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omments1.xml" ContentType="application/vnd.openxmlformats-officedocument.spreadsheetml.comments+xml"/>
  <Override PartName="/xl/drawings/drawing8.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D:\Modon\WAR\Weekly Report 06-10-2026\القطاع الاوسط\7-KHJ1-02-007\"/>
    </mc:Choice>
  </mc:AlternateContent>
  <xr:revisionPtr revIDLastSave="0" documentId="13_ncr:1_{64BAA315-97D9-4311-9635-4E89E2608B69}" xr6:coauthVersionLast="47" xr6:coauthVersionMax="47" xr10:uidLastSave="{00000000-0000-0000-0000-000000000000}"/>
  <bookViews>
    <workbookView xWindow="-96" yWindow="-96" windowWidth="23232" windowHeight="12432" tabRatio="859" firstSheet="1" activeTab="1" xr2:uid="{00000000-000D-0000-FFFF-FFFF00000000}"/>
  </bookViews>
  <sheets>
    <sheet name="General Information" sheetId="152" r:id="rId1"/>
    <sheet name="Weekly Progress Report" sheetId="163" r:id="rId2"/>
    <sheet name="SPI" sheetId="205" r:id="rId3"/>
    <sheet name="Weekly Progress Photos" sheetId="183" r:id="rId4"/>
    <sheet name="HSE" sheetId="199" r:id="rId5"/>
    <sheet name="HSE-Stat" sheetId="188" r:id="rId6"/>
    <sheet name="Quality" sheetId="196" r:id="rId7"/>
    <sheet name="Quality-Stat" sheetId="198" r:id="rId8"/>
    <sheet name="Weekly Quality" sheetId="232" r:id="rId9"/>
    <sheet name="FIR Summary" sheetId="233" r:id="rId10"/>
    <sheet name="Procurement" sheetId="219" r:id="rId11"/>
    <sheet name="Material Status" sheetId="220" r:id="rId12"/>
    <sheet name="Invoice Log" sheetId="169" r:id="rId13"/>
    <sheet name="Milestones" sheetId="153" r:id="rId14"/>
    <sheet name="Progress" sheetId="164" r:id="rId15"/>
    <sheet name="Physical-Chart Data" sheetId="172" r:id="rId16"/>
    <sheet name="Manpower" sheetId="162" r:id="rId17"/>
    <sheet name="Weekly Manpower" sheetId="234" r:id="rId18"/>
    <sheet name="Risk Register" sheetId="202" r:id="rId19"/>
    <sheet name="Issues" sheetId="203" r:id="rId20"/>
    <sheet name="CCO" sheetId="168" r:id="rId21"/>
    <sheet name="Testing" sheetId="173" r:id="rId22"/>
    <sheet name="KHARAJ CABLES TAKEOFF ZONE A" sheetId="146" state="hidden" r:id="rId23"/>
    <sheet name="KHATRAJ ZONE B" sheetId="150" state="hidden" r:id="rId24"/>
    <sheet name="TOTAL ITEMS FOR ZONE A&amp;B" sheetId="151" state="hidden" r:id="rId25"/>
    <sheet name="STANDBY BOQ" sheetId="148" state="hidden" r:id="rId26"/>
    <sheet name="OLD BOQ" sheetId="147"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A">#REF!</definedName>
    <definedName name="\B">#REF!</definedName>
    <definedName name="\C">#REF!</definedName>
    <definedName name="\E">#REF!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S">#REF!</definedName>
    <definedName name="\T">#REF!</definedName>
    <definedName name="\U">#REF!</definedName>
    <definedName name="\V">#REF!</definedName>
    <definedName name="\W">#REF!</definedName>
    <definedName name="\X">#REF!</definedName>
    <definedName name="_" hidden="1">#REF!,#REF!</definedName>
    <definedName name="_________________________________HRS15">#REF!</definedName>
    <definedName name="_________________________________SUB15">#REF!</definedName>
    <definedName name="________________________________HRS15">#REF!</definedName>
    <definedName name="________________________________SUB15">#REF!</definedName>
    <definedName name="_______________________________HRS15">#REF!</definedName>
    <definedName name="_______________________________SUB15">#REF!</definedName>
    <definedName name="______________________________HRS15">#REF!</definedName>
    <definedName name="______________________________SUB15">#REF!</definedName>
    <definedName name="_____________________________HRS15">#REF!</definedName>
    <definedName name="_____________________________SUB15">#REF!</definedName>
    <definedName name="____________________________HRS15">#REF!</definedName>
    <definedName name="____________________________SUB15">#REF!</definedName>
    <definedName name="___________________________HRS15">#REF!</definedName>
    <definedName name="___________________________SUB15">#REF!</definedName>
    <definedName name="__________________________HRS15">#REF!</definedName>
    <definedName name="__________________________SUB15">#REF!</definedName>
    <definedName name="_________________________HRS15">#REF!</definedName>
    <definedName name="_________________________SUB15">#REF!</definedName>
    <definedName name="________________________HRS15">#REF!</definedName>
    <definedName name="________________________SUB15">#REF!</definedName>
    <definedName name="_______________________HRS15">#REF!</definedName>
    <definedName name="_______________________SUB15">#REF!</definedName>
    <definedName name="______________________HRS15">#REF!</definedName>
    <definedName name="______________________SUB15">#REF!</definedName>
    <definedName name="_____________________HRS15">#REF!</definedName>
    <definedName name="_____________________SUB15">#REF!</definedName>
    <definedName name="____________________HRS15">#REF!</definedName>
    <definedName name="____________________SUB15">#REF!</definedName>
    <definedName name="___________________HRS15">#REF!</definedName>
    <definedName name="___________________SUB15">#REF!</definedName>
    <definedName name="__________________HRS15">#REF!</definedName>
    <definedName name="__________________SUB15">#REF!</definedName>
    <definedName name="_________________HRS15">#REF!</definedName>
    <definedName name="_________________SUB15">#REF!</definedName>
    <definedName name="________________HRS15">#REF!</definedName>
    <definedName name="________________SUB15">#REF!</definedName>
    <definedName name="_______________HRS15">#REF!</definedName>
    <definedName name="_______________SUB15">#REF!</definedName>
    <definedName name="______________HRS15">#REF!</definedName>
    <definedName name="______________SUB15">#REF!</definedName>
    <definedName name="_____________CAD623">[1]BASE!$F$2028:$AF$2132</definedName>
    <definedName name="_____________ccr1" localSheetId="9" hidden="1">{#N/A,#N/A,TRUE,"Cover";#N/A,#N/A,TRUE,"Conts";#N/A,#N/A,TRUE,"VOS";#N/A,#N/A,TRUE,"Warrington";#N/A,#N/A,TRUE,"Widnes"}</definedName>
    <definedName name="_____________ccr1" localSheetId="4" hidden="1">{#N/A,#N/A,TRUE,"Cover";#N/A,#N/A,TRUE,"Conts";#N/A,#N/A,TRUE,"VOS";#N/A,#N/A,TRUE,"Warrington";#N/A,#N/A,TRUE,"Widnes"}</definedName>
    <definedName name="_____________ccr1" localSheetId="19" hidden="1">{#N/A,#N/A,TRUE,"Cover";#N/A,#N/A,TRUE,"Conts";#N/A,#N/A,TRUE,"VOS";#N/A,#N/A,TRUE,"Warrington";#N/A,#N/A,TRUE,"Widnes"}</definedName>
    <definedName name="_____________ccr1" localSheetId="11" hidden="1">{#N/A,#N/A,TRUE,"Cover";#N/A,#N/A,TRUE,"Conts";#N/A,#N/A,TRUE,"VOS";#N/A,#N/A,TRUE,"Warrington";#N/A,#N/A,TRUE,"Widnes"}</definedName>
    <definedName name="_____________ccr1" localSheetId="7" hidden="1">{#N/A,#N/A,TRUE,"Cover";#N/A,#N/A,TRUE,"Conts";#N/A,#N/A,TRUE,"VOS";#N/A,#N/A,TRUE,"Warrington";#N/A,#N/A,TRUE,"Widnes"}</definedName>
    <definedName name="_____________ccr1" localSheetId="18" hidden="1">{#N/A,#N/A,TRUE,"Cover";#N/A,#N/A,TRUE,"Conts";#N/A,#N/A,TRUE,"VOS";#N/A,#N/A,TRUE,"Warrington";#N/A,#N/A,TRUE,"Widnes"}</definedName>
    <definedName name="_____________ccr1" localSheetId="3"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__HRS15">#REF!</definedName>
    <definedName name="_____________SUB15">#REF!</definedName>
    <definedName name="____________CAD623">[1]BASE!$F$2028:$AF$2132</definedName>
    <definedName name="____________HRS15">#REF!</definedName>
    <definedName name="____________SUB15">#REF!</definedName>
    <definedName name="___________CAD623">[2]BASE!$F$2028:$AF$2132</definedName>
    <definedName name="___________ccr1" localSheetId="9" hidden="1">{#N/A,#N/A,TRUE,"Cover";#N/A,#N/A,TRUE,"Conts";#N/A,#N/A,TRUE,"VOS";#N/A,#N/A,TRUE,"Warrington";#N/A,#N/A,TRUE,"Widnes"}</definedName>
    <definedName name="___________ccr1" localSheetId="4" hidden="1">{#N/A,#N/A,TRUE,"Cover";#N/A,#N/A,TRUE,"Conts";#N/A,#N/A,TRUE,"VOS";#N/A,#N/A,TRUE,"Warrington";#N/A,#N/A,TRUE,"Widnes"}</definedName>
    <definedName name="___________ccr1" localSheetId="19" hidden="1">{#N/A,#N/A,TRUE,"Cover";#N/A,#N/A,TRUE,"Conts";#N/A,#N/A,TRUE,"VOS";#N/A,#N/A,TRUE,"Warrington";#N/A,#N/A,TRUE,"Widnes"}</definedName>
    <definedName name="___________ccr1" localSheetId="11" hidden="1">{#N/A,#N/A,TRUE,"Cover";#N/A,#N/A,TRUE,"Conts";#N/A,#N/A,TRUE,"VOS";#N/A,#N/A,TRUE,"Warrington";#N/A,#N/A,TRUE,"Widnes"}</definedName>
    <definedName name="___________ccr1" localSheetId="7" hidden="1">{#N/A,#N/A,TRUE,"Cover";#N/A,#N/A,TRUE,"Conts";#N/A,#N/A,TRUE,"VOS";#N/A,#N/A,TRUE,"Warrington";#N/A,#N/A,TRUE,"Widnes"}</definedName>
    <definedName name="___________ccr1" localSheetId="18" hidden="1">{#N/A,#N/A,TRUE,"Cover";#N/A,#N/A,TRUE,"Conts";#N/A,#N/A,TRUE,"VOS";#N/A,#N/A,TRUE,"Warrington";#N/A,#N/A,TRUE,"Widnes"}</definedName>
    <definedName name="___________ccr1" localSheetId="3"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_HRS15">#REF!</definedName>
    <definedName name="___________SUB15">#REF!</definedName>
    <definedName name="__________CAD623">[2]BASE!$F$2028:$AF$2132</definedName>
    <definedName name="__________ccr1" localSheetId="9" hidden="1">{#N/A,#N/A,TRUE,"Cover";#N/A,#N/A,TRUE,"Conts";#N/A,#N/A,TRUE,"VOS";#N/A,#N/A,TRUE,"Warrington";#N/A,#N/A,TRUE,"Widnes"}</definedName>
    <definedName name="__________ccr1" localSheetId="4" hidden="1">{#N/A,#N/A,TRUE,"Cover";#N/A,#N/A,TRUE,"Conts";#N/A,#N/A,TRUE,"VOS";#N/A,#N/A,TRUE,"Warrington";#N/A,#N/A,TRUE,"Widnes"}</definedName>
    <definedName name="__________ccr1" localSheetId="19" hidden="1">{#N/A,#N/A,TRUE,"Cover";#N/A,#N/A,TRUE,"Conts";#N/A,#N/A,TRUE,"VOS";#N/A,#N/A,TRUE,"Warrington";#N/A,#N/A,TRUE,"Widnes"}</definedName>
    <definedName name="__________ccr1" localSheetId="11" hidden="1">{#N/A,#N/A,TRUE,"Cover";#N/A,#N/A,TRUE,"Conts";#N/A,#N/A,TRUE,"VOS";#N/A,#N/A,TRUE,"Warrington";#N/A,#N/A,TRUE,"Widnes"}</definedName>
    <definedName name="__________ccr1" localSheetId="7" hidden="1">{#N/A,#N/A,TRUE,"Cover";#N/A,#N/A,TRUE,"Conts";#N/A,#N/A,TRUE,"VOS";#N/A,#N/A,TRUE,"Warrington";#N/A,#N/A,TRUE,"Widnes"}</definedName>
    <definedName name="__________ccr1" localSheetId="18" hidden="1">{#N/A,#N/A,TRUE,"Cover";#N/A,#N/A,TRUE,"Conts";#N/A,#N/A,TRUE,"VOS";#N/A,#N/A,TRUE,"Warrington";#N/A,#N/A,TRUE,"Widnes"}</definedName>
    <definedName name="__________ccr1" localSheetId="3"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_HRS15">#REF!</definedName>
    <definedName name="__________SUB15">#REF!</definedName>
    <definedName name="_________CAD623">[2]BASE!$F$2028:$AF$2132</definedName>
    <definedName name="_________ccr1" localSheetId="9" hidden="1">{#N/A,#N/A,TRUE,"Cover";#N/A,#N/A,TRUE,"Conts";#N/A,#N/A,TRUE,"VOS";#N/A,#N/A,TRUE,"Warrington";#N/A,#N/A,TRUE,"Widnes"}</definedName>
    <definedName name="_________ccr1" localSheetId="4" hidden="1">{#N/A,#N/A,TRUE,"Cover";#N/A,#N/A,TRUE,"Conts";#N/A,#N/A,TRUE,"VOS";#N/A,#N/A,TRUE,"Warrington";#N/A,#N/A,TRUE,"Widnes"}</definedName>
    <definedName name="_________ccr1" localSheetId="19" hidden="1">{#N/A,#N/A,TRUE,"Cover";#N/A,#N/A,TRUE,"Conts";#N/A,#N/A,TRUE,"VOS";#N/A,#N/A,TRUE,"Warrington";#N/A,#N/A,TRUE,"Widnes"}</definedName>
    <definedName name="_________ccr1" localSheetId="11" hidden="1">{#N/A,#N/A,TRUE,"Cover";#N/A,#N/A,TRUE,"Conts";#N/A,#N/A,TRUE,"VOS";#N/A,#N/A,TRUE,"Warrington";#N/A,#N/A,TRUE,"Widnes"}</definedName>
    <definedName name="_________ccr1" localSheetId="7" hidden="1">{#N/A,#N/A,TRUE,"Cover";#N/A,#N/A,TRUE,"Conts";#N/A,#N/A,TRUE,"VOS";#N/A,#N/A,TRUE,"Warrington";#N/A,#N/A,TRUE,"Widnes"}</definedName>
    <definedName name="_________ccr1" localSheetId="18" hidden="1">{#N/A,#N/A,TRUE,"Cover";#N/A,#N/A,TRUE,"Conts";#N/A,#N/A,TRUE,"VOS";#N/A,#N/A,TRUE,"Warrington";#N/A,#N/A,TRUE,"Widnes"}</definedName>
    <definedName name="_________ccr1" localSheetId="3"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_HRS15">#REF!</definedName>
    <definedName name="_________SUB15">#REF!</definedName>
    <definedName name="________CAD623">[2]BASE!$F$2028:$AF$2132</definedName>
    <definedName name="________ccr1" localSheetId="9" hidden="1">{#N/A,#N/A,TRUE,"Cover";#N/A,#N/A,TRUE,"Conts";#N/A,#N/A,TRUE,"VOS";#N/A,#N/A,TRUE,"Warrington";#N/A,#N/A,TRUE,"Widnes"}</definedName>
    <definedName name="________ccr1" localSheetId="4" hidden="1">{#N/A,#N/A,TRUE,"Cover";#N/A,#N/A,TRUE,"Conts";#N/A,#N/A,TRUE,"VOS";#N/A,#N/A,TRUE,"Warrington";#N/A,#N/A,TRUE,"Widnes"}</definedName>
    <definedName name="________ccr1" localSheetId="19" hidden="1">{#N/A,#N/A,TRUE,"Cover";#N/A,#N/A,TRUE,"Conts";#N/A,#N/A,TRUE,"VOS";#N/A,#N/A,TRUE,"Warrington";#N/A,#N/A,TRUE,"Widnes"}</definedName>
    <definedName name="________ccr1" localSheetId="11" hidden="1">{#N/A,#N/A,TRUE,"Cover";#N/A,#N/A,TRUE,"Conts";#N/A,#N/A,TRUE,"VOS";#N/A,#N/A,TRUE,"Warrington";#N/A,#N/A,TRUE,"Widnes"}</definedName>
    <definedName name="________ccr1" localSheetId="7" hidden="1">{#N/A,#N/A,TRUE,"Cover";#N/A,#N/A,TRUE,"Conts";#N/A,#N/A,TRUE,"VOS";#N/A,#N/A,TRUE,"Warrington";#N/A,#N/A,TRUE,"Widnes"}</definedName>
    <definedName name="________ccr1" localSheetId="18" hidden="1">{#N/A,#N/A,TRUE,"Cover";#N/A,#N/A,TRUE,"Conts";#N/A,#N/A,TRUE,"VOS";#N/A,#N/A,TRUE,"Warrington";#N/A,#N/A,TRUE,"Widnes"}</definedName>
    <definedName name="________ccr1" localSheetId="3"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_HRS15">#REF!</definedName>
    <definedName name="________SUB15">#REF!</definedName>
    <definedName name="_______CAD623">[2]BASE!$F$2028:$AF$2132</definedName>
    <definedName name="_______ccr1" localSheetId="9" hidden="1">{#N/A,#N/A,TRUE,"Cover";#N/A,#N/A,TRUE,"Conts";#N/A,#N/A,TRUE,"VOS";#N/A,#N/A,TRUE,"Warrington";#N/A,#N/A,TRUE,"Widnes"}</definedName>
    <definedName name="_______ccr1" localSheetId="4" hidden="1">{#N/A,#N/A,TRUE,"Cover";#N/A,#N/A,TRUE,"Conts";#N/A,#N/A,TRUE,"VOS";#N/A,#N/A,TRUE,"Warrington";#N/A,#N/A,TRUE,"Widnes"}</definedName>
    <definedName name="_______ccr1" localSheetId="19" hidden="1">{#N/A,#N/A,TRUE,"Cover";#N/A,#N/A,TRUE,"Conts";#N/A,#N/A,TRUE,"VOS";#N/A,#N/A,TRUE,"Warrington";#N/A,#N/A,TRUE,"Widnes"}</definedName>
    <definedName name="_______ccr1" localSheetId="11" hidden="1">{#N/A,#N/A,TRUE,"Cover";#N/A,#N/A,TRUE,"Conts";#N/A,#N/A,TRUE,"VOS";#N/A,#N/A,TRUE,"Warrington";#N/A,#N/A,TRUE,"Widnes"}</definedName>
    <definedName name="_______ccr1" localSheetId="7" hidden="1">{#N/A,#N/A,TRUE,"Cover";#N/A,#N/A,TRUE,"Conts";#N/A,#N/A,TRUE,"VOS";#N/A,#N/A,TRUE,"Warrington";#N/A,#N/A,TRUE,"Widnes"}</definedName>
    <definedName name="_______ccr1" localSheetId="18" hidden="1">{#N/A,#N/A,TRUE,"Cover";#N/A,#N/A,TRUE,"Conts";#N/A,#N/A,TRUE,"VOS";#N/A,#N/A,TRUE,"Warrington";#N/A,#N/A,TRUE,"Widnes"}</definedName>
    <definedName name="_______ccr1" localSheetId="3"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_HRS15">#REF!</definedName>
    <definedName name="_______SUB15">#REF!</definedName>
    <definedName name="______CAD623">[2]BASE!$F$2028:$AF$2132</definedName>
    <definedName name="______ccr1" localSheetId="9" hidden="1">{#N/A,#N/A,TRUE,"Cover";#N/A,#N/A,TRUE,"Conts";#N/A,#N/A,TRUE,"VOS";#N/A,#N/A,TRUE,"Warrington";#N/A,#N/A,TRUE,"Widnes"}</definedName>
    <definedName name="______ccr1" localSheetId="4" hidden="1">{#N/A,#N/A,TRUE,"Cover";#N/A,#N/A,TRUE,"Conts";#N/A,#N/A,TRUE,"VOS";#N/A,#N/A,TRUE,"Warrington";#N/A,#N/A,TRUE,"Widnes"}</definedName>
    <definedName name="______ccr1" localSheetId="19" hidden="1">{#N/A,#N/A,TRUE,"Cover";#N/A,#N/A,TRUE,"Conts";#N/A,#N/A,TRUE,"VOS";#N/A,#N/A,TRUE,"Warrington";#N/A,#N/A,TRUE,"Widnes"}</definedName>
    <definedName name="______ccr1" localSheetId="11" hidden="1">{#N/A,#N/A,TRUE,"Cover";#N/A,#N/A,TRUE,"Conts";#N/A,#N/A,TRUE,"VOS";#N/A,#N/A,TRUE,"Warrington";#N/A,#N/A,TRUE,"Widnes"}</definedName>
    <definedName name="______ccr1" localSheetId="7" hidden="1">{#N/A,#N/A,TRUE,"Cover";#N/A,#N/A,TRUE,"Conts";#N/A,#N/A,TRUE,"VOS";#N/A,#N/A,TRUE,"Warrington";#N/A,#N/A,TRUE,"Widnes"}</definedName>
    <definedName name="______ccr1" localSheetId="18" hidden="1">{#N/A,#N/A,TRUE,"Cover";#N/A,#N/A,TRUE,"Conts";#N/A,#N/A,TRUE,"VOS";#N/A,#N/A,TRUE,"Warrington";#N/A,#N/A,TRUE,"Widnes"}</definedName>
    <definedName name="______ccr1" localSheetId="3"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_HRS15">#REF!</definedName>
    <definedName name="______SUB15">#REF!</definedName>
    <definedName name="_____ab1" localSheetId="9" hidden="1">{#N/A,#N/A,FALSE,"SumD";#N/A,#N/A,FALSE,"ElecD";#N/A,#N/A,FALSE,"MechD";#N/A,#N/A,FALSE,"GeotD";#N/A,#N/A,FALSE,"PrcsD";#N/A,#N/A,FALSE,"TunnD";#N/A,#N/A,FALSE,"CivlD";#N/A,#N/A,FALSE,"NtwkD";#N/A,#N/A,FALSE,"EstgD";#N/A,#N/A,FALSE,"PEngD"}</definedName>
    <definedName name="_____ab1" localSheetId="4"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localSheetId="3"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4"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localSheetId="3"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AD623">[2]BASE!$F$2028:$AF$2132</definedName>
    <definedName name="_____ccr1" localSheetId="9" hidden="1">{#N/A,#N/A,TRUE,"Cover";#N/A,#N/A,TRUE,"Conts";#N/A,#N/A,TRUE,"VOS";#N/A,#N/A,TRUE,"Warrington";#N/A,#N/A,TRUE,"Widnes"}</definedName>
    <definedName name="_____ccr1" localSheetId="4" hidden="1">{#N/A,#N/A,TRUE,"Cover";#N/A,#N/A,TRUE,"Conts";#N/A,#N/A,TRUE,"VOS";#N/A,#N/A,TRUE,"Warrington";#N/A,#N/A,TRUE,"Widnes"}</definedName>
    <definedName name="_____ccr1" localSheetId="19" hidden="1">{#N/A,#N/A,TRUE,"Cover";#N/A,#N/A,TRUE,"Conts";#N/A,#N/A,TRUE,"VOS";#N/A,#N/A,TRUE,"Warrington";#N/A,#N/A,TRUE,"Widnes"}</definedName>
    <definedName name="_____ccr1" localSheetId="11" hidden="1">{#N/A,#N/A,TRUE,"Cover";#N/A,#N/A,TRUE,"Conts";#N/A,#N/A,TRUE,"VOS";#N/A,#N/A,TRUE,"Warrington";#N/A,#N/A,TRUE,"Widnes"}</definedName>
    <definedName name="_____ccr1" localSheetId="7" hidden="1">{#N/A,#N/A,TRUE,"Cover";#N/A,#N/A,TRUE,"Conts";#N/A,#N/A,TRUE,"VOS";#N/A,#N/A,TRUE,"Warrington";#N/A,#N/A,TRUE,"Widnes"}</definedName>
    <definedName name="_____ccr1" localSheetId="18" hidden="1">{#N/A,#N/A,TRUE,"Cover";#N/A,#N/A,TRUE,"Conts";#N/A,#N/A,TRUE,"VOS";#N/A,#N/A,TRUE,"Warrington";#N/A,#N/A,TRUE,"Widnes"}</definedName>
    <definedName name="_____ccr1" localSheetId="3"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HRS15">#REF!</definedName>
    <definedName name="_____old3" localSheetId="9" hidden="1">{#N/A,#N/A,FALSE,"Summary";#N/A,#N/A,FALSE,"3TJ";#N/A,#N/A,FALSE,"3TN";#N/A,#N/A,FALSE,"3TP";#N/A,#N/A,FALSE,"3SJ";#N/A,#N/A,FALSE,"3CJ";#N/A,#N/A,FALSE,"3CN";#N/A,#N/A,FALSE,"3CP";#N/A,#N/A,FALSE,"3A"}</definedName>
    <definedName name="_____old3" localSheetId="4"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localSheetId="3"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4"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localSheetI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4"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localSheetId="3"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SUB15">#REF!</definedName>
    <definedName name="____ab1" localSheetId="9" hidden="1">{#N/A,#N/A,FALSE,"SumD";#N/A,#N/A,FALSE,"ElecD";#N/A,#N/A,FALSE,"MechD";#N/A,#N/A,FALSE,"GeotD";#N/A,#N/A,FALSE,"PrcsD";#N/A,#N/A,FALSE,"TunnD";#N/A,#N/A,FALSE,"CivlD";#N/A,#N/A,FALSE,"NtwkD";#N/A,#N/A,FALSE,"EstgD";#N/A,#N/A,FALSE,"PEngD"}</definedName>
    <definedName name="____ab1" localSheetId="4"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localSheetId="3"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4"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localSheetId="3"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AD623">[2]BASE!$F$2028:$AF$2132</definedName>
    <definedName name="____ccr1" localSheetId="9" hidden="1">{#N/A,#N/A,TRUE,"Cover";#N/A,#N/A,TRUE,"Conts";#N/A,#N/A,TRUE,"VOS";#N/A,#N/A,TRUE,"Warrington";#N/A,#N/A,TRUE,"Widnes"}</definedName>
    <definedName name="____ccr1" localSheetId="4" hidden="1">{#N/A,#N/A,TRUE,"Cover";#N/A,#N/A,TRUE,"Conts";#N/A,#N/A,TRUE,"VOS";#N/A,#N/A,TRUE,"Warrington";#N/A,#N/A,TRUE,"Widnes"}</definedName>
    <definedName name="____ccr1" localSheetId="19" hidden="1">{#N/A,#N/A,TRUE,"Cover";#N/A,#N/A,TRUE,"Conts";#N/A,#N/A,TRUE,"VOS";#N/A,#N/A,TRUE,"Warrington";#N/A,#N/A,TRUE,"Widnes"}</definedName>
    <definedName name="____ccr1" localSheetId="11" hidden="1">{#N/A,#N/A,TRUE,"Cover";#N/A,#N/A,TRUE,"Conts";#N/A,#N/A,TRUE,"VOS";#N/A,#N/A,TRUE,"Warrington";#N/A,#N/A,TRUE,"Widnes"}</definedName>
    <definedName name="____ccr1" localSheetId="7" hidden="1">{#N/A,#N/A,TRUE,"Cover";#N/A,#N/A,TRUE,"Conts";#N/A,#N/A,TRUE,"VOS";#N/A,#N/A,TRUE,"Warrington";#N/A,#N/A,TRUE,"Widnes"}</definedName>
    <definedName name="____ccr1" localSheetId="18" hidden="1">{#N/A,#N/A,TRUE,"Cover";#N/A,#N/A,TRUE,"Conts";#N/A,#N/A,TRUE,"VOS";#N/A,#N/A,TRUE,"Warrington";#N/A,#N/A,TRUE,"Widnes"}</definedName>
    <definedName name="____ccr1" localSheetId="3"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9" hidden="1">{#N/A,#N/A,TRUE,"Cover";#N/A,#N/A,TRUE,"Conts";#N/A,#N/A,TRUE,"VOS";#N/A,#N/A,TRUE,"Warrington";#N/A,#N/A,TRUE,"Widnes"}</definedName>
    <definedName name="____ccr2" localSheetId="4" hidden="1">{#N/A,#N/A,TRUE,"Cover";#N/A,#N/A,TRUE,"Conts";#N/A,#N/A,TRUE,"VOS";#N/A,#N/A,TRUE,"Warrington";#N/A,#N/A,TRUE,"Widnes"}</definedName>
    <definedName name="____ccr2" localSheetId="19" hidden="1">{#N/A,#N/A,TRUE,"Cover";#N/A,#N/A,TRUE,"Conts";#N/A,#N/A,TRUE,"VOS";#N/A,#N/A,TRUE,"Warrington";#N/A,#N/A,TRUE,"Widnes"}</definedName>
    <definedName name="____ccr2" localSheetId="11" hidden="1">{#N/A,#N/A,TRUE,"Cover";#N/A,#N/A,TRUE,"Conts";#N/A,#N/A,TRUE,"VOS";#N/A,#N/A,TRUE,"Warrington";#N/A,#N/A,TRUE,"Widnes"}</definedName>
    <definedName name="____ccr2" localSheetId="7" hidden="1">{#N/A,#N/A,TRUE,"Cover";#N/A,#N/A,TRUE,"Conts";#N/A,#N/A,TRUE,"VOS";#N/A,#N/A,TRUE,"Warrington";#N/A,#N/A,TRUE,"Widnes"}</definedName>
    <definedName name="____ccr2" localSheetId="18" hidden="1">{#N/A,#N/A,TRUE,"Cover";#N/A,#N/A,TRUE,"Conts";#N/A,#N/A,TRUE,"VOS";#N/A,#N/A,TRUE,"Warrington";#N/A,#N/A,TRUE,"Widnes"}</definedName>
    <definedName name="____ccr2" localSheetId="3"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HRS15">#REF!</definedName>
    <definedName name="____old3" localSheetId="9" hidden="1">{#N/A,#N/A,FALSE,"Summary";#N/A,#N/A,FALSE,"3TJ";#N/A,#N/A,FALSE,"3TN";#N/A,#N/A,FALSE,"3TP";#N/A,#N/A,FALSE,"3SJ";#N/A,#N/A,FALSE,"3CJ";#N/A,#N/A,FALSE,"3CN";#N/A,#N/A,FALSE,"3CP";#N/A,#N/A,FALSE,"3A"}</definedName>
    <definedName name="____old3" localSheetId="4"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localSheetId="3"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4"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localSheetI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4"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localSheetId="3"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SUB15">#REF!</definedName>
    <definedName name="___1__123Graph_ACHART_4" hidden="1">'[3]9011 EXPAT_MANP'!$E$25:$X$25</definedName>
    <definedName name="___2Excel_BuiltIn__FilterDatabase_1_1">#REF!</definedName>
    <definedName name="___3__123Graph_BCHART_1" hidden="1">#REF!</definedName>
    <definedName name="___4S" hidden="1">#REF!</definedName>
    <definedName name="___5_0_S" hidden="1">#REF!</definedName>
    <definedName name="___ab1" localSheetId="9"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localSheetId="3"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AD623">[2]BASE!$F$2028:$AF$2132</definedName>
    <definedName name="___ccr1" localSheetId="9" hidden="1">{#N/A,#N/A,TRUE,"Cover";#N/A,#N/A,TRUE,"Conts";#N/A,#N/A,TRUE,"VOS";#N/A,#N/A,TRUE,"Warrington";#N/A,#N/A,TRUE,"Widnes"}</definedName>
    <definedName name="___ccr1" localSheetId="4" hidden="1">{#N/A,#N/A,TRUE,"Cover";#N/A,#N/A,TRUE,"Conts";#N/A,#N/A,TRUE,"VOS";#N/A,#N/A,TRUE,"Warrington";#N/A,#N/A,TRUE,"Widnes"}</definedName>
    <definedName name="___ccr1" localSheetId="19" hidden="1">{#N/A,#N/A,TRUE,"Cover";#N/A,#N/A,TRUE,"Conts";#N/A,#N/A,TRUE,"VOS";#N/A,#N/A,TRUE,"Warrington";#N/A,#N/A,TRUE,"Widnes"}</definedName>
    <definedName name="___ccr1" localSheetId="11" hidden="1">{#N/A,#N/A,TRUE,"Cover";#N/A,#N/A,TRUE,"Conts";#N/A,#N/A,TRUE,"VOS";#N/A,#N/A,TRUE,"Warrington";#N/A,#N/A,TRUE,"Widnes"}</definedName>
    <definedName name="___ccr1" localSheetId="7" hidden="1">{#N/A,#N/A,TRUE,"Cover";#N/A,#N/A,TRUE,"Conts";#N/A,#N/A,TRUE,"VOS";#N/A,#N/A,TRUE,"Warrington";#N/A,#N/A,TRUE,"Widnes"}</definedName>
    <definedName name="___ccr1" localSheetId="18" hidden="1">{#N/A,#N/A,TRUE,"Cover";#N/A,#N/A,TRUE,"Conts";#N/A,#N/A,TRUE,"VOS";#N/A,#N/A,TRUE,"Warrington";#N/A,#N/A,TRUE,"Widnes"}</definedName>
    <definedName name="___ccr1" localSheetId="3"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9" hidden="1">{#N/A,#N/A,TRUE,"Cover";#N/A,#N/A,TRUE,"Conts";#N/A,#N/A,TRUE,"VOS";#N/A,#N/A,TRUE,"Warrington";#N/A,#N/A,TRUE,"Widnes"}</definedName>
    <definedName name="___ccr2" localSheetId="4" hidden="1">{#N/A,#N/A,TRUE,"Cover";#N/A,#N/A,TRUE,"Conts";#N/A,#N/A,TRUE,"VOS";#N/A,#N/A,TRUE,"Warrington";#N/A,#N/A,TRUE,"Widnes"}</definedName>
    <definedName name="___ccr2" localSheetId="19" hidden="1">{#N/A,#N/A,TRUE,"Cover";#N/A,#N/A,TRUE,"Conts";#N/A,#N/A,TRUE,"VOS";#N/A,#N/A,TRUE,"Warrington";#N/A,#N/A,TRUE,"Widnes"}</definedName>
    <definedName name="___ccr2" localSheetId="11" hidden="1">{#N/A,#N/A,TRUE,"Cover";#N/A,#N/A,TRUE,"Conts";#N/A,#N/A,TRUE,"VOS";#N/A,#N/A,TRUE,"Warrington";#N/A,#N/A,TRUE,"Widnes"}</definedName>
    <definedName name="___ccr2" localSheetId="7" hidden="1">{#N/A,#N/A,TRUE,"Cover";#N/A,#N/A,TRUE,"Conts";#N/A,#N/A,TRUE,"VOS";#N/A,#N/A,TRUE,"Warrington";#N/A,#N/A,TRUE,"Widnes"}</definedName>
    <definedName name="___ccr2" localSheetId="18" hidden="1">{#N/A,#N/A,TRUE,"Cover";#N/A,#N/A,TRUE,"Conts";#N/A,#N/A,TRUE,"VOS";#N/A,#N/A,TRUE,"Warrington";#N/A,#N/A,TRUE,"Widnes"}</definedName>
    <definedName name="___ccr2" localSheetId="3"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HRS15">#REF!</definedName>
    <definedName name="___old3" localSheetId="9" hidden="1">{#N/A,#N/A,FALSE,"Summary";#N/A,#N/A,FALSE,"3TJ";#N/A,#N/A,FALSE,"3TN";#N/A,#N/A,FALSE,"3TP";#N/A,#N/A,FALSE,"3SJ";#N/A,#N/A,FALSE,"3CJ";#N/A,#N/A,FALSE,"3CN";#N/A,#N/A,FALSE,"3CP";#N/A,#N/A,FALSE,"3A"}</definedName>
    <definedName name="___old3" localSheetId="4"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localSheetId="3"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4"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localSheetI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4"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localSheetId="3"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SUB15">#REF!</definedName>
    <definedName name="__1__123Graph_ACHART_4" hidden="1">'[3]9011 EXPAT_MANP'!$E$25:$X$25</definedName>
    <definedName name="__123Graph_A" localSheetId="9" hidden="1">[4]SUM!#REF!</definedName>
    <definedName name="__123Graph_A" hidden="1">[4]SUM!#REF!</definedName>
    <definedName name="__123Graph_ACURRENT" localSheetId="9" hidden="1">[5]FitOutConfCentre!#REF!</definedName>
    <definedName name="__123Graph_ACURRENT" hidden="1">[5]FitOutConfCentre!#REF!</definedName>
    <definedName name="__123Graph_ACURVE" hidden="1">#REF!</definedName>
    <definedName name="__123Graph_APAY" hidden="1">#REF!</definedName>
    <definedName name="__123Graph_B" localSheetId="9" hidden="1">[6]SUM!#REF!</definedName>
    <definedName name="__123Graph_B" hidden="1">[6]SUM!#REF!</definedName>
    <definedName name="__123Graph_BCIVIL" hidden="1">#REF!</definedName>
    <definedName name="__123Graph_BELECTRICAL" hidden="1">#REF!</definedName>
    <definedName name="__123Graph_BFINISHES" hidden="1">#REF!</definedName>
    <definedName name="__123Graph_BMECHANICAL" hidden="1">#REF!</definedName>
    <definedName name="__123Graph_BPIPING" hidden="1">#REF!</definedName>
    <definedName name="__123Graph_BTOTAL" hidden="1">#REF!</definedName>
    <definedName name="__123Graph_C" hidden="1">#REF!</definedName>
    <definedName name="__123Graph_D" hidden="1">#REF!</definedName>
    <definedName name="__123Graph_F" hidden="1">#REF!</definedName>
    <definedName name="__123Graph_X" hidden="1">#REF!</definedName>
    <definedName name="__123Graph_XCURVE" hidden="1">#REF!</definedName>
    <definedName name="__123Graph_XPAY" hidden="1">#REF!</definedName>
    <definedName name="__2Excel_BuiltIn__FilterDatabase_1_1">#REF!</definedName>
    <definedName name="__3__123Graph_BCHART_1" hidden="1">#REF!</definedName>
    <definedName name="__4S" hidden="1">#REF!</definedName>
    <definedName name="__5_0_S" hidden="1">#REF!</definedName>
    <definedName name="__ab1" localSheetId="19" hidden="1">{#N/A,#N/A,FALSE,"SumD";#N/A,#N/A,FALSE,"ElecD";#N/A,#N/A,FALSE,"MechD";#N/A,#N/A,FALSE,"GeotD";#N/A,#N/A,FALSE,"PrcsD";#N/A,#N/A,FALSE,"TunnD";#N/A,#N/A,FALSE,"CivlD";#N/A,#N/A,FALSE,"NtwkD";#N/A,#N/A,FALSE,"EstgD";#N/A,#N/A,FALSE,"PEngD"}</definedName>
    <definedName name="__ab1" localSheetId="11" hidden="1">{#N/A,#N/A,FALSE,"SumD";#N/A,#N/A,FALSE,"ElecD";#N/A,#N/A,FALSE,"MechD";#N/A,#N/A,FALSE,"GeotD";#N/A,#N/A,FALSE,"PrcsD";#N/A,#N/A,FALSE,"TunnD";#N/A,#N/A,FALSE,"CivlD";#N/A,#N/A,FALSE,"NtwkD";#N/A,#N/A,FALSE,"EstgD";#N/A,#N/A,FALSE,"PEngD"}</definedName>
    <definedName name="__ab1" localSheetId="18"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s1" localSheetId="19" hidden="1">{#N/A,#N/A,FALSE,"SumD";#N/A,#N/A,FALSE,"ElecD";#N/A,#N/A,FALSE,"MechD";#N/A,#N/A,FALSE,"GeotD";#N/A,#N/A,FALSE,"PrcsD";#N/A,#N/A,FALSE,"TunnD";#N/A,#N/A,FALSE,"CivlD";#N/A,#N/A,FALSE,"NtwkD";#N/A,#N/A,FALSE,"EstgD";#N/A,#N/A,FALSE,"PEngD"}</definedName>
    <definedName name="__as1" localSheetId="11" hidden="1">{#N/A,#N/A,FALSE,"SumD";#N/A,#N/A,FALSE,"ElecD";#N/A,#N/A,FALSE,"MechD";#N/A,#N/A,FALSE,"GeotD";#N/A,#N/A,FALSE,"PrcsD";#N/A,#N/A,FALSE,"TunnD";#N/A,#N/A,FALSE,"CivlD";#N/A,#N/A,FALSE,"NtwkD";#N/A,#N/A,FALSE,"EstgD";#N/A,#N/A,FALSE,"PEngD"}</definedName>
    <definedName name="__as1" localSheetId="18"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CAD623">[1]BASE!$F$2028:$AF$2132</definedName>
    <definedName name="__ccr1" localSheetId="9" hidden="1">{#N/A,#N/A,TRUE,"Cover";#N/A,#N/A,TRUE,"Conts";#N/A,#N/A,TRUE,"VOS";#N/A,#N/A,TRUE,"Warrington";#N/A,#N/A,TRUE,"Widnes"}</definedName>
    <definedName name="__ccr1" localSheetId="4" hidden="1">{#N/A,#N/A,TRUE,"Cover";#N/A,#N/A,TRUE,"Conts";#N/A,#N/A,TRUE,"VOS";#N/A,#N/A,TRUE,"Warrington";#N/A,#N/A,TRUE,"Widnes"}</definedName>
    <definedName name="__ccr1" localSheetId="19" hidden="1">{#N/A,#N/A,TRUE,"Cover";#N/A,#N/A,TRUE,"Conts";#N/A,#N/A,TRUE,"VOS";#N/A,#N/A,TRUE,"Warrington";#N/A,#N/A,TRUE,"Widnes"}</definedName>
    <definedName name="__ccr1" localSheetId="11" hidden="1">{#N/A,#N/A,TRUE,"Cover";#N/A,#N/A,TRUE,"Conts";#N/A,#N/A,TRUE,"VOS";#N/A,#N/A,TRUE,"Warrington";#N/A,#N/A,TRUE,"Widnes"}</definedName>
    <definedName name="__ccr1" localSheetId="7" hidden="1">{#N/A,#N/A,TRUE,"Cover";#N/A,#N/A,TRUE,"Conts";#N/A,#N/A,TRUE,"VOS";#N/A,#N/A,TRUE,"Warrington";#N/A,#N/A,TRUE,"Widnes"}</definedName>
    <definedName name="__ccr1" localSheetId="18" hidden="1">{#N/A,#N/A,TRUE,"Cover";#N/A,#N/A,TRUE,"Conts";#N/A,#N/A,TRUE,"VOS";#N/A,#N/A,TRUE,"Warrington";#N/A,#N/A,TRUE,"Widnes"}</definedName>
    <definedName name="__ccr1" localSheetId="3"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_HRS15">#REF!</definedName>
    <definedName name="__old3" localSheetId="19" hidden="1">{#N/A,#N/A,FALSE,"Summary";#N/A,#N/A,FALSE,"3TJ";#N/A,#N/A,FALSE,"3TN";#N/A,#N/A,FALSE,"3TP";#N/A,#N/A,FALSE,"3SJ";#N/A,#N/A,FALSE,"3CJ";#N/A,#N/A,FALSE,"3CN";#N/A,#N/A,FALSE,"3CP";#N/A,#N/A,FALSE,"3A"}</definedName>
    <definedName name="__old3" localSheetId="11" hidden="1">{#N/A,#N/A,FALSE,"Summary";#N/A,#N/A,FALSE,"3TJ";#N/A,#N/A,FALSE,"3TN";#N/A,#N/A,FALSE,"3TP";#N/A,#N/A,FALSE,"3SJ";#N/A,#N/A,FALSE,"3CJ";#N/A,#N/A,FALSE,"3CN";#N/A,#N/A,FALSE,"3CP";#N/A,#N/A,FALSE,"3A"}</definedName>
    <definedName name="__old3" localSheetId="18"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19" hidden="1">{#N/A,#N/A,FALSE,"Summary";#N/A,#N/A,FALSE,"3TJ";#N/A,#N/A,FALSE,"3TN";#N/A,#N/A,FALSE,"3TP";#N/A,#N/A,FALSE,"3SJ";#N/A,#N/A,FALSE,"3CJ";#N/A,#N/A,FALSE,"3CN";#N/A,#N/A,FALSE,"3CP";#N/A,#N/A,FALSE,"3A"}</definedName>
    <definedName name="__old5" localSheetId="11" hidden="1">{#N/A,#N/A,FALSE,"Summary";#N/A,#N/A,FALSE,"3TJ";#N/A,#N/A,FALSE,"3TN";#N/A,#N/A,FALSE,"3TP";#N/A,#N/A,FALSE,"3SJ";#N/A,#N/A,FALSE,"3CJ";#N/A,#N/A,FALSE,"3CN";#N/A,#N/A,FALSE,"3CP";#N/A,#N/A,FALSE,"3A"}</definedName>
    <definedName name="__old5" localSheetId="18"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19" hidden="1">{#N/A,#N/A,FALSE,"Summary";#N/A,#N/A,FALSE,"3TJ";#N/A,#N/A,FALSE,"3TN";#N/A,#N/A,FALSE,"3TP";#N/A,#N/A,FALSE,"3SJ";#N/A,#N/A,FALSE,"3CJ";#N/A,#N/A,FALSE,"3CN";#N/A,#N/A,FALSE,"3CP";#N/A,#N/A,FALSE,"3A"}</definedName>
    <definedName name="__old7" localSheetId="11" hidden="1">{#N/A,#N/A,FALSE,"Summary";#N/A,#N/A,FALSE,"3TJ";#N/A,#N/A,FALSE,"3TN";#N/A,#N/A,FALSE,"3TP";#N/A,#N/A,FALSE,"3SJ";#N/A,#N/A,FALSE,"3CJ";#N/A,#N/A,FALSE,"3CN";#N/A,#N/A,FALSE,"3CP";#N/A,#N/A,FALSE,"3A"}</definedName>
    <definedName name="__old7" localSheetId="18"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SUB15">#REF!</definedName>
    <definedName name="_1___123Graph_ACHART_4" hidden="1">'[3]9011 EXPAT_MANP'!$E$25:$X$25</definedName>
    <definedName name="_1__123Graph_ACHART_1" hidden="1">#REF!</definedName>
    <definedName name="_1__123Graph_AChart_1A" hidden="1">#REF!</definedName>
    <definedName name="_1__123Graph_ACHART_4" hidden="1">'[3]9011 EXPAT_MANP'!$E$25:$X$25</definedName>
    <definedName name="_16__123Graph_BChart_1A" hidden="1">#REF!</definedName>
    <definedName name="_1B.05.M.010.0010" localSheetId="9">#REF!</definedName>
    <definedName name="_1B.05.M.010.0010" localSheetId="7">#REF!</definedName>
    <definedName name="_1B.05.M.010.0010">#REF!</definedName>
    <definedName name="_1B.05.M.010.0050" localSheetId="9">#REF!</definedName>
    <definedName name="_1B.05.M.010.0050" localSheetId="7">#REF!</definedName>
    <definedName name="_1B.05.M.010.0050">#REF!</definedName>
    <definedName name="_1B.05.M.0100.0010" localSheetId="9">#REF!</definedName>
    <definedName name="_1B.05.M.0100.0010">#REF!</definedName>
    <definedName name="_1B.05.M.020.0010" localSheetId="9">#REF!</definedName>
    <definedName name="_1B.05.M.020.0010">#REF!</definedName>
    <definedName name="_1B.05.M.020.0020" localSheetId="9">#REF!</definedName>
    <definedName name="_1B.05.M.020.0020">#REF!</definedName>
    <definedName name="_1B.05.M.020.0030" localSheetId="9">#REF!</definedName>
    <definedName name="_1B.05.M.020.0030">#REF!</definedName>
    <definedName name="_1B.05.M.020.0040" localSheetId="9">#REF!</definedName>
    <definedName name="_1B.05.M.020.0040">#REF!</definedName>
    <definedName name="_1B.05.M.030.0010" localSheetId="9">#REF!</definedName>
    <definedName name="_1B.05.M.030.0010">#REF!</definedName>
    <definedName name="_1B.05.M.030.0020" localSheetId="9">#REF!</definedName>
    <definedName name="_1B.05.M.030.0020">#REF!</definedName>
    <definedName name="_1B.05.M.040.0010" localSheetId="9">#REF!</definedName>
    <definedName name="_1B.05.M.040.0010">#REF!</definedName>
    <definedName name="_1B.05.M.050.0010" localSheetId="9">#REF!</definedName>
    <definedName name="_1B.05.M.050.0010">#REF!</definedName>
    <definedName name="_1B.05.M.050.0020" localSheetId="9">#REF!</definedName>
    <definedName name="_1B.05.M.050.0020">#REF!</definedName>
    <definedName name="_1B.05.M.050.0030" localSheetId="9">#REF!</definedName>
    <definedName name="_1B.05.M.050.0030">#REF!</definedName>
    <definedName name="_1B.05.M.060.0020" localSheetId="9">#REF!</definedName>
    <definedName name="_1B.05.M.060.0020">#REF!</definedName>
    <definedName name="_1B.05.M.060.0100" localSheetId="9">#REF!</definedName>
    <definedName name="_1B.05.M.060.0100">#REF!</definedName>
    <definedName name="_1B.05.M.070.0010" localSheetId="9">#REF!</definedName>
    <definedName name="_1B.05.M.070.0010">#REF!</definedName>
    <definedName name="_1B.05.M.070.0020" localSheetId="9">#REF!</definedName>
    <definedName name="_1B.05.M.070.0020">#REF!</definedName>
    <definedName name="_1B.05.M.070.0030" localSheetId="9">#REF!</definedName>
    <definedName name="_1B.05.M.070.0030">#REF!</definedName>
    <definedName name="_1B.05.M.070.0040" localSheetId="9">#REF!</definedName>
    <definedName name="_1B.05.M.070.0040">#REF!</definedName>
    <definedName name="_1B.05.M.070.0050" localSheetId="9">#REF!</definedName>
    <definedName name="_1B.05.M.070.0050">#REF!</definedName>
    <definedName name="_1B.05.M.080.0010" localSheetId="9">#REF!</definedName>
    <definedName name="_1B.05.M.080.0010">#REF!</definedName>
    <definedName name="_1B.05.M.090.0010" localSheetId="9">#REF!</definedName>
    <definedName name="_1B.05.M.090.0010">#REF!</definedName>
    <definedName name="_1B.09.P.010.0010" localSheetId="9">#REF!</definedName>
    <definedName name="_1B.09.P.010.0010">#REF!</definedName>
    <definedName name="_1B.09.P.010.0020" localSheetId="9">#REF!</definedName>
    <definedName name="_1B.09.P.010.0020">#REF!</definedName>
    <definedName name="_1B.09.P.010.0030" localSheetId="9">#REF!</definedName>
    <definedName name="_1B.09.P.010.0030">#REF!</definedName>
    <definedName name="_1B.09.P.010.0040" localSheetId="9">#REF!</definedName>
    <definedName name="_1B.09.P.010.0040">#REF!</definedName>
    <definedName name="_1B.09.P.010.0050" localSheetId="9">#REF!</definedName>
    <definedName name="_1B.09.P.010.0050">#REF!</definedName>
    <definedName name="_1B.09.P.010.0060" localSheetId="9">#REF!</definedName>
    <definedName name="_1B.09.P.010.0060">#REF!</definedName>
    <definedName name="_1B.09.P.010.0070" localSheetId="9">#REF!</definedName>
    <definedName name="_1B.09.P.010.0070">#REF!</definedName>
    <definedName name="_1B.09.P.020.0010" localSheetId="9">#REF!</definedName>
    <definedName name="_1B.09.P.020.0010">#REF!</definedName>
    <definedName name="_1B.09.P.020.0020" localSheetId="9">#REF!</definedName>
    <definedName name="_1B.09.P.020.0020">#REF!</definedName>
    <definedName name="_1B.09.P.020.0030" localSheetId="9">#REF!</definedName>
    <definedName name="_1B.09.P.020.0030">#REF!</definedName>
    <definedName name="_1B.09.P.020.0040" localSheetId="9">#REF!</definedName>
    <definedName name="_1B.09.P.020.0040">#REF!</definedName>
    <definedName name="_1B.09.P.020.0050" localSheetId="9">#REF!</definedName>
    <definedName name="_1B.09.P.020.0050">#REF!</definedName>
    <definedName name="_1B.09.P.020.0060" localSheetId="9">#REF!</definedName>
    <definedName name="_1B.09.P.020.0060">#REF!</definedName>
    <definedName name="_1B.09.P.020.0070" localSheetId="9">#REF!</definedName>
    <definedName name="_1B.09.P.020.0070">#REF!</definedName>
    <definedName name="_1B.09.P.020.0080" localSheetId="9">#REF!</definedName>
    <definedName name="_1B.09.P.020.0080">#REF!</definedName>
    <definedName name="_1B.09.P.020.0090" localSheetId="9">#REF!</definedName>
    <definedName name="_1B.09.P.020.0090">#REF!</definedName>
    <definedName name="_1B.09.P.020.0100" localSheetId="9">#REF!</definedName>
    <definedName name="_1B.09.P.020.0100">#REF!</definedName>
    <definedName name="_1B.09.P.020.0110" localSheetId="9">#REF!</definedName>
    <definedName name="_1B.09.P.020.0110">#REF!</definedName>
    <definedName name="_1B.09.P.020.0120" localSheetId="9">#REF!</definedName>
    <definedName name="_1B.09.P.020.0120">#REF!</definedName>
    <definedName name="_1B.09.P.020.0130" localSheetId="9">#REF!</definedName>
    <definedName name="_1B.09.P.020.0130">#REF!</definedName>
    <definedName name="_1B.09.P.020.0140" localSheetId="9">#REF!</definedName>
    <definedName name="_1B.09.P.020.0140">#REF!</definedName>
    <definedName name="_1B.09.P.020.0150" localSheetId="9">#REF!</definedName>
    <definedName name="_1B.09.P.020.0150">#REF!</definedName>
    <definedName name="_1B.09.P.030.0010" localSheetId="9">#REF!</definedName>
    <definedName name="_1B.09.P.030.0010">#REF!</definedName>
    <definedName name="_1B.09.P.030.0020" localSheetId="9">#REF!</definedName>
    <definedName name="_1B.09.P.030.0020">#REF!</definedName>
    <definedName name="_1B.09.P.030.0030" localSheetId="9">#REF!</definedName>
    <definedName name="_1B.09.P.030.0030">#REF!</definedName>
    <definedName name="_1B.09.P.030.0040" localSheetId="9">#REF!</definedName>
    <definedName name="_1B.09.P.030.0040">#REF!</definedName>
    <definedName name="_1B.09.P.030.0050" localSheetId="9">#REF!</definedName>
    <definedName name="_1B.09.P.030.0050">#REF!</definedName>
    <definedName name="_1B.09.P.030.0060" localSheetId="9">#REF!</definedName>
    <definedName name="_1B.09.P.030.0060">#REF!</definedName>
    <definedName name="_1B.09.P.040.0010" localSheetId="9">#REF!</definedName>
    <definedName name="_1B.09.P.040.0010">#REF!</definedName>
    <definedName name="_1B.09.P.040.0020" localSheetId="9">#REF!</definedName>
    <definedName name="_1B.09.P.040.0020">#REF!</definedName>
    <definedName name="_1B.09.P.040.0030" localSheetId="9">#REF!</definedName>
    <definedName name="_1B.09.P.040.0030">#REF!</definedName>
    <definedName name="_1B.09.P.050.0010" localSheetId="9">#REF!</definedName>
    <definedName name="_1B.09.P.050.0010">#REF!</definedName>
    <definedName name="_1B.09.P.050.0020" localSheetId="9">#REF!</definedName>
    <definedName name="_1B.09.P.050.0020">#REF!</definedName>
    <definedName name="_1B.09.P.060.0010" localSheetId="9">#REF!</definedName>
    <definedName name="_1B.09.P.060.0010">#REF!</definedName>
    <definedName name="_1B.09.P.060.0020" localSheetId="9">#REF!</definedName>
    <definedName name="_1B.09.P.060.0020">#REF!</definedName>
    <definedName name="_1B.09.P.060.0030" localSheetId="9">#REF!</definedName>
    <definedName name="_1B.09.P.060.0030">#REF!</definedName>
    <definedName name="_1B.09.P.060.0040" localSheetId="9">#REF!</definedName>
    <definedName name="_1B.09.P.060.0040">#REF!</definedName>
    <definedName name="_1B.09.P.060.0050" localSheetId="9">#REF!</definedName>
    <definedName name="_1B.09.P.060.0050">#REF!</definedName>
    <definedName name="_1B.09.P.060.0060" localSheetId="9">#REF!</definedName>
    <definedName name="_1B.09.P.060.0060">#REF!</definedName>
    <definedName name="_1B.09.P.060.0070" localSheetId="9">#REF!</definedName>
    <definedName name="_1B.09.P.060.0070">#REF!</definedName>
    <definedName name="_1B.09.P.060.0080" localSheetId="9">#REF!</definedName>
    <definedName name="_1B.09.P.060.0080">#REF!</definedName>
    <definedName name="_1B.09.P.060.0090" localSheetId="9">#REF!</definedName>
    <definedName name="_1B.09.P.060.0090">#REF!</definedName>
    <definedName name="_1B.09.P.060.0100" localSheetId="9">#REF!</definedName>
    <definedName name="_1B.09.P.060.0100">#REF!</definedName>
    <definedName name="_1B.09.P.060.0110" localSheetId="9">#REF!</definedName>
    <definedName name="_1B.09.P.060.0110">#REF!</definedName>
    <definedName name="_1B.09.P.070.0010" localSheetId="9">#REF!</definedName>
    <definedName name="_1B.09.P.070.0010">#REF!</definedName>
    <definedName name="_1B.09.P.070.0020" localSheetId="9">#REF!</definedName>
    <definedName name="_1B.09.P.070.0020">#REF!</definedName>
    <definedName name="_1B.09.P.070.0030" localSheetId="9">#REF!</definedName>
    <definedName name="_1B.09.P.070.0030">#REF!</definedName>
    <definedName name="_1B.09.P.080.0010" localSheetId="9">#REF!</definedName>
    <definedName name="_1B.09.P.080.0010">#REF!</definedName>
    <definedName name="_1B.09.R.010.0010" localSheetId="9">#REF!</definedName>
    <definedName name="_1B.09.R.010.0010">#REF!</definedName>
    <definedName name="_1B.09.R.010.0020" localSheetId="9">#REF!</definedName>
    <definedName name="_1B.09.R.010.0020">#REF!</definedName>
    <definedName name="_1B.09.R.010.0030" localSheetId="9">#REF!</definedName>
    <definedName name="_1B.09.R.010.0030">#REF!</definedName>
    <definedName name="_1B.09.R.010.0040" localSheetId="9">#REF!</definedName>
    <definedName name="_1B.09.R.010.0040">#REF!</definedName>
    <definedName name="_1B.09.R.010.0050" localSheetId="9">#REF!</definedName>
    <definedName name="_1B.09.R.010.0050">#REF!</definedName>
    <definedName name="_1B.09.R.010.0060" localSheetId="9">#REF!</definedName>
    <definedName name="_1B.09.R.010.0060">#REF!</definedName>
    <definedName name="_1B.09.R.010.0070" localSheetId="9">#REF!</definedName>
    <definedName name="_1B.09.R.010.0070">#REF!</definedName>
    <definedName name="_1B.09.R.010.0080" localSheetId="9">#REF!</definedName>
    <definedName name="_1B.09.R.010.0080">#REF!</definedName>
    <definedName name="_1B.09.R.010.0090" localSheetId="9">#REF!</definedName>
    <definedName name="_1B.09.R.010.0090">#REF!</definedName>
    <definedName name="_1B.09.R.010.0100" localSheetId="9">#REF!</definedName>
    <definedName name="_1B.09.R.010.0100">#REF!</definedName>
    <definedName name="_1B.09.R.010.0120" localSheetId="9">#REF!</definedName>
    <definedName name="_1B.09.R.010.0120">#REF!</definedName>
    <definedName name="_1B.09.R.010.0130" localSheetId="9">#REF!</definedName>
    <definedName name="_1B.09.R.010.0130">#REF!</definedName>
    <definedName name="_1B.09.R.010.0140" localSheetId="9">#REF!</definedName>
    <definedName name="_1B.09.R.010.0140">#REF!</definedName>
    <definedName name="_1B.09.R.010.0150" localSheetId="9">#REF!</definedName>
    <definedName name="_1B.09.R.010.0150">#REF!</definedName>
    <definedName name="_1B.09.R.010.0160" localSheetId="9">#REF!</definedName>
    <definedName name="_1B.09.R.010.0160">#REF!</definedName>
    <definedName name="_1B.09.R.020.0010" localSheetId="9">#REF!</definedName>
    <definedName name="_1B.09.R.020.0010">#REF!</definedName>
    <definedName name="_1B.09.R.020.0020" localSheetId="9">#REF!</definedName>
    <definedName name="_1B.09.R.020.0020">#REF!</definedName>
    <definedName name="_1B.09.R.020.0030" localSheetId="9">#REF!</definedName>
    <definedName name="_1B.09.R.020.0030">#REF!</definedName>
    <definedName name="_1B.09.R.020.0040" localSheetId="9">#REF!</definedName>
    <definedName name="_1B.09.R.020.0040">#REF!</definedName>
    <definedName name="_1B.09.R.020.0050" localSheetId="9">#REF!</definedName>
    <definedName name="_1B.09.R.020.0050">#REF!</definedName>
    <definedName name="_1B.09.R.020.0060" localSheetId="9">#REF!</definedName>
    <definedName name="_1B.09.R.020.0060">#REF!</definedName>
    <definedName name="_1B.09.R.020.0070" localSheetId="9">#REF!</definedName>
    <definedName name="_1B.09.R.020.0070">#REF!</definedName>
    <definedName name="_1B.09.R.020.0080" localSheetId="9">#REF!</definedName>
    <definedName name="_1B.09.R.020.0080">#REF!</definedName>
    <definedName name="_1B.09.R.020.0090" localSheetId="9">#REF!</definedName>
    <definedName name="_1B.09.R.020.0090">#REF!</definedName>
    <definedName name="_1B.09.R.020.0100" localSheetId="9">#REF!</definedName>
    <definedName name="_1B.09.R.020.0100">#REF!</definedName>
    <definedName name="_1B.09.R.030.0010" localSheetId="9">#REF!</definedName>
    <definedName name="_1B.09.R.030.0010">#REF!</definedName>
    <definedName name="_1B.09.R.040.0010" localSheetId="9">#REF!</definedName>
    <definedName name="_1B.09.R.040.0010">#REF!</definedName>
    <definedName name="_1B.09.R.040.0020" localSheetId="9">#REF!</definedName>
    <definedName name="_1B.09.R.040.0020">#REF!</definedName>
    <definedName name="_1B.09.R.040.0030" localSheetId="9">#REF!</definedName>
    <definedName name="_1B.09.R.040.0030">#REF!</definedName>
    <definedName name="_1B.09.R.040.0040" localSheetId="9">#REF!</definedName>
    <definedName name="_1B.09.R.040.0040">#REF!</definedName>
    <definedName name="_1B.09.R.040.0050" localSheetId="9">#REF!</definedName>
    <definedName name="_1B.09.R.040.0050">#REF!</definedName>
    <definedName name="_1B.09.R.040.0060" localSheetId="9">#REF!</definedName>
    <definedName name="_1B.09.R.040.0060">#REF!</definedName>
    <definedName name="_1B.09.R.040.0070" localSheetId="9">#REF!</definedName>
    <definedName name="_1B.09.R.040.0070">#REF!</definedName>
    <definedName name="_1B.09.R.040.0080" localSheetId="9">#REF!</definedName>
    <definedName name="_1B.09.R.040.0080">#REF!</definedName>
    <definedName name="_1B.09.R.040.0090" localSheetId="9">#REF!</definedName>
    <definedName name="_1B.09.R.040.0090">#REF!</definedName>
    <definedName name="_1B.09.R.040.0100" localSheetId="9">#REF!</definedName>
    <definedName name="_1B.09.R.040.0100">#REF!</definedName>
    <definedName name="_1B.09.R.040.0110" localSheetId="9">#REF!</definedName>
    <definedName name="_1B.09.R.040.0110">#REF!</definedName>
    <definedName name="_1B.09.R.050.0010" localSheetId="9">#REF!</definedName>
    <definedName name="_1B.09.R.050.0010">#REF!</definedName>
    <definedName name="_1B.09.R.060.0010" localSheetId="9">#REF!</definedName>
    <definedName name="_1B.09.R.060.0010">#REF!</definedName>
    <definedName name="_1B.09.R.060.0020" localSheetId="9">#REF!</definedName>
    <definedName name="_1B.09.R.060.0020">#REF!</definedName>
    <definedName name="_1B.09.R.060.0030" localSheetId="9">#REF!</definedName>
    <definedName name="_1B.09.R.060.0030">#REF!</definedName>
    <definedName name="_1B.09.R.070.0010" localSheetId="9">#REF!</definedName>
    <definedName name="_1B.09.R.070.0010">#REF!</definedName>
    <definedName name="_1B.09.R.080.0010" localSheetId="9">#REF!</definedName>
    <definedName name="_1B.09.R.080.0010">#REF!</definedName>
    <definedName name="_1B.09.R.080.0020" localSheetId="9">#REF!</definedName>
    <definedName name="_1B.09.R.080.0020">#REF!</definedName>
    <definedName name="_1B.09.R.080.0030" localSheetId="9">#REF!</definedName>
    <definedName name="_1B.09.R.080.0030">#REF!</definedName>
    <definedName name="_1B.09.R.080.0040" localSheetId="9">#REF!</definedName>
    <definedName name="_1B.09.R.080.0040">#REF!</definedName>
    <definedName name="_1B.09.R.080.0050" localSheetId="9">#REF!</definedName>
    <definedName name="_1B.09.R.080.0050">#REF!</definedName>
    <definedName name="_1B.09.R.080.0060" localSheetId="9">#REF!</definedName>
    <definedName name="_1B.09.R.080.0060">#REF!</definedName>
    <definedName name="_1B.09.R.080.0070" localSheetId="9">#REF!</definedName>
    <definedName name="_1B.09.R.080.0070">#REF!</definedName>
    <definedName name="_1B.09.R.080.0080" localSheetId="9">#REF!</definedName>
    <definedName name="_1B.09.R.080.0080">#REF!</definedName>
    <definedName name="_1B.09.R.080.0090" localSheetId="9">#REF!</definedName>
    <definedName name="_1B.09.R.080.0090">#REF!</definedName>
    <definedName name="_1B.09.R.080.0100" localSheetId="9">#REF!</definedName>
    <definedName name="_1B.09.R.080.0100">#REF!</definedName>
    <definedName name="_1B.09.R.080.0110" localSheetId="9">#REF!</definedName>
    <definedName name="_1B.09.R.080.0110">#REF!</definedName>
    <definedName name="_1B.09.R.080.0120" localSheetId="9">#REF!</definedName>
    <definedName name="_1B.09.R.080.0120">#REF!</definedName>
    <definedName name="_1B.09.R.090.0010" localSheetId="9">#REF!</definedName>
    <definedName name="_1B.09.R.090.0010">#REF!</definedName>
    <definedName name="_1B.09.U.010.0010" localSheetId="9">#REF!</definedName>
    <definedName name="_1B.09.U.010.0010">#REF!</definedName>
    <definedName name="_1B.09.U.010.0020" localSheetId="9">#REF!</definedName>
    <definedName name="_1B.09.U.010.0020">#REF!</definedName>
    <definedName name="_1B.09.U.020.0010" localSheetId="9">#REF!</definedName>
    <definedName name="_1B.09.U.020.0010">#REF!</definedName>
    <definedName name="_1B.09.U.020.0020" localSheetId="9">#REF!</definedName>
    <definedName name="_1B.09.U.020.0020">#REF!</definedName>
    <definedName name="_1B.09.U.020.0030" localSheetId="9">#REF!</definedName>
    <definedName name="_1B.09.U.020.0030">#REF!</definedName>
    <definedName name="_1B.09.U.020.0040" localSheetId="9">#REF!</definedName>
    <definedName name="_1B.09.U.020.0040">#REF!</definedName>
    <definedName name="_1B.09.U.020.0050" localSheetId="9">#REF!</definedName>
    <definedName name="_1B.09.U.020.0050">#REF!</definedName>
    <definedName name="_1B.09.U.020.0060" localSheetId="9">#REF!</definedName>
    <definedName name="_1B.09.U.020.0060">#REF!</definedName>
    <definedName name="_1B.09.U.020.0070" localSheetId="9">#REF!</definedName>
    <definedName name="_1B.09.U.020.0070">#REF!</definedName>
    <definedName name="_1B.09.U.020.0080" localSheetId="9">#REF!</definedName>
    <definedName name="_1B.09.U.020.0080">#REF!</definedName>
    <definedName name="_1B.09.U.030.0010" localSheetId="9">#REF!</definedName>
    <definedName name="_1B.09.U.030.0010">#REF!</definedName>
    <definedName name="_1B.09.U.030.0020" localSheetId="9">#REF!</definedName>
    <definedName name="_1B.09.U.030.0020">#REF!</definedName>
    <definedName name="_1B.09.U.030.0030" localSheetId="9">#REF!</definedName>
    <definedName name="_1B.09.U.030.0030">#REF!</definedName>
    <definedName name="_1B.09.U.030.0040" localSheetId="9">#REF!</definedName>
    <definedName name="_1B.09.U.030.0040">#REF!</definedName>
    <definedName name="_1B.09.U.040.0010" localSheetId="9">#REF!</definedName>
    <definedName name="_1B.09.U.040.0010">#REF!</definedName>
    <definedName name="_1B.09.U.040.0020" localSheetId="9">#REF!</definedName>
    <definedName name="_1B.09.U.040.0020">#REF!</definedName>
    <definedName name="_1B.09.U.040.0030" localSheetId="9">#REF!</definedName>
    <definedName name="_1B.09.U.040.0030">#REF!</definedName>
    <definedName name="_1B.09.U.040.0040" localSheetId="9">#REF!</definedName>
    <definedName name="_1B.09.U.040.0040">#REF!</definedName>
    <definedName name="_1B.09.U.040.0050" localSheetId="9">#REF!</definedName>
    <definedName name="_1B.09.U.040.0050">#REF!</definedName>
    <definedName name="_1B.09.U.040.0060" localSheetId="9">#REF!</definedName>
    <definedName name="_1B.09.U.040.0060">#REF!</definedName>
    <definedName name="_1B.09.U.040.0070" localSheetId="9">#REF!</definedName>
    <definedName name="_1B.09.U.040.0070">#REF!</definedName>
    <definedName name="_1B.09.U.040.0080" localSheetId="9">#REF!</definedName>
    <definedName name="_1B.09.U.040.0080">#REF!</definedName>
    <definedName name="_1B.09.U.040.0090" localSheetId="9">#REF!</definedName>
    <definedName name="_1B.09.U.040.0090">#REF!</definedName>
    <definedName name="_1B.09.U.040.0110" localSheetId="9">#REF!</definedName>
    <definedName name="_1B.09.U.040.0110">#REF!</definedName>
    <definedName name="_1B.09.U.040.0120" localSheetId="9">#REF!</definedName>
    <definedName name="_1B.09.U.040.0120">#REF!</definedName>
    <definedName name="_1B.09.U.040.0130" localSheetId="9">#REF!</definedName>
    <definedName name="_1B.09.U.040.0130">#REF!</definedName>
    <definedName name="_1B.09.U.040.0140" localSheetId="9">#REF!</definedName>
    <definedName name="_1B.09.U.040.0140">#REF!</definedName>
    <definedName name="_1B.09.U.040.0150" localSheetId="9">#REF!</definedName>
    <definedName name="_1B.09.U.040.0150">#REF!</definedName>
    <definedName name="_1B.09.U.040.0160" localSheetId="9">#REF!</definedName>
    <definedName name="_1B.09.U.040.0160">#REF!</definedName>
    <definedName name="_1B.09.U.040.0170" localSheetId="9">#REF!</definedName>
    <definedName name="_1B.09.U.040.0170">#REF!</definedName>
    <definedName name="_1B.09.U.040.0180" localSheetId="9">#REF!</definedName>
    <definedName name="_1B.09.U.040.0180">#REF!</definedName>
    <definedName name="_1B.09.U.040.0190" localSheetId="9">#REF!</definedName>
    <definedName name="_1B.09.U.040.0190">#REF!</definedName>
    <definedName name="_1B.09.U.040.0200" localSheetId="9">#REF!</definedName>
    <definedName name="_1B.09.U.040.0200">#REF!</definedName>
    <definedName name="_1B.09.U.040.0210" localSheetId="9">#REF!</definedName>
    <definedName name="_1B.09.U.040.0210">#REF!</definedName>
    <definedName name="_1B.09.U.040.0220" localSheetId="9">#REF!</definedName>
    <definedName name="_1B.09.U.040.0220">#REF!</definedName>
    <definedName name="_1B.09.U.040.0230" localSheetId="9">#REF!</definedName>
    <definedName name="_1B.09.U.040.0230">#REF!</definedName>
    <definedName name="_1B.09.U.040.0250" localSheetId="9">#REF!</definedName>
    <definedName name="_1B.09.U.040.0250">#REF!</definedName>
    <definedName name="_1B.09.U.050.0010" localSheetId="9">#REF!</definedName>
    <definedName name="_1B.09.U.050.0010">#REF!</definedName>
    <definedName name="_1B.09.U.050.0020" localSheetId="9">#REF!</definedName>
    <definedName name="_1B.09.U.050.0020">#REF!</definedName>
    <definedName name="_1B.09.U.050.0030" localSheetId="9">#REF!</definedName>
    <definedName name="_1B.09.U.050.0030">#REF!</definedName>
    <definedName name="_1B.09.U.050.0040" localSheetId="9">#REF!</definedName>
    <definedName name="_1B.09.U.050.0040">#REF!</definedName>
    <definedName name="_1B.09.U.050.0050" localSheetId="9">#REF!</definedName>
    <definedName name="_1B.09.U.050.0050">#REF!</definedName>
    <definedName name="_1B.09.U.060.0010" localSheetId="9">#REF!</definedName>
    <definedName name="_1B.09.U.060.0010">#REF!</definedName>
    <definedName name="_1B.09.U.060.0020" localSheetId="9">#REF!</definedName>
    <definedName name="_1B.09.U.060.0020">#REF!</definedName>
    <definedName name="_1B.09.U.060.0030" localSheetId="9">#REF!</definedName>
    <definedName name="_1B.09.U.060.0030">#REF!</definedName>
    <definedName name="_1B.09.U.060.0040" localSheetId="9">#REF!</definedName>
    <definedName name="_1B.09.U.060.0040">#REF!</definedName>
    <definedName name="_1B.09.U.060.0050" localSheetId="9">#REF!</definedName>
    <definedName name="_1B.09.U.060.0050">#REF!</definedName>
    <definedName name="_1B.09.U.060.0060" localSheetId="9">#REF!</definedName>
    <definedName name="_1B.09.U.060.0060">#REF!</definedName>
    <definedName name="_1B.09.U.070.0010" localSheetId="9">#REF!</definedName>
    <definedName name="_1B.09.U.070.0010">#REF!</definedName>
    <definedName name="_1B.09.U.070.0020" localSheetId="9">#REF!</definedName>
    <definedName name="_1B.09.U.070.0020">#REF!</definedName>
    <definedName name="_1B.09.U.070.0030" localSheetId="9">#REF!</definedName>
    <definedName name="_1B.09.U.070.0030">#REF!</definedName>
    <definedName name="_1B.09.U.080.0010" localSheetId="9">#REF!</definedName>
    <definedName name="_1B.09.U.080.0010">#REF!</definedName>
    <definedName name="_1B.09.U.080.0020" localSheetId="9">#REF!</definedName>
    <definedName name="_1B.09.U.080.0020">#REF!</definedName>
    <definedName name="_1B.09.U.080.0030" localSheetId="9">#REF!</definedName>
    <definedName name="_1B.09.U.080.0030">#REF!</definedName>
    <definedName name="_1B.09.U.080.0040" localSheetId="9">#REF!</definedName>
    <definedName name="_1B.09.U.080.0040">#REF!</definedName>
    <definedName name="_1B.09.U.090.0010" localSheetId="9">#REF!</definedName>
    <definedName name="_1B.09.U.090.0010">#REF!</definedName>
    <definedName name="_1B.09.U.090.0020" localSheetId="9">#REF!</definedName>
    <definedName name="_1B.09.U.090.0020">#REF!</definedName>
    <definedName name="_1B.09.U.090.0030" localSheetId="9">#REF!</definedName>
    <definedName name="_1B.09.U.090.0030">#REF!</definedName>
    <definedName name="_1B.09.U.100.0010" localSheetId="9">#REF!</definedName>
    <definedName name="_1B.09.U.100.0010">#REF!</definedName>
    <definedName name="_1B.09.U.100.0020" localSheetId="9">#REF!</definedName>
    <definedName name="_1B.09.U.100.0020">#REF!</definedName>
    <definedName name="_1B.09.U.100.0030" localSheetId="9">#REF!</definedName>
    <definedName name="_1B.09.U.100.0030">#REF!</definedName>
    <definedName name="_1B.09.U.100.0040" localSheetId="9">#REF!</definedName>
    <definedName name="_1B.09.U.100.0040">#REF!</definedName>
    <definedName name="_1B.09.U.110.0010" localSheetId="9">#REF!</definedName>
    <definedName name="_1B.09.U.110.0010">#REF!</definedName>
    <definedName name="_1B.09.U.110.0020" localSheetId="9">#REF!</definedName>
    <definedName name="_1B.09.U.110.0020">#REF!</definedName>
    <definedName name="_1B.09.U.110.0030" localSheetId="9">#REF!</definedName>
    <definedName name="_1B.09.U.110.0030">#REF!</definedName>
    <definedName name="_1B.09.U.110.0040" localSheetId="9">#REF!</definedName>
    <definedName name="_1B.09.U.110.0040">#REF!</definedName>
    <definedName name="_1B.09.U.110.0050" localSheetId="9">#REF!</definedName>
    <definedName name="_1B.09.U.110.0050">#REF!</definedName>
    <definedName name="_1B.09.U.110.0060" localSheetId="9">#REF!</definedName>
    <definedName name="_1B.09.U.110.0060">#REF!</definedName>
    <definedName name="_1B.09.U.110.0070" localSheetId="9">#REF!</definedName>
    <definedName name="_1B.09.U.110.0070">#REF!</definedName>
    <definedName name="_1B.09.U.120.0010" localSheetId="9">#REF!</definedName>
    <definedName name="_1B.09.U.120.0010">#REF!</definedName>
    <definedName name="_1B.09.U.130.0010" localSheetId="9">#REF!</definedName>
    <definedName name="_1B.09.U.130.0010">#REF!</definedName>
    <definedName name="_1B.09.U.130.0020" localSheetId="9">#REF!</definedName>
    <definedName name="_1B.09.U.130.0020">#REF!</definedName>
    <definedName name="_1B.09.U.200.0010" localSheetId="9">#REF!</definedName>
    <definedName name="_1B.09.U.200.0010">#REF!</definedName>
    <definedName name="_1B.09.W.010.0010" localSheetId="9">#REF!</definedName>
    <definedName name="_1B.09.W.010.0010">#REF!</definedName>
    <definedName name="_1B.09.W.010.0020" localSheetId="9">#REF!</definedName>
    <definedName name="_1B.09.W.010.0020">#REF!</definedName>
    <definedName name="_1B.09.W.010.0030" localSheetId="9">#REF!</definedName>
    <definedName name="_1B.09.W.010.0030">#REF!</definedName>
    <definedName name="_1B.09.W.010.0040" localSheetId="9">#REF!</definedName>
    <definedName name="_1B.09.W.010.0040">#REF!</definedName>
    <definedName name="_1B.09.W.010.0050" localSheetId="9">#REF!</definedName>
    <definedName name="_1B.09.W.010.0050">#REF!</definedName>
    <definedName name="_1B.09.W.010.0060" localSheetId="9">#REF!</definedName>
    <definedName name="_1B.09.W.010.0060">#REF!</definedName>
    <definedName name="_1B.09.W.010.0070" localSheetId="9">#REF!</definedName>
    <definedName name="_1B.09.W.010.0070">#REF!</definedName>
    <definedName name="_1B.09.W.010.0080" localSheetId="9">#REF!</definedName>
    <definedName name="_1B.09.W.010.0080">#REF!</definedName>
    <definedName name="_1B.09.W.010.0090" localSheetId="9">#REF!</definedName>
    <definedName name="_1B.09.W.010.0090">#REF!</definedName>
    <definedName name="_1B.09.W.010.0100" localSheetId="9">#REF!</definedName>
    <definedName name="_1B.09.W.010.0100">#REF!</definedName>
    <definedName name="_1B.09.W.010.0110" localSheetId="9">#REF!</definedName>
    <definedName name="_1B.09.W.010.0110">#REF!</definedName>
    <definedName name="_1B.09.W.010.0120" localSheetId="9">#REF!</definedName>
    <definedName name="_1B.09.W.010.0120">#REF!</definedName>
    <definedName name="_1B.09.W.010.0130" localSheetId="9">#REF!</definedName>
    <definedName name="_1B.09.W.010.0130">#REF!</definedName>
    <definedName name="_1B.09.W.010.0140" localSheetId="9">#REF!</definedName>
    <definedName name="_1B.09.W.010.0140">#REF!</definedName>
    <definedName name="_1B.09.W.010.0150" localSheetId="9">#REF!</definedName>
    <definedName name="_1B.09.W.010.0150">#REF!</definedName>
    <definedName name="_1B.09.W.020.0010" localSheetId="9">#REF!</definedName>
    <definedName name="_1B.09.W.020.0010">#REF!</definedName>
    <definedName name="_1Excel_BuiltIn__FilterDatabase_1_1">#REF!</definedName>
    <definedName name="_2__123Graph_ACHART_2" hidden="1">#REF!</definedName>
    <definedName name="_2__123Graph_ACHART_4" hidden="1">'[3]9011 EXPAT_MANP'!$E$25:$X$25</definedName>
    <definedName name="_2__123Graph_BChart_1A" hidden="1">#REF!</definedName>
    <definedName name="_2Excel_BuiltIn__FilterDatabase_1_1">#REF!</definedName>
    <definedName name="_3__123Graph_BCHART_1" hidden="1">#REF!</definedName>
    <definedName name="_3__123Graph_BCHART_2" hidden="1">#REF!</definedName>
    <definedName name="_3_Excel_BuiltIn__FilterDatabase_1_1">#REF!</definedName>
    <definedName name="_3Excel_BuiltIn__FilterDatabase_1_1">#REF!</definedName>
    <definedName name="_4__123Graph_CCHART_1" hidden="1">#REF!</definedName>
    <definedName name="_4S" hidden="1">#REF!</definedName>
    <definedName name="_5__123Graph_DCHART_1" hidden="1">#REF!</definedName>
    <definedName name="_5_0_S" hidden="1">#REF!</definedName>
    <definedName name="_5Excel_BuiltIn__FilterDatabase_1_1">#REF!</definedName>
    <definedName name="_6Excel_BuiltIn__FilterDatabase_1_1">#REF!</definedName>
    <definedName name="_8__123Graph_AChart_1A" hidden="1">#REF!</definedName>
    <definedName name="_9009_ACTUAL">#REF!</definedName>
    <definedName name="_9011_MANP">'[3]9011 EXPAT_MANP'!$A$1:$AC$83</definedName>
    <definedName name="_ab1" localSheetId="9" hidden="1">{#N/A,#N/A,FALSE,"SumD";#N/A,#N/A,FALSE,"ElecD";#N/A,#N/A,FALSE,"MechD";#N/A,#N/A,FALSE,"GeotD";#N/A,#N/A,FALSE,"PrcsD";#N/A,#N/A,FALSE,"TunnD";#N/A,#N/A,FALSE,"CivlD";#N/A,#N/A,FALSE,"NtwkD";#N/A,#N/A,FALSE,"EstgD";#N/A,#N/A,FALSE,"PEngD"}</definedName>
    <definedName name="_ab1" localSheetId="4"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localSheetId="3"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s1" localSheetId="9"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localSheetId="3"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AD623">[1]BASE!$F$2028:$AF$2132</definedName>
    <definedName name="_ccr1" localSheetId="9" hidden="1">{#N/A,#N/A,TRUE,"Cover";#N/A,#N/A,TRUE,"Conts";#N/A,#N/A,TRUE,"VOS";#N/A,#N/A,TRUE,"Warrington";#N/A,#N/A,TRUE,"Widnes"}</definedName>
    <definedName name="_ccr1" localSheetId="4" hidden="1">{#N/A,#N/A,TRUE,"Cover";#N/A,#N/A,TRUE,"Conts";#N/A,#N/A,TRUE,"VOS";#N/A,#N/A,TRUE,"Warrington";#N/A,#N/A,TRUE,"Widnes"}</definedName>
    <definedName name="_ccr1" localSheetId="19" hidden="1">{#N/A,#N/A,TRUE,"Cover";#N/A,#N/A,TRUE,"Conts";#N/A,#N/A,TRUE,"VOS";#N/A,#N/A,TRUE,"Warrington";#N/A,#N/A,TRUE,"Widnes"}</definedName>
    <definedName name="_ccr1" localSheetId="11" hidden="1">{#N/A,#N/A,TRUE,"Cover";#N/A,#N/A,TRUE,"Conts";#N/A,#N/A,TRUE,"VOS";#N/A,#N/A,TRUE,"Warrington";#N/A,#N/A,TRUE,"Widnes"}</definedName>
    <definedName name="_ccr1" localSheetId="7" hidden="1">{#N/A,#N/A,TRUE,"Cover";#N/A,#N/A,TRUE,"Conts";#N/A,#N/A,TRUE,"VOS";#N/A,#N/A,TRUE,"Warrington";#N/A,#N/A,TRUE,"Widnes"}</definedName>
    <definedName name="_ccr1" localSheetId="18" hidden="1">{#N/A,#N/A,TRUE,"Cover";#N/A,#N/A,TRUE,"Conts";#N/A,#N/A,TRUE,"VOS";#N/A,#N/A,TRUE,"Warrington";#N/A,#N/A,TRUE,"Widnes"}</definedName>
    <definedName name="_ccr1" localSheetId="3"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9" hidden="1">{#N/A,#N/A,TRUE,"Cover";#N/A,#N/A,TRUE,"Conts";#N/A,#N/A,TRUE,"VOS";#N/A,#N/A,TRUE,"Warrington";#N/A,#N/A,TRUE,"Widnes"}</definedName>
    <definedName name="_ccr2" localSheetId="4" hidden="1">{#N/A,#N/A,TRUE,"Cover";#N/A,#N/A,TRUE,"Conts";#N/A,#N/A,TRUE,"VOS";#N/A,#N/A,TRUE,"Warrington";#N/A,#N/A,TRUE,"Widnes"}</definedName>
    <definedName name="_ccr2" localSheetId="19" hidden="1">{#N/A,#N/A,TRUE,"Cover";#N/A,#N/A,TRUE,"Conts";#N/A,#N/A,TRUE,"VOS";#N/A,#N/A,TRUE,"Warrington";#N/A,#N/A,TRUE,"Widnes"}</definedName>
    <definedName name="_ccr2" localSheetId="11" hidden="1">{#N/A,#N/A,TRUE,"Cover";#N/A,#N/A,TRUE,"Conts";#N/A,#N/A,TRUE,"VOS";#N/A,#N/A,TRUE,"Warrington";#N/A,#N/A,TRUE,"Widnes"}</definedName>
    <definedName name="_ccr2" localSheetId="7" hidden="1">{#N/A,#N/A,TRUE,"Cover";#N/A,#N/A,TRUE,"Conts";#N/A,#N/A,TRUE,"VOS";#N/A,#N/A,TRUE,"Warrington";#N/A,#N/A,TRUE,"Widnes"}</definedName>
    <definedName name="_ccr2" localSheetId="18" hidden="1">{#N/A,#N/A,TRUE,"Cover";#N/A,#N/A,TRUE,"Conts";#N/A,#N/A,TRUE,"VOS";#N/A,#N/A,TRUE,"Warrington";#N/A,#N/A,TRUE,"Widnes"}</definedName>
    <definedName name="_ccr2" localSheetId="3"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localSheetId="7" hidden="1">#REF!</definedName>
    <definedName name="_Dist_Values" hidden="1">#REF!</definedName>
    <definedName name="_Fill" localSheetId="9" hidden="1">[7]GRSummary!#REF!</definedName>
    <definedName name="_Fill" localSheetId="3" hidden="1">[8]GRSummary!#REF!</definedName>
    <definedName name="_Fill" hidden="1">[7]GRSummary!#REF!</definedName>
    <definedName name="_xlnm._FilterDatabase" localSheetId="9" hidden="1">'FIR Summary'!$C$5:$F$286</definedName>
    <definedName name="_xlnm._FilterDatabase" localSheetId="11" hidden="1">'Material Status'!$C$6:$Y$63</definedName>
    <definedName name="_xlnm._FilterDatabase" localSheetId="26" hidden="1">'OLD BOQ'!$D$1:$D$669</definedName>
    <definedName name="_xlnm._FilterDatabase" localSheetId="14" hidden="1">Progress!$C$8:$P$16</definedName>
    <definedName name="_xlnm._FilterDatabase" localSheetId="7" hidden="1">#REF!</definedName>
    <definedName name="_xlnm._FilterDatabase" localSheetId="25" hidden="1">'STANDBY BOQ'!$D$1:$D$661</definedName>
    <definedName name="_xlnm._FilterDatabase" hidden="1">#REF!</definedName>
    <definedName name="_hk4645" localSheetId="19" hidden="1">{#N/A,#N/A,FALSE,"ihz. icmal";#N/A,#N/A,FALSE,"avans";#N/A,#N/A,FALSE,"mal_FF_icm";#N/A,#N/A,FALSE,"fat_ihz";#N/A,#N/A,FALSE,"söz_fiy_fark";#N/A,#N/A,FALSE,"kap2"}</definedName>
    <definedName name="_hk4645" localSheetId="11" hidden="1">{#N/A,#N/A,FALSE,"ihz. icmal";#N/A,#N/A,FALSE,"avans";#N/A,#N/A,FALSE,"mal_FF_icm";#N/A,#N/A,FALSE,"fat_ihz";#N/A,#N/A,FALSE,"söz_fiy_fark";#N/A,#N/A,FALSE,"kap2"}</definedName>
    <definedName name="_hk4645" localSheetId="18" hidden="1">{#N/A,#N/A,FALSE,"ihz. icmal";#N/A,#N/A,FALSE,"avans";#N/A,#N/A,FALSE,"mal_FF_icm";#N/A,#N/A,FALSE,"fat_ihz";#N/A,#N/A,FALSE,"söz_fiy_fark";#N/A,#N/A,FALSE,"kap2"}</definedName>
    <definedName name="_hk4645" hidden="1">{#N/A,#N/A,FALSE,"ihz. icmal";#N/A,#N/A,FALSE,"avans";#N/A,#N/A,FALSE,"mal_FF_icm";#N/A,#N/A,FALSE,"fat_ihz";#N/A,#N/A,FALSE,"söz_fiy_fark";#N/A,#N/A,FALSE,"kap2"}</definedName>
    <definedName name="_HRS15">#REF!</definedName>
    <definedName name="_jj300" localSheetId="9">#REF!</definedName>
    <definedName name="_jj300" localSheetId="7">#REF!</definedName>
    <definedName name="_jj300">#REF!</definedName>
    <definedName name="_Key1" localSheetId="9" hidden="1">#REF!</definedName>
    <definedName name="_Key1" localSheetId="7" hidden="1">#REF!</definedName>
    <definedName name="_Key1" hidden="1">#REF!</definedName>
    <definedName name="_Key2" localSheetId="9" hidden="1">'[9]LTR-2'!#REF!</definedName>
    <definedName name="_Key2" hidden="1">'[9]LTR-2'!#REF!</definedName>
    <definedName name="_MatInverse_In" hidden="1">#REF!</definedName>
    <definedName name="_old3" localSheetId="9" hidden="1">{#N/A,#N/A,FALSE,"Summary";#N/A,#N/A,FALSE,"3TJ";#N/A,#N/A,FALSE,"3TN";#N/A,#N/A,FALSE,"3TP";#N/A,#N/A,FALSE,"3SJ";#N/A,#N/A,FALSE,"3CJ";#N/A,#N/A,FALSE,"3CN";#N/A,#N/A,FALSE,"3CP";#N/A,#N/A,FALSE,"3A"}</definedName>
    <definedName name="_old3" localSheetId="4"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localSheetId="3"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localSheetI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localSheetId="3"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ld88" localSheetId="19" hidden="1">{#N/A,#N/A,FALSE,"Summary";#N/A,#N/A,FALSE,"3TJ";#N/A,#N/A,FALSE,"3TN";#N/A,#N/A,FALSE,"3TP";#N/A,#N/A,FALSE,"3SJ";#N/A,#N/A,FALSE,"3CJ";#N/A,#N/A,FALSE,"3CN";#N/A,#N/A,FALSE,"3CP";#N/A,#N/A,FALSE,"3A"}</definedName>
    <definedName name="_old88" localSheetId="11" hidden="1">{#N/A,#N/A,FALSE,"Summary";#N/A,#N/A,FALSE,"3TJ";#N/A,#N/A,FALSE,"3TN";#N/A,#N/A,FALSE,"3TP";#N/A,#N/A,FALSE,"3SJ";#N/A,#N/A,FALSE,"3CJ";#N/A,#N/A,FALSE,"3CN";#N/A,#N/A,FALSE,"3CP";#N/A,#N/A,FALSE,"3A"}</definedName>
    <definedName name="_old88" localSheetId="18"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rder1" hidden="1">255</definedName>
    <definedName name="_Order2" hidden="1">255</definedName>
    <definedName name="_Parse_In" localSheetId="9" hidden="1">[10]PriceSummary!#REF!</definedName>
    <definedName name="_Parse_In" localSheetId="3" hidden="1">[11]PriceSummary!#REF!</definedName>
    <definedName name="_Parse_In" hidden="1">[10]PriceSummary!#REF!</definedName>
    <definedName name="_Parse_Out" localSheetId="9" hidden="1">#REF!</definedName>
    <definedName name="_Parse_Out" localSheetId="7" hidden="1">#REF!</definedName>
    <definedName name="_Parse_Out" hidden="1">#REF!</definedName>
    <definedName name="_Regression_Int" hidden="1">1</definedName>
    <definedName name="_Sort" localSheetId="9" hidden="1">#REF!</definedName>
    <definedName name="_Sort" localSheetId="7" hidden="1">#REF!</definedName>
    <definedName name="_Sort" hidden="1">#REF!</definedName>
    <definedName name="_SUB15">#REF!</definedName>
    <definedName name="_WT" localSheetId="9">#REF!</definedName>
    <definedName name="_WT" localSheetId="7">#REF!</definedName>
    <definedName name="_WT">#REF!</definedName>
    <definedName name="A" localSheetId="9">#REF!</definedName>
    <definedName name="a" localSheetId="26">#REF!</definedName>
    <definedName name="A" localSheetId="7">#REF!</definedName>
    <definedName name="a" localSheetId="25">#REF!</definedName>
    <definedName name="a">#REF!</definedName>
    <definedName name="a\FGg" localSheetId="19" hidden="1">{#N/A,#N/A,TRUE,"Cover";#N/A,#N/A,TRUE,"Conts";#N/A,#N/A,TRUE,"VOS";#N/A,#N/A,TRUE,"Warrington";#N/A,#N/A,TRUE,"Widnes"}</definedName>
    <definedName name="a\FGg" localSheetId="11" hidden="1">{#N/A,#N/A,TRUE,"Cover";#N/A,#N/A,TRUE,"Conts";#N/A,#N/A,TRUE,"VOS";#N/A,#N/A,TRUE,"Warrington";#N/A,#N/A,TRUE,"Widnes"}</definedName>
    <definedName name="a\FGg" localSheetId="18" hidden="1">{#N/A,#N/A,TRUE,"Cover";#N/A,#N/A,TRUE,"Conts";#N/A,#N/A,TRUE,"VOS";#N/A,#N/A,TRUE,"Warrington";#N/A,#N/A,TRUE,"Widnes"}</definedName>
    <definedName name="a\FGg" hidden="1">{#N/A,#N/A,TRUE,"Cover";#N/A,#N/A,TRUE,"Conts";#N/A,#N/A,TRUE,"VOS";#N/A,#N/A,TRUE,"Warrington";#N/A,#N/A,TRUE,"Widnes"}</definedName>
    <definedName name="a\sdasdf" localSheetId="9" hidden="1">{#N/A,#N/A,TRUE,"Cover";#N/A,#N/A,TRUE,"Conts";#N/A,#N/A,TRUE,"VOS";#N/A,#N/A,TRUE,"Warrington";#N/A,#N/A,TRUE,"Widnes"}</definedName>
    <definedName name="a\sdasdf" localSheetId="4" hidden="1">{#N/A,#N/A,TRUE,"Cover";#N/A,#N/A,TRUE,"Conts";#N/A,#N/A,TRUE,"VOS";#N/A,#N/A,TRUE,"Warrington";#N/A,#N/A,TRUE,"Widnes"}</definedName>
    <definedName name="a\sdasdf" localSheetId="19" hidden="1">{#N/A,#N/A,TRUE,"Cover";#N/A,#N/A,TRUE,"Conts";#N/A,#N/A,TRUE,"VOS";#N/A,#N/A,TRUE,"Warrington";#N/A,#N/A,TRUE,"Widnes"}</definedName>
    <definedName name="a\sdasdf" localSheetId="11" hidden="1">{#N/A,#N/A,TRUE,"Cover";#N/A,#N/A,TRUE,"Conts";#N/A,#N/A,TRUE,"VOS";#N/A,#N/A,TRUE,"Warrington";#N/A,#N/A,TRUE,"Widnes"}</definedName>
    <definedName name="a\sdasdf" localSheetId="7" hidden="1">{#N/A,#N/A,TRUE,"Cover";#N/A,#N/A,TRUE,"Conts";#N/A,#N/A,TRUE,"VOS";#N/A,#N/A,TRUE,"Warrington";#N/A,#N/A,TRUE,"Widnes"}</definedName>
    <definedName name="a\sdasdf" localSheetId="18" hidden="1">{#N/A,#N/A,TRUE,"Cover";#N/A,#N/A,TRUE,"Conts";#N/A,#N/A,TRUE,"VOS";#N/A,#N/A,TRUE,"Warrington";#N/A,#N/A,TRUE,"Widnes"}</definedName>
    <definedName name="a\sdasdf" localSheetId="3"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__Formwork">#REF!</definedName>
    <definedName name="aa">#REF!</definedName>
    <definedName name="AAA" localSheetId="9" hidden="1">#REF!</definedName>
    <definedName name="AAA" localSheetId="7" hidden="1">#REF!</definedName>
    <definedName name="AAA" hidden="1">#REF!</definedName>
    <definedName name="aaaa" hidden="1">#REF!</definedName>
    <definedName name="aaaaaaaa" localSheetId="9" hidden="1">{#N/A,#N/A,TRUE,"Cover";#N/A,#N/A,TRUE,"Conts";#N/A,#N/A,TRUE,"VOS";#N/A,#N/A,TRUE,"Warrington";#N/A,#N/A,TRUE,"Widnes"}</definedName>
    <definedName name="aaaaaaaa" localSheetId="4" hidden="1">{#N/A,#N/A,TRUE,"Cover";#N/A,#N/A,TRUE,"Conts";#N/A,#N/A,TRUE,"VOS";#N/A,#N/A,TRUE,"Warrington";#N/A,#N/A,TRUE,"Widnes"}</definedName>
    <definedName name="aaaaaaaa" localSheetId="19" hidden="1">{#N/A,#N/A,TRUE,"Cover";#N/A,#N/A,TRUE,"Conts";#N/A,#N/A,TRUE,"VOS";#N/A,#N/A,TRUE,"Warrington";#N/A,#N/A,TRUE,"Widnes"}</definedName>
    <definedName name="aaaaaaaa" localSheetId="11" hidden="1">{#N/A,#N/A,TRUE,"Cover";#N/A,#N/A,TRUE,"Conts";#N/A,#N/A,TRUE,"VOS";#N/A,#N/A,TRUE,"Warrington";#N/A,#N/A,TRUE,"Widnes"}</definedName>
    <definedName name="aaaaaaaa" localSheetId="7" hidden="1">{#N/A,#N/A,TRUE,"Cover";#N/A,#N/A,TRUE,"Conts";#N/A,#N/A,TRUE,"VOS";#N/A,#N/A,TRUE,"Warrington";#N/A,#N/A,TRUE,"Widnes"}</definedName>
    <definedName name="aaaaaaaa" localSheetId="18" hidden="1">{#N/A,#N/A,TRUE,"Cover";#N/A,#N/A,TRUE,"Conts";#N/A,#N/A,TRUE,"VOS";#N/A,#N/A,TRUE,"Warrington";#N/A,#N/A,TRUE,"Widnes"}</definedName>
    <definedName name="aaaaaaaa" localSheetId="3"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b" hidden="1">#REF!</definedName>
    <definedName name="ac" localSheetId="19" hidden="1">{#N/A,#N/A,FALSE,"SumD";#N/A,#N/A,FALSE,"ElecD";#N/A,#N/A,FALSE,"MechD";#N/A,#N/A,FALSE,"GeotD";#N/A,#N/A,FALSE,"PrcsD";#N/A,#N/A,FALSE,"TunnD";#N/A,#N/A,FALSE,"CivlD";#N/A,#N/A,FALSE,"NtwkD";#N/A,#N/A,FALSE,"EstgD";#N/A,#N/A,FALSE,"PEngD"}</definedName>
    <definedName name="ac" localSheetId="11" hidden="1">{#N/A,#N/A,FALSE,"SumD";#N/A,#N/A,FALSE,"ElecD";#N/A,#N/A,FALSE,"MechD";#N/A,#N/A,FALSE,"GeotD";#N/A,#N/A,FALSE,"PrcsD";#N/A,#N/A,FALSE,"TunnD";#N/A,#N/A,FALSE,"CivlD";#N/A,#N/A,FALSE,"NtwkD";#N/A,#N/A,FALSE,"EstgD";#N/A,#N/A,FALSE,"PEngD"}</definedName>
    <definedName name="ac" localSheetId="18" hidden="1">{#N/A,#N/A,FALSE,"SumD";#N/A,#N/A,FALSE,"ElecD";#N/A,#N/A,FALSE,"MechD";#N/A,#N/A,FALSE,"GeotD";#N/A,#N/A,FALSE,"PrcsD";#N/A,#N/A,FALSE,"TunnD";#N/A,#N/A,FALSE,"CivlD";#N/A,#N/A,FALSE,"NtwkD";#N/A,#N/A,FALSE,"EstgD";#N/A,#N/A,FALSE,"PEngD"}</definedName>
    <definedName name="ac" hidden="1">{#N/A,#N/A,FALSE,"SumD";#N/A,#N/A,FALSE,"ElecD";#N/A,#N/A,FALSE,"MechD";#N/A,#N/A,FALSE,"GeotD";#N/A,#N/A,FALSE,"PrcsD";#N/A,#N/A,FALSE,"TunnD";#N/A,#N/A,FALSE,"CivlD";#N/A,#N/A,FALSE,"NtwkD";#N/A,#N/A,FALSE,"EstgD";#N/A,#N/A,FALSE,"PEngD"}</definedName>
    <definedName name="ACC" localSheetId="9" hidden="1">{#N/A,#N/A,TRUE,"Cover";#N/A,#N/A,TRUE,"Conts";#N/A,#N/A,TRUE,"VOS";#N/A,#N/A,TRUE,"Warrington";#N/A,#N/A,TRUE,"Widnes"}</definedName>
    <definedName name="ACC" localSheetId="4" hidden="1">{#N/A,#N/A,TRUE,"Cover";#N/A,#N/A,TRUE,"Conts";#N/A,#N/A,TRUE,"VOS";#N/A,#N/A,TRUE,"Warrington";#N/A,#N/A,TRUE,"Widnes"}</definedName>
    <definedName name="ACC" localSheetId="19" hidden="1">{#N/A,#N/A,TRUE,"Cover";#N/A,#N/A,TRUE,"Conts";#N/A,#N/A,TRUE,"VOS";#N/A,#N/A,TRUE,"Warrington";#N/A,#N/A,TRUE,"Widnes"}</definedName>
    <definedName name="ACC" localSheetId="11" hidden="1">{#N/A,#N/A,TRUE,"Cover";#N/A,#N/A,TRUE,"Conts";#N/A,#N/A,TRUE,"VOS";#N/A,#N/A,TRUE,"Warrington";#N/A,#N/A,TRUE,"Widnes"}</definedName>
    <definedName name="ACC" localSheetId="7" hidden="1">{#N/A,#N/A,TRUE,"Cover";#N/A,#N/A,TRUE,"Conts";#N/A,#N/A,TRUE,"VOS";#N/A,#N/A,TRUE,"Warrington";#N/A,#N/A,TRUE,"Widnes"}</definedName>
    <definedName name="ACC" localSheetId="18" hidden="1">{#N/A,#N/A,TRUE,"Cover";#N/A,#N/A,TRUE,"Conts";#N/A,#N/A,TRUE,"VOS";#N/A,#N/A,TRUE,"Warrington";#N/A,#N/A,TRUE,"Widnes"}</definedName>
    <definedName name="ACC" localSheetId="3"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_Button" hidden="1">"Активное_оборудование_Cabletron_Devices_Таблица1"</definedName>
    <definedName name="AccessDatabase" hidden="1">"G:\EXCEL\PETTER\VAKANS\1996\VAK9609\VAK9609.mdb"</definedName>
    <definedName name="accomation" localSheetId="9" hidden="1">#REF!</definedName>
    <definedName name="accomation" localSheetId="7" hidden="1">#REF!</definedName>
    <definedName name="accomation" hidden="1">#REF!</definedName>
    <definedName name="accountcodes">#REF!</definedName>
    <definedName name="AcctCodes">#REF!</definedName>
    <definedName name="ACT" localSheetId="9">[12]WorkBreakDown!#REF!</definedName>
    <definedName name="ACT">[12]WorkBreakDown!#REF!</definedName>
    <definedName name="Activities">#REF!</definedName>
    <definedName name="adadad" localSheetId="19" hidden="1">{#N/A,#N/A,TRUE,"Cover";#N/A,#N/A,TRUE,"Conts";#N/A,#N/A,TRUE,"VOS";#N/A,#N/A,TRUE,"Warrington";#N/A,#N/A,TRUE,"Widnes"}</definedName>
    <definedName name="adadad" localSheetId="11" hidden="1">{#N/A,#N/A,TRUE,"Cover";#N/A,#N/A,TRUE,"Conts";#N/A,#N/A,TRUE,"VOS";#N/A,#N/A,TRUE,"Warrington";#N/A,#N/A,TRUE,"Widnes"}</definedName>
    <definedName name="adadad" localSheetId="18" hidden="1">{#N/A,#N/A,TRUE,"Cover";#N/A,#N/A,TRUE,"Conts";#N/A,#N/A,TRUE,"VOS";#N/A,#N/A,TRUE,"Warrington";#N/A,#N/A,TRUE,"Widnes"}</definedName>
    <definedName name="adadad" hidden="1">{#N/A,#N/A,TRUE,"Cover";#N/A,#N/A,TRUE,"Conts";#N/A,#N/A,TRUE,"VOS";#N/A,#N/A,TRUE,"Warrington";#N/A,#N/A,TRUE,"Widnes"}</definedName>
    <definedName name="addad" localSheetId="19" hidden="1">{#N/A,#N/A,TRUE,"Cover";#N/A,#N/A,TRUE,"Conts";#N/A,#N/A,TRUE,"VOS";#N/A,#N/A,TRUE,"Warrington";#N/A,#N/A,TRUE,"Widnes"}</definedName>
    <definedName name="addad" localSheetId="11" hidden="1">{#N/A,#N/A,TRUE,"Cover";#N/A,#N/A,TRUE,"Conts";#N/A,#N/A,TRUE,"VOS";#N/A,#N/A,TRUE,"Warrington";#N/A,#N/A,TRUE,"Widnes"}</definedName>
    <definedName name="addad" localSheetId="18" hidden="1">{#N/A,#N/A,TRUE,"Cover";#N/A,#N/A,TRUE,"Conts";#N/A,#N/A,TRUE,"VOS";#N/A,#N/A,TRUE,"Warrington";#N/A,#N/A,TRUE,"Widnes"}</definedName>
    <definedName name="addad" hidden="1">{#N/A,#N/A,TRUE,"Cover";#N/A,#N/A,TRUE,"Conts";#N/A,#N/A,TRUE,"VOS";#N/A,#N/A,TRUE,"Warrington";#N/A,#N/A,TRUE,"Widnes"}</definedName>
    <definedName name="aed">#REF!</definedName>
    <definedName name="aegrgas" localSheetId="9" hidden="1">{#N/A,#N/A,TRUE,"Cover";#N/A,#N/A,TRUE,"Conts";#N/A,#N/A,TRUE,"VOS";#N/A,#N/A,TRUE,"Warrington";#N/A,#N/A,TRUE,"Widnes"}</definedName>
    <definedName name="aegrgas" localSheetId="4" hidden="1">{#N/A,#N/A,TRUE,"Cover";#N/A,#N/A,TRUE,"Conts";#N/A,#N/A,TRUE,"VOS";#N/A,#N/A,TRUE,"Warrington";#N/A,#N/A,TRUE,"Widnes"}</definedName>
    <definedName name="aegrgas" localSheetId="19" hidden="1">{#N/A,#N/A,TRUE,"Cover";#N/A,#N/A,TRUE,"Conts";#N/A,#N/A,TRUE,"VOS";#N/A,#N/A,TRUE,"Warrington";#N/A,#N/A,TRUE,"Widnes"}</definedName>
    <definedName name="aegrgas" localSheetId="11" hidden="1">{#N/A,#N/A,TRUE,"Cover";#N/A,#N/A,TRUE,"Conts";#N/A,#N/A,TRUE,"VOS";#N/A,#N/A,TRUE,"Warrington";#N/A,#N/A,TRUE,"Widnes"}</definedName>
    <definedName name="aegrgas" localSheetId="7" hidden="1">{#N/A,#N/A,TRUE,"Cover";#N/A,#N/A,TRUE,"Conts";#N/A,#N/A,TRUE,"VOS";#N/A,#N/A,TRUE,"Warrington";#N/A,#N/A,TRUE,"Widnes"}</definedName>
    <definedName name="aegrgas" localSheetId="18" hidden="1">{#N/A,#N/A,TRUE,"Cover";#N/A,#N/A,TRUE,"Conts";#N/A,#N/A,TRUE,"VOS";#N/A,#N/A,TRUE,"Warrington";#N/A,#N/A,TRUE,"Widnes"}</definedName>
    <definedName name="aegrgas" localSheetId="3"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9" hidden="1">{#N/A,#N/A,TRUE,"Cover";#N/A,#N/A,TRUE,"Conts";#N/A,#N/A,TRUE,"VOS";#N/A,#N/A,TRUE,"Warrington";#N/A,#N/A,TRUE,"Widnes"}</definedName>
    <definedName name="AERAFG" localSheetId="4" hidden="1">{#N/A,#N/A,TRUE,"Cover";#N/A,#N/A,TRUE,"Conts";#N/A,#N/A,TRUE,"VOS";#N/A,#N/A,TRUE,"Warrington";#N/A,#N/A,TRUE,"Widnes"}</definedName>
    <definedName name="AERAFG" localSheetId="19" hidden="1">{#N/A,#N/A,TRUE,"Cover";#N/A,#N/A,TRUE,"Conts";#N/A,#N/A,TRUE,"VOS";#N/A,#N/A,TRUE,"Warrington";#N/A,#N/A,TRUE,"Widnes"}</definedName>
    <definedName name="AERAFG" localSheetId="11" hidden="1">{#N/A,#N/A,TRUE,"Cover";#N/A,#N/A,TRUE,"Conts";#N/A,#N/A,TRUE,"VOS";#N/A,#N/A,TRUE,"Warrington";#N/A,#N/A,TRUE,"Widnes"}</definedName>
    <definedName name="AERAFG" localSheetId="7" hidden="1">{#N/A,#N/A,TRUE,"Cover";#N/A,#N/A,TRUE,"Conts";#N/A,#N/A,TRUE,"VOS";#N/A,#N/A,TRUE,"Warrington";#N/A,#N/A,TRUE,"Widnes"}</definedName>
    <definedName name="AERAFG" localSheetId="18" hidden="1">{#N/A,#N/A,TRUE,"Cover";#N/A,#N/A,TRUE,"Conts";#N/A,#N/A,TRUE,"VOS";#N/A,#N/A,TRUE,"Warrington";#N/A,#N/A,TRUE,"Widnes"}</definedName>
    <definedName name="AERAFG" localSheetId="3"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9" hidden="1">{#N/A,#N/A,TRUE,"Cover";#N/A,#N/A,TRUE,"Conts";#N/A,#N/A,TRUE,"VOS";#N/A,#N/A,TRUE,"Warrington";#N/A,#N/A,TRUE,"Widnes"}</definedName>
    <definedName name="aerte" localSheetId="4" hidden="1">{#N/A,#N/A,TRUE,"Cover";#N/A,#N/A,TRUE,"Conts";#N/A,#N/A,TRUE,"VOS";#N/A,#N/A,TRUE,"Warrington";#N/A,#N/A,TRUE,"Widnes"}</definedName>
    <definedName name="aerte" localSheetId="19" hidden="1">{#N/A,#N/A,TRUE,"Cover";#N/A,#N/A,TRUE,"Conts";#N/A,#N/A,TRUE,"VOS";#N/A,#N/A,TRUE,"Warrington";#N/A,#N/A,TRUE,"Widnes"}</definedName>
    <definedName name="aerte" localSheetId="11" hidden="1">{#N/A,#N/A,TRUE,"Cover";#N/A,#N/A,TRUE,"Conts";#N/A,#N/A,TRUE,"VOS";#N/A,#N/A,TRUE,"Warrington";#N/A,#N/A,TRUE,"Widnes"}</definedName>
    <definedName name="aerte" localSheetId="7" hidden="1">{#N/A,#N/A,TRUE,"Cover";#N/A,#N/A,TRUE,"Conts";#N/A,#N/A,TRUE,"VOS";#N/A,#N/A,TRUE,"Warrington";#N/A,#N/A,TRUE,"Widnes"}</definedName>
    <definedName name="aerte" localSheetId="18" hidden="1">{#N/A,#N/A,TRUE,"Cover";#N/A,#N/A,TRUE,"Conts";#N/A,#N/A,TRUE,"VOS";#N/A,#N/A,TRUE,"Warrington";#N/A,#N/A,TRUE,"Widnes"}</definedName>
    <definedName name="aerte" localSheetId="3"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9" hidden="1">{#N/A,#N/A,TRUE,"Cover";#N/A,#N/A,TRUE,"Conts";#N/A,#N/A,TRUE,"VOS";#N/A,#N/A,TRUE,"Warrington";#N/A,#N/A,TRUE,"Widnes"}</definedName>
    <definedName name="aertes" localSheetId="4" hidden="1">{#N/A,#N/A,TRUE,"Cover";#N/A,#N/A,TRUE,"Conts";#N/A,#N/A,TRUE,"VOS";#N/A,#N/A,TRUE,"Warrington";#N/A,#N/A,TRUE,"Widnes"}</definedName>
    <definedName name="aertes" localSheetId="19" hidden="1">{#N/A,#N/A,TRUE,"Cover";#N/A,#N/A,TRUE,"Conts";#N/A,#N/A,TRUE,"VOS";#N/A,#N/A,TRUE,"Warrington";#N/A,#N/A,TRUE,"Widnes"}</definedName>
    <definedName name="aertes" localSheetId="11" hidden="1">{#N/A,#N/A,TRUE,"Cover";#N/A,#N/A,TRUE,"Conts";#N/A,#N/A,TRUE,"VOS";#N/A,#N/A,TRUE,"Warrington";#N/A,#N/A,TRUE,"Widnes"}</definedName>
    <definedName name="aertes" localSheetId="7" hidden="1">{#N/A,#N/A,TRUE,"Cover";#N/A,#N/A,TRUE,"Conts";#N/A,#N/A,TRUE,"VOS";#N/A,#N/A,TRUE,"Warrington";#N/A,#N/A,TRUE,"Widnes"}</definedName>
    <definedName name="aertes" localSheetId="18" hidden="1">{#N/A,#N/A,TRUE,"Cover";#N/A,#N/A,TRUE,"Conts";#N/A,#N/A,TRUE,"VOS";#N/A,#N/A,TRUE,"Warrington";#N/A,#N/A,TRUE,"Widnes"}</definedName>
    <definedName name="aertes" localSheetId="3"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9" hidden="1">{#N/A,#N/A,TRUE,"Cover";#N/A,#N/A,TRUE,"Conts";#N/A,#N/A,TRUE,"VOS";#N/A,#N/A,TRUE,"Warrington";#N/A,#N/A,TRUE,"Widnes"}</definedName>
    <definedName name="aetertryh" localSheetId="4" hidden="1">{#N/A,#N/A,TRUE,"Cover";#N/A,#N/A,TRUE,"Conts";#N/A,#N/A,TRUE,"VOS";#N/A,#N/A,TRUE,"Warrington";#N/A,#N/A,TRUE,"Widnes"}</definedName>
    <definedName name="aetertryh" localSheetId="19" hidden="1">{#N/A,#N/A,TRUE,"Cover";#N/A,#N/A,TRUE,"Conts";#N/A,#N/A,TRUE,"VOS";#N/A,#N/A,TRUE,"Warrington";#N/A,#N/A,TRUE,"Widnes"}</definedName>
    <definedName name="aetertryh" localSheetId="11" hidden="1">{#N/A,#N/A,TRUE,"Cover";#N/A,#N/A,TRUE,"Conts";#N/A,#N/A,TRUE,"VOS";#N/A,#N/A,TRUE,"Warrington";#N/A,#N/A,TRUE,"Widnes"}</definedName>
    <definedName name="aetertryh" localSheetId="7" hidden="1">{#N/A,#N/A,TRUE,"Cover";#N/A,#N/A,TRUE,"Conts";#N/A,#N/A,TRUE,"VOS";#N/A,#N/A,TRUE,"Warrington";#N/A,#N/A,TRUE,"Widnes"}</definedName>
    <definedName name="aetertryh" localSheetId="18" hidden="1">{#N/A,#N/A,TRUE,"Cover";#N/A,#N/A,TRUE,"Conts";#N/A,#N/A,TRUE,"VOS";#N/A,#N/A,TRUE,"Warrington";#N/A,#N/A,TRUE,"Widnes"}</definedName>
    <definedName name="aetertryh" localSheetId="3"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KA" hidden="1">#REF!</definedName>
    <definedName name="anvoice1" localSheetId="9" hidden="1">#REF!</definedName>
    <definedName name="anvoice1" localSheetId="7" hidden="1">#REF!</definedName>
    <definedName name="anvoice1" hidden="1">#REF!</definedName>
    <definedName name="aocd">#REF!</definedName>
    <definedName name="APPO" localSheetId="9" hidden="1">#REF!</definedName>
    <definedName name="APPO" localSheetId="7" hidden="1">#REF!</definedName>
    <definedName name="APPO" hidden="1">#REF!</definedName>
    <definedName name="appraisal" localSheetId="9" hidden="1">{#N/A,#N/A,TRUE,"Cover";#N/A,#N/A,TRUE,"Conts";#N/A,#N/A,TRUE,"VOS";#N/A,#N/A,TRUE,"Warrington";#N/A,#N/A,TRUE,"Widnes"}</definedName>
    <definedName name="appraisal" localSheetId="4" hidden="1">{#N/A,#N/A,TRUE,"Cover";#N/A,#N/A,TRUE,"Conts";#N/A,#N/A,TRUE,"VOS";#N/A,#N/A,TRUE,"Warrington";#N/A,#N/A,TRUE,"Widnes"}</definedName>
    <definedName name="appraisal" localSheetId="19" hidden="1">{#N/A,#N/A,TRUE,"Cover";#N/A,#N/A,TRUE,"Conts";#N/A,#N/A,TRUE,"VOS";#N/A,#N/A,TRUE,"Warrington";#N/A,#N/A,TRUE,"Widnes"}</definedName>
    <definedName name="appraisal" localSheetId="11" hidden="1">{#N/A,#N/A,TRUE,"Cover";#N/A,#N/A,TRUE,"Conts";#N/A,#N/A,TRUE,"VOS";#N/A,#N/A,TRUE,"Warrington";#N/A,#N/A,TRUE,"Widnes"}</definedName>
    <definedName name="appraisal" localSheetId="7" hidden="1">{#N/A,#N/A,TRUE,"Cover";#N/A,#N/A,TRUE,"Conts";#N/A,#N/A,TRUE,"VOS";#N/A,#N/A,TRUE,"Warrington";#N/A,#N/A,TRUE,"Widnes"}</definedName>
    <definedName name="appraisal" localSheetId="18" hidden="1">{#N/A,#N/A,TRUE,"Cover";#N/A,#N/A,TRUE,"Conts";#N/A,#N/A,TRUE,"VOS";#N/A,#N/A,TRUE,"Warrington";#N/A,#N/A,TRUE,"Widnes"}</definedName>
    <definedName name="appraisal" localSheetId="3"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localSheetId="7" hidden="1">#REF!</definedName>
    <definedName name="ARUN" hidden="1">#REF!</definedName>
    <definedName name="asadad" localSheetId="19" hidden="1">{#N/A,#N/A,TRUE,"Cover";#N/A,#N/A,TRUE,"Conts";#N/A,#N/A,TRUE,"VOS";#N/A,#N/A,TRUE,"Warrington";#N/A,#N/A,TRUE,"Widnes"}</definedName>
    <definedName name="asadad" localSheetId="11" hidden="1">{#N/A,#N/A,TRUE,"Cover";#N/A,#N/A,TRUE,"Conts";#N/A,#N/A,TRUE,"VOS";#N/A,#N/A,TRUE,"Warrington";#N/A,#N/A,TRUE,"Widnes"}</definedName>
    <definedName name="asadad" localSheetId="18" hidden="1">{#N/A,#N/A,TRUE,"Cover";#N/A,#N/A,TRUE,"Conts";#N/A,#N/A,TRUE,"VOS";#N/A,#N/A,TRUE,"Warrington";#N/A,#N/A,TRUE,"Widnes"}</definedName>
    <definedName name="asadad" hidden="1">{#N/A,#N/A,TRUE,"Cover";#N/A,#N/A,TRUE,"Conts";#N/A,#N/A,TRUE,"VOS";#N/A,#N/A,TRUE,"Warrington";#N/A,#N/A,TRUE,"Widnes"}</definedName>
    <definedName name="asasa" localSheetId="19" hidden="1">{#N/A,#N/A,FALSE,"ihz. icmal";#N/A,#N/A,FALSE,"avans";#N/A,#N/A,FALSE,"mal_FF_icm";#N/A,#N/A,FALSE,"fat_ihz";#N/A,#N/A,FALSE,"söz_fiy_fark";#N/A,#N/A,FALSE,"kap2"}</definedName>
    <definedName name="asasa" localSheetId="11" hidden="1">{#N/A,#N/A,FALSE,"ihz. icmal";#N/A,#N/A,FALSE,"avans";#N/A,#N/A,FALSE,"mal_FF_icm";#N/A,#N/A,FALSE,"fat_ihz";#N/A,#N/A,FALSE,"söz_fiy_fark";#N/A,#N/A,FALSE,"kap2"}</definedName>
    <definedName name="asasa" localSheetId="18" hidden="1">{#N/A,#N/A,FALSE,"ihz. icmal";#N/A,#N/A,FALSE,"avans";#N/A,#N/A,FALSE,"mal_FF_icm";#N/A,#N/A,FALSE,"fat_ihz";#N/A,#N/A,FALSE,"söz_fiy_fark";#N/A,#N/A,FALSE,"kap2"}</definedName>
    <definedName name="asasa" hidden="1">{#N/A,#N/A,FALSE,"ihz. icmal";#N/A,#N/A,FALSE,"avans";#N/A,#N/A,FALSE,"mal_FF_icm";#N/A,#N/A,FALSE,"fat_ihz";#N/A,#N/A,FALSE,"söz_fiy_fark";#N/A,#N/A,FALSE,"kap2"}</definedName>
    <definedName name="asasasa" localSheetId="19" hidden="1">{#N/A,#N/A,FALSE,"ihz. icmal";#N/A,#N/A,FALSE,"avans";#N/A,#N/A,FALSE,"mal_FF_icm";#N/A,#N/A,FALSE,"fat_ihz";#N/A,#N/A,FALSE,"söz_fiy_fark";#N/A,#N/A,FALSE,"kap2"}</definedName>
    <definedName name="asasasa" localSheetId="11" hidden="1">{#N/A,#N/A,FALSE,"ihz. icmal";#N/A,#N/A,FALSE,"avans";#N/A,#N/A,FALSE,"mal_FF_icm";#N/A,#N/A,FALSE,"fat_ihz";#N/A,#N/A,FALSE,"söz_fiy_fark";#N/A,#N/A,FALSE,"kap2"}</definedName>
    <definedName name="asasasa" localSheetId="18" hidden="1">{#N/A,#N/A,FALSE,"ihz. icmal";#N/A,#N/A,FALSE,"avans";#N/A,#N/A,FALSE,"mal_FF_icm";#N/A,#N/A,FALSE,"fat_ihz";#N/A,#N/A,FALSE,"söz_fiy_fark";#N/A,#N/A,FALSE,"kap2"}</definedName>
    <definedName name="asasasa" hidden="1">{#N/A,#N/A,FALSE,"ihz. icmal";#N/A,#N/A,FALSE,"avans";#N/A,#N/A,FALSE,"mal_FF_icm";#N/A,#N/A,FALSE,"fat_ihz";#N/A,#N/A,FALSE,"söz_fiy_fark";#N/A,#N/A,FALSE,"kap2"}</definedName>
    <definedName name="asdfsa" localSheetId="9" hidden="1">#REF!</definedName>
    <definedName name="asdfsa" localSheetId="7" hidden="1">#REF!</definedName>
    <definedName name="asdfsa" hidden="1">#REF!</definedName>
    <definedName name="ase"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gseg" localSheetId="9" hidden="1">{#N/A,#N/A,TRUE,"Cover";#N/A,#N/A,TRUE,"Conts";#N/A,#N/A,TRUE,"VOS";#N/A,#N/A,TRUE,"Warrington";#N/A,#N/A,TRUE,"Widnes"}</definedName>
    <definedName name="asgseg" localSheetId="4" hidden="1">{#N/A,#N/A,TRUE,"Cover";#N/A,#N/A,TRUE,"Conts";#N/A,#N/A,TRUE,"VOS";#N/A,#N/A,TRUE,"Warrington";#N/A,#N/A,TRUE,"Widnes"}</definedName>
    <definedName name="asgseg" localSheetId="19" hidden="1">{#N/A,#N/A,TRUE,"Cover";#N/A,#N/A,TRUE,"Conts";#N/A,#N/A,TRUE,"VOS";#N/A,#N/A,TRUE,"Warrington";#N/A,#N/A,TRUE,"Widnes"}</definedName>
    <definedName name="asgseg" localSheetId="11" hidden="1">{#N/A,#N/A,TRUE,"Cover";#N/A,#N/A,TRUE,"Conts";#N/A,#N/A,TRUE,"VOS";#N/A,#N/A,TRUE,"Warrington";#N/A,#N/A,TRUE,"Widnes"}</definedName>
    <definedName name="asgseg" localSheetId="7" hidden="1">{#N/A,#N/A,TRUE,"Cover";#N/A,#N/A,TRUE,"Conts";#N/A,#N/A,TRUE,"VOS";#N/A,#N/A,TRUE,"Warrington";#N/A,#N/A,TRUE,"Widnes"}</definedName>
    <definedName name="asgseg" localSheetId="18" hidden="1">{#N/A,#N/A,TRUE,"Cover";#N/A,#N/A,TRUE,"Conts";#N/A,#N/A,TRUE,"VOS";#N/A,#N/A,TRUE,"Warrington";#N/A,#N/A,TRUE,"Widnes"}</definedName>
    <definedName name="asgseg" localSheetId="3"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9" hidden="1">{#N/A,#N/A,TRUE,"Cover";#N/A,#N/A,TRUE,"Conts";#N/A,#N/A,TRUE,"VOS";#N/A,#N/A,TRUE,"Warrington";#N/A,#N/A,TRUE,"Widnes"}</definedName>
    <definedName name="asrasnrjutu" localSheetId="4" hidden="1">{#N/A,#N/A,TRUE,"Cover";#N/A,#N/A,TRUE,"Conts";#N/A,#N/A,TRUE,"VOS";#N/A,#N/A,TRUE,"Warrington";#N/A,#N/A,TRUE,"Widnes"}</definedName>
    <definedName name="asrasnrjutu" localSheetId="19" hidden="1">{#N/A,#N/A,TRUE,"Cover";#N/A,#N/A,TRUE,"Conts";#N/A,#N/A,TRUE,"VOS";#N/A,#N/A,TRUE,"Warrington";#N/A,#N/A,TRUE,"Widnes"}</definedName>
    <definedName name="asrasnrjutu" localSheetId="11" hidden="1">{#N/A,#N/A,TRUE,"Cover";#N/A,#N/A,TRUE,"Conts";#N/A,#N/A,TRUE,"VOS";#N/A,#N/A,TRUE,"Warrington";#N/A,#N/A,TRUE,"Widnes"}</definedName>
    <definedName name="asrasnrjutu" localSheetId="7" hidden="1">{#N/A,#N/A,TRUE,"Cover";#N/A,#N/A,TRUE,"Conts";#N/A,#N/A,TRUE,"VOS";#N/A,#N/A,TRUE,"Warrington";#N/A,#N/A,TRUE,"Widnes"}</definedName>
    <definedName name="asrasnrjutu" localSheetId="18" hidden="1">{#N/A,#N/A,TRUE,"Cover";#N/A,#N/A,TRUE,"Conts";#N/A,#N/A,TRUE,"VOS";#N/A,#N/A,TRUE,"Warrington";#N/A,#N/A,TRUE,"Widnes"}</definedName>
    <definedName name="asrasnrjutu" localSheetId="3"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SS_1">#REF!</definedName>
    <definedName name="ASS_2">#REF!</definedName>
    <definedName name="ASSA" localSheetId="19" hidden="1">{#N/A,#N/A,TRUE,"Cover";#N/A,#N/A,TRUE,"Conts";#N/A,#N/A,TRUE,"VOS";#N/A,#N/A,TRUE,"Warrington";#N/A,#N/A,TRUE,"Widnes"}</definedName>
    <definedName name="ASSA" localSheetId="11" hidden="1">{#N/A,#N/A,TRUE,"Cover";#N/A,#N/A,TRUE,"Conts";#N/A,#N/A,TRUE,"VOS";#N/A,#N/A,TRUE,"Warrington";#N/A,#N/A,TRUE,"Widnes"}</definedName>
    <definedName name="ASSA" localSheetId="18" hidden="1">{#N/A,#N/A,TRUE,"Cover";#N/A,#N/A,TRUE,"Conts";#N/A,#N/A,TRUE,"VOS";#N/A,#N/A,TRUE,"Warrington";#N/A,#N/A,TRUE,"Widnes"}</definedName>
    <definedName name="ASSA" hidden="1">{#N/A,#N/A,TRUE,"Cover";#N/A,#N/A,TRUE,"Conts";#N/A,#N/A,TRUE,"VOS";#N/A,#N/A,TRUE,"Warrington";#N/A,#N/A,TRUE,"Widnes"}</definedName>
    <definedName name="assds">#REF!</definedName>
    <definedName name="asss" localSheetId="19" hidden="1">{#N/A,#N/A,TRUE,"Cover";#N/A,#N/A,TRUE,"Conts";#N/A,#N/A,TRUE,"VOS";#N/A,#N/A,TRUE,"Warrington";#N/A,#N/A,TRUE,"Widnes"}</definedName>
    <definedName name="asss" localSheetId="11" hidden="1">{#N/A,#N/A,TRUE,"Cover";#N/A,#N/A,TRUE,"Conts";#N/A,#N/A,TRUE,"VOS";#N/A,#N/A,TRUE,"Warrington";#N/A,#N/A,TRUE,"Widnes"}</definedName>
    <definedName name="asss" localSheetId="18" hidden="1">{#N/A,#N/A,TRUE,"Cover";#N/A,#N/A,TRUE,"Conts";#N/A,#N/A,TRUE,"VOS";#N/A,#N/A,TRUE,"Warrington";#N/A,#N/A,TRUE,"Widnes"}</definedName>
    <definedName name="asss" hidden="1">{#N/A,#N/A,TRUE,"Cover";#N/A,#N/A,TRUE,"Conts";#N/A,#N/A,TRUE,"VOS";#N/A,#N/A,TRUE,"Warrington";#N/A,#N/A,TRUE,"Widnes"}</definedName>
    <definedName name="At_risk" localSheetId="9">[13]Assumptions!$B$1</definedName>
    <definedName name="At_risk" localSheetId="7">[13]Assumptions!$B$1</definedName>
    <definedName name="At_risk">[13]Assumptions!$B$1</definedName>
    <definedName name="atrisk_total_net_rent_for_cashflow" localSheetId="9">'[13]@risk rents and incentives'!$W$25:$AL$26</definedName>
    <definedName name="atrisk_total_net_rent_for_cashflow" localSheetId="7">'[13]@risk rents and incentives'!$W$25:$AL$26</definedName>
    <definedName name="atrisk_total_net_rent_for_cashflow">'[13]@risk rents and incentives'!$W$25:$AL$26</definedName>
    <definedName name="attch3.1">OFFSET(#REF!,0,0,1,14)</definedName>
    <definedName name="Audit_Category" localSheetId="4">[14]Lookups!#REF!</definedName>
    <definedName name="Audit_Category" localSheetId="3">[14]Lookups!#REF!</definedName>
    <definedName name="Audit_Category">[14]Lookups!#REF!</definedName>
    <definedName name="aw">#REF!</definedName>
    <definedName name="awt" localSheetId="9" hidden="1">{#N/A,#N/A,TRUE,"Cover";#N/A,#N/A,TRUE,"Conts";#N/A,#N/A,TRUE,"VOS";#N/A,#N/A,TRUE,"Warrington";#N/A,#N/A,TRUE,"Widnes"}</definedName>
    <definedName name="awt" localSheetId="4" hidden="1">{#N/A,#N/A,TRUE,"Cover";#N/A,#N/A,TRUE,"Conts";#N/A,#N/A,TRUE,"VOS";#N/A,#N/A,TRUE,"Warrington";#N/A,#N/A,TRUE,"Widnes"}</definedName>
    <definedName name="awt" localSheetId="19" hidden="1">{#N/A,#N/A,TRUE,"Cover";#N/A,#N/A,TRUE,"Conts";#N/A,#N/A,TRUE,"VOS";#N/A,#N/A,TRUE,"Warrington";#N/A,#N/A,TRUE,"Widnes"}</definedName>
    <definedName name="awt" localSheetId="11" hidden="1">{#N/A,#N/A,TRUE,"Cover";#N/A,#N/A,TRUE,"Conts";#N/A,#N/A,TRUE,"VOS";#N/A,#N/A,TRUE,"Warrington";#N/A,#N/A,TRUE,"Widnes"}</definedName>
    <definedName name="awt" localSheetId="7" hidden="1">{#N/A,#N/A,TRUE,"Cover";#N/A,#N/A,TRUE,"Conts";#N/A,#N/A,TRUE,"VOS";#N/A,#N/A,TRUE,"Warrington";#N/A,#N/A,TRUE,"Widnes"}</definedName>
    <definedName name="awt" localSheetId="18" hidden="1">{#N/A,#N/A,TRUE,"Cover";#N/A,#N/A,TRUE,"Conts";#N/A,#N/A,TRUE,"VOS";#N/A,#N/A,TRUE,"Warrington";#N/A,#N/A,TRUE,"Widnes"}</definedName>
    <definedName name="awt" localSheetId="3"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yawghh" localSheetId="9" hidden="1">{#N/A,#N/A,TRUE,"Cover";#N/A,#N/A,TRUE,"Conts";#N/A,#N/A,TRUE,"VOS";#N/A,#N/A,TRUE,"Warrington";#N/A,#N/A,TRUE,"Widnes"}</definedName>
    <definedName name="awyawghh" localSheetId="4" hidden="1">{#N/A,#N/A,TRUE,"Cover";#N/A,#N/A,TRUE,"Conts";#N/A,#N/A,TRUE,"VOS";#N/A,#N/A,TRUE,"Warrington";#N/A,#N/A,TRUE,"Widnes"}</definedName>
    <definedName name="awyawghh" localSheetId="19" hidden="1">{#N/A,#N/A,TRUE,"Cover";#N/A,#N/A,TRUE,"Conts";#N/A,#N/A,TRUE,"VOS";#N/A,#N/A,TRUE,"Warrington";#N/A,#N/A,TRUE,"Widnes"}</definedName>
    <definedName name="awyawghh" localSheetId="11" hidden="1">{#N/A,#N/A,TRUE,"Cover";#N/A,#N/A,TRUE,"Conts";#N/A,#N/A,TRUE,"VOS";#N/A,#N/A,TRUE,"Warrington";#N/A,#N/A,TRUE,"Widnes"}</definedName>
    <definedName name="awyawghh" localSheetId="7" hidden="1">{#N/A,#N/A,TRUE,"Cover";#N/A,#N/A,TRUE,"Conts";#N/A,#N/A,TRUE,"VOS";#N/A,#N/A,TRUE,"Warrington";#N/A,#N/A,TRUE,"Widnes"}</definedName>
    <definedName name="awyawghh" localSheetId="18" hidden="1">{#N/A,#N/A,TRUE,"Cover";#N/A,#N/A,TRUE,"Conts";#N/A,#N/A,TRUE,"VOS";#N/A,#N/A,TRUE,"Warrington";#N/A,#N/A,TRUE,"Widnes"}</definedName>
    <definedName name="awyawghh" localSheetId="3"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 localSheetId="19" hidden="1">{#N/A,#N/A,TRUE,"Cover";#N/A,#N/A,TRUE,"Conts";#N/A,#N/A,TRUE,"VOS";#N/A,#N/A,TRUE,"Warrington";#N/A,#N/A,TRUE,"Widnes"}</definedName>
    <definedName name="b" localSheetId="11" hidden="1">{#N/A,#N/A,TRUE,"Cover";#N/A,#N/A,TRUE,"Conts";#N/A,#N/A,TRUE,"VOS";#N/A,#N/A,TRUE,"Warrington";#N/A,#N/A,TRUE,"Widnes"}</definedName>
    <definedName name="b" localSheetId="18" hidden="1">{#N/A,#N/A,TRUE,"Cover";#N/A,#N/A,TRUE,"Conts";#N/A,#N/A,TRUE,"VOS";#N/A,#N/A,TRUE,"Warrington";#N/A,#N/A,TRUE,"Widnes"}</definedName>
    <definedName name="b" hidden="1">{#N/A,#N/A,TRUE,"Cover";#N/A,#N/A,TRUE,"Conts";#N/A,#N/A,TRUE,"VOS";#N/A,#N/A,TRUE,"Warrington";#N/A,#N/A,TRUE,"Widnes"}</definedName>
    <definedName name="B.F.İŞL."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_____CONCRETE_PRICING_TABLE">#REF!</definedName>
    <definedName name="B1." localSheetId="26">#REF!</definedName>
    <definedName name="B1." localSheetId="25">#REF!</definedName>
    <definedName name="B1.">#REF!</definedName>
    <definedName name="B1T">#REF!</definedName>
    <definedName name="B2T">#REF!</definedName>
    <definedName name="B3T">#REF!</definedName>
    <definedName name="B4T">#REF!</definedName>
    <definedName name="B5T">#REF!</definedName>
    <definedName name="B6T">#REF!</definedName>
    <definedName name="B7T">#REF!</definedName>
    <definedName name="BAB_Control" localSheetId="9" hidden="1">{"'TELEPHONE Nos'!$A$1:$D$55"}</definedName>
    <definedName name="BAB_Control" localSheetId="4" hidden="1">{"'TELEPHONE Nos'!$A$1:$D$55"}</definedName>
    <definedName name="BAB_Control" localSheetId="19" hidden="1">{"'TELEPHONE Nos'!$A$1:$D$55"}</definedName>
    <definedName name="BAB_Control" localSheetId="11" hidden="1">{"'TELEPHONE Nos'!$A$1:$D$55"}</definedName>
    <definedName name="BAB_Control" localSheetId="7" hidden="1">{"'TELEPHONE Nos'!$A$1:$D$55"}</definedName>
    <definedName name="BAB_Control" localSheetId="18" hidden="1">{"'TELEPHONE Nos'!$A$1:$D$55"}</definedName>
    <definedName name="BAB_Control" localSheetId="3" hidden="1">{"'TELEPHONE Nos'!$A$1:$D$55"}</definedName>
    <definedName name="BAB_Control" localSheetId="8" hidden="1">{"'TELEPHONE Nos'!$A$1:$D$55"}</definedName>
    <definedName name="BAB_Control" hidden="1">{"'TELEPHONE Nos'!$A$1:$D$55"}</definedName>
    <definedName name="BADWE" localSheetId="19" hidden="1">{#N/A,#N/A,FALSE,"mpph1";#N/A,#N/A,FALSE,"mpmseb";#N/A,#N/A,FALSE,"mpph2"}</definedName>
    <definedName name="BADWE" localSheetId="11" hidden="1">{#N/A,#N/A,FALSE,"mpph1";#N/A,#N/A,FALSE,"mpmseb";#N/A,#N/A,FALSE,"mpph2"}</definedName>
    <definedName name="BADWE" localSheetId="18" hidden="1">{#N/A,#N/A,FALSE,"mpph1";#N/A,#N/A,FALSE,"mpmseb";#N/A,#N/A,FALSE,"mpph2"}</definedName>
    <definedName name="BADWE" hidden="1">{#N/A,#N/A,FALSE,"mpph1";#N/A,#N/A,FALSE,"mpmseb";#N/A,#N/A,FALSE,"mpph2"}</definedName>
    <definedName name="BARCHT1">#REF!</definedName>
    <definedName name="BARCHT2">#REF!</definedName>
    <definedName name="bb" localSheetId="9" hidden="1">{#N/A,#N/A,TRUE,"Cover";#N/A,#N/A,TRUE,"Conts";#N/A,#N/A,TRUE,"VOS";#N/A,#N/A,TRUE,"Warrington";#N/A,#N/A,TRUE,"Widnes"}</definedName>
    <definedName name="bb" localSheetId="4" hidden="1">{#N/A,#N/A,TRUE,"Cover";#N/A,#N/A,TRUE,"Conts";#N/A,#N/A,TRUE,"VOS";#N/A,#N/A,TRUE,"Warrington";#N/A,#N/A,TRUE,"Widnes"}</definedName>
    <definedName name="bb" localSheetId="19" hidden="1">{#N/A,#N/A,TRUE,"Cover";#N/A,#N/A,TRUE,"Conts";#N/A,#N/A,TRUE,"VOS";#N/A,#N/A,TRUE,"Warrington";#N/A,#N/A,TRUE,"Widnes"}</definedName>
    <definedName name="bb" localSheetId="11" hidden="1">{#N/A,#N/A,TRUE,"Cover";#N/A,#N/A,TRUE,"Conts";#N/A,#N/A,TRUE,"VOS";#N/A,#N/A,TRUE,"Warrington";#N/A,#N/A,TRUE,"Widnes"}</definedName>
    <definedName name="bb" localSheetId="7" hidden="1">{#N/A,#N/A,TRUE,"Cover";#N/A,#N/A,TRUE,"Conts";#N/A,#N/A,TRUE,"VOS";#N/A,#N/A,TRUE,"Warrington";#N/A,#N/A,TRUE,"Widnes"}</definedName>
    <definedName name="bb" localSheetId="18" hidden="1">{#N/A,#N/A,TRUE,"Cover";#N/A,#N/A,TRUE,"Conts";#N/A,#N/A,TRUE,"VOS";#N/A,#N/A,TRUE,"Warrington";#N/A,#N/A,TRUE,"Widnes"}</definedName>
    <definedName name="bb" localSheetId="3"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localSheetId="7" hidden="1">#REF!</definedName>
    <definedName name="bbbbbbbbbb" hidden="1">#REF!</definedName>
    <definedName name="BC" localSheetId="9">[12]WorkBreakDown!$G$4</definedName>
    <definedName name="BC">[12]WorkBreakDown!$G$4</definedName>
    <definedName name="BCIS" localSheetId="9" hidden="1">{#N/A,#N/A,TRUE,"Cover";#N/A,#N/A,TRUE,"Conts";#N/A,#N/A,TRUE,"VOS";#N/A,#N/A,TRUE,"Warrington";#N/A,#N/A,TRUE,"Widnes"}</definedName>
    <definedName name="BCIS" localSheetId="4" hidden="1">{#N/A,#N/A,TRUE,"Cover";#N/A,#N/A,TRUE,"Conts";#N/A,#N/A,TRUE,"VOS";#N/A,#N/A,TRUE,"Warrington";#N/A,#N/A,TRUE,"Widnes"}</definedName>
    <definedName name="BCIS" localSheetId="19" hidden="1">{#N/A,#N/A,TRUE,"Cover";#N/A,#N/A,TRUE,"Conts";#N/A,#N/A,TRUE,"VOS";#N/A,#N/A,TRUE,"Warrington";#N/A,#N/A,TRUE,"Widnes"}</definedName>
    <definedName name="BCIS" localSheetId="11" hidden="1">{#N/A,#N/A,TRUE,"Cover";#N/A,#N/A,TRUE,"Conts";#N/A,#N/A,TRUE,"VOS";#N/A,#N/A,TRUE,"Warrington";#N/A,#N/A,TRUE,"Widnes"}</definedName>
    <definedName name="BCIS" localSheetId="7" hidden="1">{#N/A,#N/A,TRUE,"Cover";#N/A,#N/A,TRUE,"Conts";#N/A,#N/A,TRUE,"VOS";#N/A,#N/A,TRUE,"Warrington";#N/A,#N/A,TRUE,"Widnes"}</definedName>
    <definedName name="BCIS" localSheetId="18" hidden="1">{#N/A,#N/A,TRUE,"Cover";#N/A,#N/A,TRUE,"Conts";#N/A,#N/A,TRUE,"VOS";#N/A,#N/A,TRUE,"Warrington";#N/A,#N/A,TRUE,"Widnes"}</definedName>
    <definedName name="BCIS" localSheetId="3"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9">'[15]BC - Final Templates'!$G$5:$S$182</definedName>
    <definedName name="BCTemp" localSheetId="7">'[15]BC - Final Templates'!$G$5:$S$182</definedName>
    <definedName name="BCTemp">'[15]BC - Final Templates'!$G$5:$S$182</definedName>
    <definedName name="beet20">#REF!</definedName>
    <definedName name="Biju" localSheetId="19" hidden="1">{#N/A,#N/A,FALSE,"SumG";#N/A,#N/A,FALSE,"ElecG";#N/A,#N/A,FALSE,"MechG";#N/A,#N/A,FALSE,"GeotG";#N/A,#N/A,FALSE,"PrcsG";#N/A,#N/A,FALSE,"TunnG";#N/A,#N/A,FALSE,"CivlG";#N/A,#N/A,FALSE,"NtwkG";#N/A,#N/A,FALSE,"EstgG";#N/A,#N/A,FALSE,"PEngG"}</definedName>
    <definedName name="Biju" localSheetId="11" hidden="1">{#N/A,#N/A,FALSE,"SumG";#N/A,#N/A,FALSE,"ElecG";#N/A,#N/A,FALSE,"MechG";#N/A,#N/A,FALSE,"GeotG";#N/A,#N/A,FALSE,"PrcsG";#N/A,#N/A,FALSE,"TunnG";#N/A,#N/A,FALSE,"CivlG";#N/A,#N/A,FALSE,"NtwkG";#N/A,#N/A,FALSE,"EstgG";#N/A,#N/A,FALSE,"PEngG"}</definedName>
    <definedName name="Biju" localSheetId="18"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Q" localSheetId="9">[12]WorkBreakDown!$F$4</definedName>
    <definedName name="BQ">[12]WorkBreakDown!$F$4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'[16]Build-up'!#REF!</definedName>
    <definedName name="BUILDER_S__PROFIT__AND__ATTENDANCE">'[16]Build-up'!#REF!</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tIn_Print_Area___0" localSheetId="9">#REF!</definedName>
    <definedName name="BuiltIn_Print_Area___0" localSheetId="7">#REF!</definedName>
    <definedName name="BuiltIn_Print_Area___0">#REF!</definedName>
    <definedName name="Button_41">"Master_Project_Cost_Format_Variance_Analysis_List"</definedName>
    <definedName name="BUYING">'[1]POWERPOINT REFORMATED'!$C$4:$M$31</definedName>
    <definedName name="BWC">#REF!</definedName>
    <definedName name="C_____STEEL_REBAR">#REF!</definedName>
    <definedName name="CableExcavation">#REF!</definedName>
    <definedName name="cables" localSheetId="19" hidden="1">{"IMRAK42x8x8",#N/A,TRUE,"IMRAK 1400 42U 800X800";"IMRAK32x6x6",#N/A,TRUE,"IMRAK 1400 32U 600x600";"IMRAK42x12x8",#N/A,TRUE,"IMRAK 1400 42U 1200x800";"IMRAK15x6x4",#N/A,TRUE,"IMRAK 400 15U FRONT SECTION"}</definedName>
    <definedName name="cables" localSheetId="11" hidden="1">{"IMRAK42x8x8",#N/A,TRUE,"IMRAK 1400 42U 800X800";"IMRAK32x6x6",#N/A,TRUE,"IMRAK 1400 32U 600x600";"IMRAK42x12x8",#N/A,TRUE,"IMRAK 1400 42U 1200x800";"IMRAK15x6x4",#N/A,TRUE,"IMRAK 400 15U FRONT SECTION"}</definedName>
    <definedName name="cables" localSheetId="18" hidden="1">{"IMRAK42x8x8",#N/A,TRUE,"IMRAK 1400 42U 800X800";"IMRAK32x6x6",#N/A,TRUE,"IMRAK 1400 32U 600x600";"IMRAK42x12x8",#N/A,TRUE,"IMRAK 1400 42U 1200x800";"IMRAK15x6x4",#N/A,TRUE,"IMRAK 400 15U FRONT SECTION"}</definedName>
    <definedName name="cables" hidden="1">{"IMRAK42x8x8",#N/A,TRUE,"IMRAK 1400 42U 800X800";"IMRAK32x6x6",#N/A,TRUE,"IMRAK 1400 32U 600x600";"IMRAK42x12x8",#N/A,TRUE,"IMRAK 1400 42U 1200x800";"IMRAK15x6x4",#N/A,TRUE,"IMRAK 400 15U FRONT SECTION"}</definedName>
    <definedName name="calc.">#REF!</definedName>
    <definedName name="car_park_cash_flow" localSheetId="9">'[13]Car park lease'!$A$21:$G$161</definedName>
    <definedName name="car_park_cash_flow" localSheetId="7">'[13]Car park lease'!$A$21:$G$161</definedName>
    <definedName name="car_park_cash_flow">'[13]Car park lease'!$A$21:$G$161</definedName>
    <definedName name="CARGO" localSheetId="9" hidden="1">{#N/A,#N/A,FALSE,"C3";#N/A,#N/A,FALSE,"D2-17";#N/A,#N/A,FALSE,"C2-17";#N/A,#N/A,FALSE,"C2-CIVIL";#N/A,#N/A,FALSE,"D1-C1 contract";#N/A,#N/A,FALSE,"D1-CIVIL";#N/A,#N/A,FALSE,"C1 hourly";#N/A,#N/A,FALSE,"C1 contract";#N/A,#N/A,FALSE,"D1-C1 hourly"}</definedName>
    <definedName name="CARGO" localSheetId="4"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localSheetId="3"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9" hidden="1">{#N/A,#N/A,TRUE,"Cover";#N/A,#N/A,TRUE,"Conts";#N/A,#N/A,TRUE,"VOS";#N/A,#N/A,TRUE,"Warrington";#N/A,#N/A,TRUE,"Widnes"}</definedName>
    <definedName name="cashfl" localSheetId="4" hidden="1">{#N/A,#N/A,TRUE,"Cover";#N/A,#N/A,TRUE,"Conts";#N/A,#N/A,TRUE,"VOS";#N/A,#N/A,TRUE,"Warrington";#N/A,#N/A,TRUE,"Widnes"}</definedName>
    <definedName name="cashfl" localSheetId="19" hidden="1">{#N/A,#N/A,TRUE,"Cover";#N/A,#N/A,TRUE,"Conts";#N/A,#N/A,TRUE,"VOS";#N/A,#N/A,TRUE,"Warrington";#N/A,#N/A,TRUE,"Widnes"}</definedName>
    <definedName name="cashfl" localSheetId="11" hidden="1">{#N/A,#N/A,TRUE,"Cover";#N/A,#N/A,TRUE,"Conts";#N/A,#N/A,TRUE,"VOS";#N/A,#N/A,TRUE,"Warrington";#N/A,#N/A,TRUE,"Widnes"}</definedName>
    <definedName name="cashfl" localSheetId="7" hidden="1">{#N/A,#N/A,TRUE,"Cover";#N/A,#N/A,TRUE,"Conts";#N/A,#N/A,TRUE,"VOS";#N/A,#N/A,TRUE,"Warrington";#N/A,#N/A,TRUE,"Widnes"}</definedName>
    <definedName name="cashfl" localSheetId="18" hidden="1">{#N/A,#N/A,TRUE,"Cover";#N/A,#N/A,TRUE,"Conts";#N/A,#N/A,TRUE,"VOS";#N/A,#N/A,TRUE,"Warrington";#N/A,#N/A,TRUE,"Widnes"}</definedName>
    <definedName name="cashfl" localSheetId="3"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cc" localSheetId="19" hidden="1">{#N/A,#N/A,FALSE,"SumD";#N/A,#N/A,FALSE,"ElecD";#N/A,#N/A,FALSE,"MechD";#N/A,#N/A,FALSE,"GeotD";#N/A,#N/A,FALSE,"PrcsD";#N/A,#N/A,FALSE,"TunnD";#N/A,#N/A,FALSE,"CivlD";#N/A,#N/A,FALSE,"NtwkD";#N/A,#N/A,FALSE,"EstgD";#N/A,#N/A,FALSE,"PEngD"}</definedName>
    <definedName name="ccc" localSheetId="11" hidden="1">{#N/A,#N/A,FALSE,"SumD";#N/A,#N/A,FALSE,"ElecD";#N/A,#N/A,FALSE,"MechD";#N/A,#N/A,FALSE,"GeotD";#N/A,#N/A,FALSE,"PrcsD";#N/A,#N/A,FALSE,"TunnD";#N/A,#N/A,FALSE,"CivlD";#N/A,#N/A,FALSE,"NtwkD";#N/A,#N/A,FALSE,"EstgD";#N/A,#N/A,FALSE,"PEngD"}</definedName>
    <definedName name="ccc" localSheetId="18"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cc" localSheetId="9" hidden="1">{#N/A,#N/A,TRUE,"Cover";#N/A,#N/A,TRUE,"Conts";#N/A,#N/A,TRUE,"VOS";#N/A,#N/A,TRUE,"Warrington";#N/A,#N/A,TRUE,"Widnes"}</definedName>
    <definedName name="cccccc" localSheetId="4" hidden="1">{#N/A,#N/A,TRUE,"Cover";#N/A,#N/A,TRUE,"Conts";#N/A,#N/A,TRUE,"VOS";#N/A,#N/A,TRUE,"Warrington";#N/A,#N/A,TRUE,"Widnes"}</definedName>
    <definedName name="cccccc" localSheetId="19" hidden="1">{#N/A,#N/A,TRUE,"Cover";#N/A,#N/A,TRUE,"Conts";#N/A,#N/A,TRUE,"VOS";#N/A,#N/A,TRUE,"Warrington";#N/A,#N/A,TRUE,"Widnes"}</definedName>
    <definedName name="cccccc" localSheetId="11" hidden="1">{#N/A,#N/A,TRUE,"Cover";#N/A,#N/A,TRUE,"Conts";#N/A,#N/A,TRUE,"VOS";#N/A,#N/A,TRUE,"Warrington";#N/A,#N/A,TRUE,"Widnes"}</definedName>
    <definedName name="cccccc" localSheetId="7" hidden="1">{#N/A,#N/A,TRUE,"Cover";#N/A,#N/A,TRUE,"Conts";#N/A,#N/A,TRUE,"VOS";#N/A,#N/A,TRUE,"Warrington";#N/A,#N/A,TRUE,"Widnes"}</definedName>
    <definedName name="cccccc" localSheetId="18" hidden="1">{#N/A,#N/A,TRUE,"Cover";#N/A,#N/A,TRUE,"Conts";#N/A,#N/A,TRUE,"VOS";#N/A,#N/A,TRUE,"Warrington";#N/A,#N/A,TRUE,"Widnes"}</definedName>
    <definedName name="cccccc" localSheetId="3"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9" hidden="1">{#N/A,#N/A,TRUE,"Cover";#N/A,#N/A,TRUE,"Conts";#N/A,#N/A,TRUE,"VOS";#N/A,#N/A,TRUE,"Warrington";#N/A,#N/A,TRUE,"Widnes"}</definedName>
    <definedName name="CCR" localSheetId="4" hidden="1">{#N/A,#N/A,TRUE,"Cover";#N/A,#N/A,TRUE,"Conts";#N/A,#N/A,TRUE,"VOS";#N/A,#N/A,TRUE,"Warrington";#N/A,#N/A,TRUE,"Widnes"}</definedName>
    <definedName name="CCR" localSheetId="19" hidden="1">{#N/A,#N/A,TRUE,"Cover";#N/A,#N/A,TRUE,"Conts";#N/A,#N/A,TRUE,"VOS";#N/A,#N/A,TRUE,"Warrington";#N/A,#N/A,TRUE,"Widnes"}</definedName>
    <definedName name="CCR" localSheetId="11" hidden="1">{#N/A,#N/A,TRUE,"Cover";#N/A,#N/A,TRUE,"Conts";#N/A,#N/A,TRUE,"VOS";#N/A,#N/A,TRUE,"Warrington";#N/A,#N/A,TRUE,"Widnes"}</definedName>
    <definedName name="CCR" localSheetId="7" hidden="1">{#N/A,#N/A,TRUE,"Cover";#N/A,#N/A,TRUE,"Conts";#N/A,#N/A,TRUE,"VOS";#N/A,#N/A,TRUE,"Warrington";#N/A,#N/A,TRUE,"Widnes"}</definedName>
    <definedName name="CCR" localSheetId="18" hidden="1">{#N/A,#N/A,TRUE,"Cover";#N/A,#N/A,TRUE,"Conts";#N/A,#N/A,TRUE,"VOS";#N/A,#N/A,TRUE,"Warrington";#N/A,#N/A,TRUE,"Widnes"}</definedName>
    <definedName name="CCR" localSheetId="3"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D" hidden="1">#REF!</definedName>
    <definedName name="CEILING__FINISHES" localSheetId="9">'[16]Build-up'!#REF!</definedName>
    <definedName name="CEILING__FINISHES">'[16]Build-up'!#REF!</definedName>
    <definedName name="CEMP_Category" localSheetId="4">[14]Lookups!#REF!</definedName>
    <definedName name="CEMP_Category" localSheetId="3">[14]Lookups!#REF!</definedName>
    <definedName name="CEMP_Category">[14]Lookups!#REF!</definedName>
    <definedName name="CESMM3rdDiv" localSheetId="9">'[17]CESMM3 class'!$F$7:$H$14</definedName>
    <definedName name="CESMM3rdDiv" localSheetId="3">'[18]CESMM3 class'!$F$7:$H$14</definedName>
    <definedName name="CESMM3rdDiv">'[17]CESMM3 class'!$F$7:$H$14</definedName>
    <definedName name="cf">#REF!</definedName>
    <definedName name="Change_Rate">#REF!</definedName>
    <definedName name="Channel_Template" localSheetId="9">'[19]Channel - final template'!$I$2:$V$122</definedName>
    <definedName name="Channel_Template" localSheetId="7">'[19]Channel - final template'!$I$2:$V$122</definedName>
    <definedName name="Channel_Template">'[19]Channel - final template'!$I$2:$V$122</definedName>
    <definedName name="ChannelSched" localSheetId="9">'[20]Sched-Structure IFB'!$C$8:$P$33</definedName>
    <definedName name="ChannelSched" localSheetId="3">'[21]Sched-Structure IFB'!$C$8:$P$33</definedName>
    <definedName name="ChannelSched">'[20]Sched-Structure IFB'!$C$8:$P$33</definedName>
    <definedName name="chen" hidden="1">#REF!</definedName>
    <definedName name="chris" localSheetId="9" hidden="1">{#N/A,#N/A,TRUE,"Cover";#N/A,#N/A,TRUE,"Conts";#N/A,#N/A,TRUE,"VOS";#N/A,#N/A,TRUE,"Warrington";#N/A,#N/A,TRUE,"Widnes"}</definedName>
    <definedName name="chris" localSheetId="4" hidden="1">{#N/A,#N/A,TRUE,"Cover";#N/A,#N/A,TRUE,"Conts";#N/A,#N/A,TRUE,"VOS";#N/A,#N/A,TRUE,"Warrington";#N/A,#N/A,TRUE,"Widnes"}</definedName>
    <definedName name="chris" localSheetId="19" hidden="1">{#N/A,#N/A,TRUE,"Cover";#N/A,#N/A,TRUE,"Conts";#N/A,#N/A,TRUE,"VOS";#N/A,#N/A,TRUE,"Warrington";#N/A,#N/A,TRUE,"Widnes"}</definedName>
    <definedName name="chris" localSheetId="11" hidden="1">{#N/A,#N/A,TRUE,"Cover";#N/A,#N/A,TRUE,"Conts";#N/A,#N/A,TRUE,"VOS";#N/A,#N/A,TRUE,"Warrington";#N/A,#N/A,TRUE,"Widnes"}</definedName>
    <definedName name="chris" localSheetId="7" hidden="1">{#N/A,#N/A,TRUE,"Cover";#N/A,#N/A,TRUE,"Conts";#N/A,#N/A,TRUE,"VOS";#N/A,#N/A,TRUE,"Warrington";#N/A,#N/A,TRUE,"Widnes"}</definedName>
    <definedName name="chris" localSheetId="18" hidden="1">{#N/A,#N/A,TRUE,"Cover";#N/A,#N/A,TRUE,"Conts";#N/A,#N/A,TRUE,"VOS";#N/A,#N/A,TRUE,"Warrington";#N/A,#N/A,TRUE,"Widnes"}</definedName>
    <definedName name="chris" localSheetId="3"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IVDES611">[1]BASE!$F$1660:$AF$1764</definedName>
    <definedName name="CIVENG610">[1]BASE!$F$1476:$AF$1580</definedName>
    <definedName name="CIVIL">'[1]POWERPOINT REFORMATED'!$C$32:$M$59</definedName>
    <definedName name="ClaimsRow">#REF!</definedName>
    <definedName name="client">#REF!</definedName>
    <definedName name="Comp_ME" localSheetId="9">#REF!</definedName>
    <definedName name="Comp_ME" localSheetId="7">#REF!</definedName>
    <definedName name="Comp_ME">#REF!</definedName>
    <definedName name="COMPARISON" localSheetId="19" hidden="1">{#N/A,#N/A,FALSE,"mpph1";#N/A,#N/A,FALSE,"mpmseb";#N/A,#N/A,FALSE,"mpph2"}</definedName>
    <definedName name="COMPARISON" localSheetId="11" hidden="1">{#N/A,#N/A,FALSE,"mpph1";#N/A,#N/A,FALSE,"mpmseb";#N/A,#N/A,FALSE,"mpph2"}</definedName>
    <definedName name="COMPARISON" localSheetId="18" hidden="1">{#N/A,#N/A,FALSE,"mpph1";#N/A,#N/A,FALSE,"mpmseb";#N/A,#N/A,FALSE,"mpph2"}</definedName>
    <definedName name="COMPARISON" hidden="1">{#N/A,#N/A,FALSE,"mpph1";#N/A,#N/A,FALSE,"mpmseb";#N/A,#N/A,FALSE,"mpph2"}</definedName>
    <definedName name="complete" localSheetId="9">#REF!</definedName>
    <definedName name="complete" localSheetId="4">#REF!</definedName>
    <definedName name="complete" localSheetId="19">#REF!</definedName>
    <definedName name="complete" localSheetId="6">#REF!</definedName>
    <definedName name="complete" localSheetId="3">#REF!</definedName>
    <definedName name="complete">#REF!</definedName>
    <definedName name="completion_date" localSheetId="9">[13]Assumptions!$C$46</definedName>
    <definedName name="completion_date" localSheetId="7">[13]Assumptions!$C$46</definedName>
    <definedName name="completion_date">[13]Assumptions!$C$46</definedName>
    <definedName name="CON" localSheetId="9" hidden="1">{#N/A,#N/A,TRUE,"Cover";#N/A,#N/A,TRUE,"Conts";#N/A,#N/A,TRUE,"VOS";#N/A,#N/A,TRUE,"Warrington";#N/A,#N/A,TRUE,"Widnes"}</definedName>
    <definedName name="CON" localSheetId="4" hidden="1">{#N/A,#N/A,TRUE,"Cover";#N/A,#N/A,TRUE,"Conts";#N/A,#N/A,TRUE,"VOS";#N/A,#N/A,TRUE,"Warrington";#N/A,#N/A,TRUE,"Widnes"}</definedName>
    <definedName name="CON" localSheetId="19" hidden="1">{#N/A,#N/A,TRUE,"Cover";#N/A,#N/A,TRUE,"Conts";#N/A,#N/A,TRUE,"VOS";#N/A,#N/A,TRUE,"Warrington";#N/A,#N/A,TRUE,"Widnes"}</definedName>
    <definedName name="CON" localSheetId="11" hidden="1">{#N/A,#N/A,TRUE,"Cover";#N/A,#N/A,TRUE,"Conts";#N/A,#N/A,TRUE,"VOS";#N/A,#N/A,TRUE,"Warrington";#N/A,#N/A,TRUE,"Widnes"}</definedName>
    <definedName name="CON" localSheetId="7" hidden="1">{#N/A,#N/A,TRUE,"Cover";#N/A,#N/A,TRUE,"Conts";#N/A,#N/A,TRUE,"VOS";#N/A,#N/A,TRUE,"Warrington";#N/A,#N/A,TRUE,"Widnes"}</definedName>
    <definedName name="CON" localSheetId="18" hidden="1">{#N/A,#N/A,TRUE,"Cover";#N/A,#N/A,TRUE,"Conts";#N/A,#N/A,TRUE,"VOS";#N/A,#N/A,TRUE,"Warrington";#N/A,#N/A,TRUE,"Widnes"}</definedName>
    <definedName name="CON" localSheetId="3"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c_01" localSheetId="9">'[22]Structural Concrete'!$O$7</definedName>
    <definedName name="Conc_01" localSheetId="3">'[23]Structural Concrete'!$O$7</definedName>
    <definedName name="Conc_01">'[22]Structural Concrete'!$O$7</definedName>
    <definedName name="CONC_06" localSheetId="9">'[22]Structural Concrete'!$O$107</definedName>
    <definedName name="CONC_06" localSheetId="3">'[23]Structural Concrete'!$O$107</definedName>
    <definedName name="CONC_06">'[22]Structural Concrete'!$O$107</definedName>
    <definedName name="CONC_09" localSheetId="9">'[22]Structural Concrete'!$O$167</definedName>
    <definedName name="CONC_09" localSheetId="3">'[23]Structural Concrete'!$O$167</definedName>
    <definedName name="CONC_09">'[22]Structural Concrete'!$O$167</definedName>
    <definedName name="CONC_11" localSheetId="9">'[22]Structural Concrete'!$O$205</definedName>
    <definedName name="CONC_11" localSheetId="3">'[23]Structural Concrete'!$O$205</definedName>
    <definedName name="CONC_11">'[22]Structural Concrete'!$O$205</definedName>
    <definedName name="CONC_16" localSheetId="9">'[22]Structural Concrete'!$O$316</definedName>
    <definedName name="CONC_16" localSheetId="3">'[23]Structural Concrete'!$O$316</definedName>
    <definedName name="CONC_16">'[22]Structural Concrete'!$O$316</definedName>
    <definedName name="CONC_23" localSheetId="9">'[22]Structural Concrete'!$O$455</definedName>
    <definedName name="CONC_23" localSheetId="3">'[23]Structural Concrete'!$O$455</definedName>
    <definedName name="CONC_23">'[22]Structural Concrete'!$O$455</definedName>
    <definedName name="CONCB">#REF!</definedName>
    <definedName name="CONCC">#REF!</definedName>
    <definedName name="CONCOURSE" localSheetId="9" hidden="1">{#N/A,#N/A,TRUE,"Cover";#N/A,#N/A,TRUE,"Conts";#N/A,#N/A,TRUE,"VOS";#N/A,#N/A,TRUE,"Warrington";#N/A,#N/A,TRUE,"Widnes"}</definedName>
    <definedName name="CONCOURSE" localSheetId="4" hidden="1">{#N/A,#N/A,TRUE,"Cover";#N/A,#N/A,TRUE,"Conts";#N/A,#N/A,TRUE,"VOS";#N/A,#N/A,TRUE,"Warrington";#N/A,#N/A,TRUE,"Widnes"}</definedName>
    <definedName name="CONCOURSE" localSheetId="19" hidden="1">{#N/A,#N/A,TRUE,"Cover";#N/A,#N/A,TRUE,"Conts";#N/A,#N/A,TRUE,"VOS";#N/A,#N/A,TRUE,"Warrington";#N/A,#N/A,TRUE,"Widnes"}</definedName>
    <definedName name="CONCOURSE" localSheetId="11" hidden="1">{#N/A,#N/A,TRUE,"Cover";#N/A,#N/A,TRUE,"Conts";#N/A,#N/A,TRUE,"VOS";#N/A,#N/A,TRUE,"Warrington";#N/A,#N/A,TRUE,"Widnes"}</definedName>
    <definedName name="CONCOURSE" localSheetId="7" hidden="1">{#N/A,#N/A,TRUE,"Cover";#N/A,#N/A,TRUE,"Conts";#N/A,#N/A,TRUE,"VOS";#N/A,#N/A,TRUE,"Warrington";#N/A,#N/A,TRUE,"Widnes"}</definedName>
    <definedName name="CONCOURSE" localSheetId="18" hidden="1">{#N/A,#N/A,TRUE,"Cover";#N/A,#N/A,TRUE,"Conts";#N/A,#N/A,TRUE,"VOS";#N/A,#N/A,TRUE,"Warrington";#N/A,#N/A,TRUE,"Widnes"}</definedName>
    <definedName name="CONCOURSE" localSheetId="3"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ontrat">#REF!</definedName>
    <definedName name="CORNER">#REF!</definedName>
    <definedName name="CostCenter1">#REF!</definedName>
    <definedName name="CostCenter2">#REF!</definedName>
    <definedName name="CostCenter3">#REF!</definedName>
    <definedName name="cover" hidden="1">#REF!</definedName>
    <definedName name="CulType" localSheetId="9">'[20]Sched-Structure IFB'!$AD$29:$AI$31</definedName>
    <definedName name="CulType" localSheetId="3">'[21]Sched-Structure IFB'!$AD$29:$AI$31</definedName>
    <definedName name="CulType">'[20]Sched-Structure IFB'!$AD$29:$AI$31</definedName>
    <definedName name="CulvertSched" localSheetId="9">'[20]Sched-Structure IFB'!$R$8:$AJ$26</definedName>
    <definedName name="CulvertSched" localSheetId="3">'[21]Sched-Structure IFB'!$R$8:$AJ$26</definedName>
    <definedName name="CulvertSched">'[20]Sched-Structure IFB'!$R$8:$AJ$26</definedName>
    <definedName name="CUlvertType" localSheetId="9">'[20]Sched-Structure IFB'!$AD$29:$AI$35</definedName>
    <definedName name="CUlvertType" localSheetId="3">'[21]Sched-Structure IFB'!$AD$29:$AI$35</definedName>
    <definedName name="CUlvertType">'[20]Sched-Structure IFB'!$AD$29:$AI$35</definedName>
    <definedName name="CulvSched" localSheetId="9">'[20]Sched-Structure IFB'!$R$8:$AL$26</definedName>
    <definedName name="CulvSched" localSheetId="3">'[21]Sched-Structure IFB'!$R$8:$AL$26</definedName>
    <definedName name="CulvSched">'[20]Sched-Structure IFB'!$R$8:$AL$26</definedName>
    <definedName name="curr">#REF!</definedName>
    <definedName name="CurrencyCodes">#REF!</definedName>
    <definedName name="d" localSheetId="26">#REF!</definedName>
    <definedName name="d" localSheetId="25">#REF!</definedName>
    <definedName name="d">#REF!</definedName>
    <definedName name="D_____MASONRY___PLASTER_WORKS">#REF!</definedName>
    <definedName name="dada" localSheetId="19" hidden="1">{#N/A,#N/A,TRUE,"Cover";#N/A,#N/A,TRUE,"Conts";#N/A,#N/A,TRUE,"VOS";#N/A,#N/A,TRUE,"Warrington";#N/A,#N/A,TRUE,"Widnes"}</definedName>
    <definedName name="dada" localSheetId="11" hidden="1">{#N/A,#N/A,TRUE,"Cover";#N/A,#N/A,TRUE,"Conts";#N/A,#N/A,TRUE,"VOS";#N/A,#N/A,TRUE,"Warrington";#N/A,#N/A,TRUE,"Widnes"}</definedName>
    <definedName name="dada" localSheetId="18" hidden="1">{#N/A,#N/A,TRUE,"Cover";#N/A,#N/A,TRUE,"Conts";#N/A,#N/A,TRUE,"VOS";#N/A,#N/A,TRUE,"Warrington";#N/A,#N/A,TRUE,"Widnes"}</definedName>
    <definedName name="dada" hidden="1">{#N/A,#N/A,TRUE,"Cover";#N/A,#N/A,TRUE,"Conts";#N/A,#N/A,TRUE,"VOS";#N/A,#N/A,TRUE,"Warrington";#N/A,#N/A,TRUE,"Widnes"}</definedName>
    <definedName name="dasdasd" localSheetId="19" hidden="1">{#N/A,#N/A,FALSE,"ihz. icmal";#N/A,#N/A,FALSE,"avans";#N/A,#N/A,FALSE,"mal_FF_icm";#N/A,#N/A,FALSE,"fat_ihz";#N/A,#N/A,FALSE,"söz_fiy_fark";#N/A,#N/A,FALSE,"kap2"}</definedName>
    <definedName name="dasdasd" localSheetId="11" hidden="1">{#N/A,#N/A,FALSE,"ihz. icmal";#N/A,#N/A,FALSE,"avans";#N/A,#N/A,FALSE,"mal_FF_icm";#N/A,#N/A,FALSE,"fat_ihz";#N/A,#N/A,FALSE,"söz_fiy_fark";#N/A,#N/A,FALSE,"kap2"}</definedName>
    <definedName name="dasdasd" localSheetId="18" hidden="1">{#N/A,#N/A,FALSE,"ihz. icmal";#N/A,#N/A,FALSE,"avans";#N/A,#N/A,FALSE,"mal_FF_icm";#N/A,#N/A,FALSE,"fat_ihz";#N/A,#N/A,FALSE,"söz_fiy_fark";#N/A,#N/A,FALSE,"kap2"}</definedName>
    <definedName name="dasdasd" hidden="1">{#N/A,#N/A,FALSE,"ihz. icmal";#N/A,#N/A,FALSE,"avans";#N/A,#N/A,FALSE,"mal_FF_icm";#N/A,#N/A,FALSE,"fat_ihz";#N/A,#N/A,FALSE,"söz_fiy_fark";#N/A,#N/A,FALSE,"kap2"}</definedName>
    <definedName name="_xlnm.Database" localSheetId="9">#REF!</definedName>
    <definedName name="_xlnm.Database" localSheetId="7">#REF!</definedName>
    <definedName name="_xlnm.Database">#REF!</definedName>
    <definedName name="Date" localSheetId="9">'[24]Fill this out first...'!$D$14</definedName>
    <definedName name="Date">'[24]Fill this out first...'!$D$14</definedName>
    <definedName name="dd" localSheetId="9" hidden="1">{#N/A,#N/A,TRUE,"Cover";#N/A,#N/A,TRUE,"Conts";#N/A,#N/A,TRUE,"VOS";#N/A,#N/A,TRUE,"Warrington";#N/A,#N/A,TRUE,"Widnes"}</definedName>
    <definedName name="dd" localSheetId="4" hidden="1">{#N/A,#N/A,TRUE,"Cover";#N/A,#N/A,TRUE,"Conts";#N/A,#N/A,TRUE,"VOS";#N/A,#N/A,TRUE,"Warrington";#N/A,#N/A,TRUE,"Widnes"}</definedName>
    <definedName name="dd" localSheetId="19" hidden="1">{#N/A,#N/A,TRUE,"Cover";#N/A,#N/A,TRUE,"Conts";#N/A,#N/A,TRUE,"VOS";#N/A,#N/A,TRUE,"Warrington";#N/A,#N/A,TRUE,"Widnes"}</definedName>
    <definedName name="dd" localSheetId="11" hidden="1">{#N/A,#N/A,TRUE,"Cover";#N/A,#N/A,TRUE,"Conts";#N/A,#N/A,TRUE,"VOS";#N/A,#N/A,TRUE,"Warrington";#N/A,#N/A,TRUE,"Widnes"}</definedName>
    <definedName name="dd" localSheetId="7" hidden="1">{#N/A,#N/A,TRUE,"Cover";#N/A,#N/A,TRUE,"Conts";#N/A,#N/A,TRUE,"VOS";#N/A,#N/A,TRUE,"Warrington";#N/A,#N/A,TRUE,"Widnes"}</definedName>
    <definedName name="dd" localSheetId="18" hidden="1">{#N/A,#N/A,TRUE,"Cover";#N/A,#N/A,TRUE,"Conts";#N/A,#N/A,TRUE,"VOS";#N/A,#N/A,TRUE,"Warrington";#N/A,#N/A,TRUE,"Widnes"}</definedName>
    <definedName name="dd" localSheetId="3"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dd" localSheetId="9" hidden="1">{#N/A,#N/A,TRUE,"Cover";#N/A,#N/A,TRUE,"Conts";#N/A,#N/A,TRUE,"VOS";#N/A,#N/A,TRUE,"Warrington";#N/A,#N/A,TRUE,"Widnes"}</definedName>
    <definedName name="ddddd" localSheetId="4" hidden="1">{#N/A,#N/A,TRUE,"Cover";#N/A,#N/A,TRUE,"Conts";#N/A,#N/A,TRUE,"VOS";#N/A,#N/A,TRUE,"Warrington";#N/A,#N/A,TRUE,"Widnes"}</definedName>
    <definedName name="ddddd" localSheetId="19" hidden="1">{#N/A,#N/A,TRUE,"Cover";#N/A,#N/A,TRUE,"Conts";#N/A,#N/A,TRUE,"VOS";#N/A,#N/A,TRUE,"Warrington";#N/A,#N/A,TRUE,"Widnes"}</definedName>
    <definedName name="ddddd" localSheetId="11" hidden="1">{#N/A,#N/A,TRUE,"Cover";#N/A,#N/A,TRUE,"Conts";#N/A,#N/A,TRUE,"VOS";#N/A,#N/A,TRUE,"Warrington";#N/A,#N/A,TRUE,"Widnes"}</definedName>
    <definedName name="ddddd" localSheetId="7" hidden="1">{#N/A,#N/A,TRUE,"Cover";#N/A,#N/A,TRUE,"Conts";#N/A,#N/A,TRUE,"VOS";#N/A,#N/A,TRUE,"Warrington";#N/A,#N/A,TRUE,"Widnes"}</definedName>
    <definedName name="ddddd" localSheetId="18" hidden="1">{#N/A,#N/A,TRUE,"Cover";#N/A,#N/A,TRUE,"Conts";#N/A,#N/A,TRUE,"VOS";#N/A,#N/A,TRUE,"Warrington";#N/A,#N/A,TRUE,"Widnes"}</definedName>
    <definedName name="ddddd" localSheetId="3"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ee" localSheetId="19" hidden="1">{#N/A,#N/A,FALSE,"ihz. icmal";#N/A,#N/A,FALSE,"avans";#N/A,#N/A,FALSE,"mal_FF_icm";#N/A,#N/A,FALSE,"fat_ihz";#N/A,#N/A,FALSE,"söz_fiy_fark";#N/A,#N/A,FALSE,"kap2"}</definedName>
    <definedName name="deee" localSheetId="11" hidden="1">{#N/A,#N/A,FALSE,"ihz. icmal";#N/A,#N/A,FALSE,"avans";#N/A,#N/A,FALSE,"mal_FF_icm";#N/A,#N/A,FALSE,"fat_ihz";#N/A,#N/A,FALSE,"söz_fiy_fark";#N/A,#N/A,FALSE,"kap2"}</definedName>
    <definedName name="deee" localSheetId="18" hidden="1">{#N/A,#N/A,FALSE,"ihz. icmal";#N/A,#N/A,FALSE,"avans";#N/A,#N/A,FALSE,"mal_FF_icm";#N/A,#N/A,FALSE,"fat_ihz";#N/A,#N/A,FALSE,"söz_fiy_fark";#N/A,#N/A,FALSE,"kap2"}</definedName>
    <definedName name="deee" hidden="1">{#N/A,#N/A,FALSE,"ihz. icmal";#N/A,#N/A,FALSE,"avans";#N/A,#N/A,FALSE,"mal_FF_icm";#N/A,#N/A,FALSE,"fat_ihz";#N/A,#N/A,FALSE,"söz_fiy_fark";#N/A,#N/A,FALSE,"kap2"}</definedName>
    <definedName name="den">#REF!</definedName>
    <definedName name="DEPTH" localSheetId="9">#REF!</definedName>
    <definedName name="DEPTH" localSheetId="7">#REF!</definedName>
    <definedName name="DEPTH">#REF!</definedName>
    <definedName name="DETAILS" localSheetId="9" hidden="1">{#N/A,#N/A,FALSE,"C3";#N/A,#N/A,FALSE,"D2-17";#N/A,#N/A,FALSE,"C2-17";#N/A,#N/A,FALSE,"C2-CIVIL";#N/A,#N/A,FALSE,"D1-C1 contract";#N/A,#N/A,FALSE,"D1-CIVIL";#N/A,#N/A,FALSE,"C1 hourly";#N/A,#N/A,FALSE,"C1 contract";#N/A,#N/A,FALSE,"D1-C1 hourly"}</definedName>
    <definedName name="DETAILS" localSheetId="4"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localSheetId="3"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9" hidden="1">[25]Micro!#REF!</definedName>
    <definedName name="dfde" hidden="1">[25]Micro!#REF!</definedName>
    <definedName name="dfffff" localSheetId="9"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localSheetId="3"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9" hidden="1">{#N/A,#N/A,TRUE,"Cover";#N/A,#N/A,TRUE,"Conts";#N/A,#N/A,TRUE,"VOS";#N/A,#N/A,TRUE,"Warrington";#N/A,#N/A,TRUE,"Widnes"}</definedName>
    <definedName name="dfgd" localSheetId="4" hidden="1">{#N/A,#N/A,TRUE,"Cover";#N/A,#N/A,TRUE,"Conts";#N/A,#N/A,TRUE,"VOS";#N/A,#N/A,TRUE,"Warrington";#N/A,#N/A,TRUE,"Widnes"}</definedName>
    <definedName name="dfgd" localSheetId="19" hidden="1">{#N/A,#N/A,TRUE,"Cover";#N/A,#N/A,TRUE,"Conts";#N/A,#N/A,TRUE,"VOS";#N/A,#N/A,TRUE,"Warrington";#N/A,#N/A,TRUE,"Widnes"}</definedName>
    <definedName name="dfgd" localSheetId="11" hidden="1">{#N/A,#N/A,TRUE,"Cover";#N/A,#N/A,TRUE,"Conts";#N/A,#N/A,TRUE,"VOS";#N/A,#N/A,TRUE,"Warrington";#N/A,#N/A,TRUE,"Widnes"}</definedName>
    <definedName name="dfgd" localSheetId="7" hidden="1">{#N/A,#N/A,TRUE,"Cover";#N/A,#N/A,TRUE,"Conts";#N/A,#N/A,TRUE,"VOS";#N/A,#N/A,TRUE,"Warrington";#N/A,#N/A,TRUE,"Widnes"}</definedName>
    <definedName name="dfgd" localSheetId="18" hidden="1">{#N/A,#N/A,TRUE,"Cover";#N/A,#N/A,TRUE,"Conts";#N/A,#N/A,TRUE,"VOS";#N/A,#N/A,TRUE,"Warrington";#N/A,#N/A,TRUE,"Widnes"}</definedName>
    <definedName name="dfgd" localSheetId="3"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gfd" localSheetId="9"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localSheetId="3"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9" hidden="1">{#N/A,#N/A,TRUE,"Cover";#N/A,#N/A,TRUE,"Conts";#N/A,#N/A,TRUE,"VOS";#N/A,#N/A,TRUE,"Warrington";#N/A,#N/A,TRUE,"Widnes"}</definedName>
    <definedName name="djjii" localSheetId="4" hidden="1">{#N/A,#N/A,TRUE,"Cover";#N/A,#N/A,TRUE,"Conts";#N/A,#N/A,TRUE,"VOS";#N/A,#N/A,TRUE,"Warrington";#N/A,#N/A,TRUE,"Widnes"}</definedName>
    <definedName name="djjii" localSheetId="19" hidden="1">{#N/A,#N/A,TRUE,"Cover";#N/A,#N/A,TRUE,"Conts";#N/A,#N/A,TRUE,"VOS";#N/A,#N/A,TRUE,"Warrington";#N/A,#N/A,TRUE,"Widnes"}</definedName>
    <definedName name="djjii" localSheetId="11" hidden="1">{#N/A,#N/A,TRUE,"Cover";#N/A,#N/A,TRUE,"Conts";#N/A,#N/A,TRUE,"VOS";#N/A,#N/A,TRUE,"Warrington";#N/A,#N/A,TRUE,"Widnes"}</definedName>
    <definedName name="djjii" localSheetId="7" hidden="1">{#N/A,#N/A,TRUE,"Cover";#N/A,#N/A,TRUE,"Conts";#N/A,#N/A,TRUE,"VOS";#N/A,#N/A,TRUE,"Warrington";#N/A,#N/A,TRUE,"Widnes"}</definedName>
    <definedName name="djjii" localSheetId="18" hidden="1">{#N/A,#N/A,TRUE,"Cover";#N/A,#N/A,TRUE,"Conts";#N/A,#N/A,TRUE,"VOS";#N/A,#N/A,TRUE,"Warrington";#N/A,#N/A,TRUE,"Widnes"}</definedName>
    <definedName name="djjii" localSheetId="3"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over" localSheetId="19" hidden="1">{#N/A,#N/A,FALSE,"mpph1";#N/A,#N/A,FALSE,"mpmseb";#N/A,#N/A,FALSE,"mpph2"}</definedName>
    <definedName name="dover" localSheetId="11" hidden="1">{#N/A,#N/A,FALSE,"mpph1";#N/A,#N/A,FALSE,"mpmseb";#N/A,#N/A,FALSE,"mpph2"}</definedName>
    <definedName name="dover" localSheetId="18" hidden="1">{#N/A,#N/A,FALSE,"mpph1";#N/A,#N/A,FALSE,"mpmseb";#N/A,#N/A,FALSE,"mpph2"}</definedName>
    <definedName name="dover" hidden="1">{#N/A,#N/A,FALSE,"mpph1";#N/A,#N/A,FALSE,"mpmseb";#N/A,#N/A,FALSE,"mpph2"}</definedName>
    <definedName name="Downside">#REF!</definedName>
    <definedName name="DownsideExRate">#REF!</definedName>
    <definedName name="DownsideLink">#REF!</definedName>
    <definedName name="DownsideProjCurr">#REF!</definedName>
    <definedName name="DownsideRptCurr">#REF!</definedName>
    <definedName name="DRAINAGE" localSheetId="9">'[16]Build-up'!#REF!</definedName>
    <definedName name="DRAINAGE">'[16]Build-up'!#REF!</definedName>
    <definedName name="drytytuyu" localSheetId="9" hidden="1">{#N/A,#N/A,TRUE,"Cover";#N/A,#N/A,TRUE,"Conts";#N/A,#N/A,TRUE,"VOS";#N/A,#N/A,TRUE,"Warrington";#N/A,#N/A,TRUE,"Widnes"}</definedName>
    <definedName name="drytytuyu" localSheetId="4" hidden="1">{#N/A,#N/A,TRUE,"Cover";#N/A,#N/A,TRUE,"Conts";#N/A,#N/A,TRUE,"VOS";#N/A,#N/A,TRUE,"Warrington";#N/A,#N/A,TRUE,"Widnes"}</definedName>
    <definedName name="drytytuyu" localSheetId="19" hidden="1">{#N/A,#N/A,TRUE,"Cover";#N/A,#N/A,TRUE,"Conts";#N/A,#N/A,TRUE,"VOS";#N/A,#N/A,TRUE,"Warrington";#N/A,#N/A,TRUE,"Widnes"}</definedName>
    <definedName name="drytytuyu" localSheetId="11" hidden="1">{#N/A,#N/A,TRUE,"Cover";#N/A,#N/A,TRUE,"Conts";#N/A,#N/A,TRUE,"VOS";#N/A,#N/A,TRUE,"Warrington";#N/A,#N/A,TRUE,"Widnes"}</definedName>
    <definedName name="drytytuyu" localSheetId="7" hidden="1">{#N/A,#N/A,TRUE,"Cover";#N/A,#N/A,TRUE,"Conts";#N/A,#N/A,TRUE,"VOS";#N/A,#N/A,TRUE,"Warrington";#N/A,#N/A,TRUE,"Widnes"}</definedName>
    <definedName name="drytytuyu" localSheetId="18" hidden="1">{#N/A,#N/A,TRUE,"Cover";#N/A,#N/A,TRUE,"Conts";#N/A,#N/A,TRUE,"VOS";#N/A,#N/A,TRUE,"Warrington";#N/A,#N/A,TRUE,"Widnes"}</definedName>
    <definedName name="drytytuyu" localSheetId="3"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sadaSFDWE">#REF!</definedName>
    <definedName name="dsdsaqd">#REF!</definedName>
    <definedName name="DSDSD"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S"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tdry" localSheetId="9" hidden="1">{#N/A,#N/A,TRUE,"Cover";#N/A,#N/A,TRUE,"Conts";#N/A,#N/A,TRUE,"VOS";#N/A,#N/A,TRUE,"Warrington";#N/A,#N/A,TRUE,"Widnes"}</definedName>
    <definedName name="dtdry" localSheetId="4" hidden="1">{#N/A,#N/A,TRUE,"Cover";#N/A,#N/A,TRUE,"Conts";#N/A,#N/A,TRUE,"VOS";#N/A,#N/A,TRUE,"Warrington";#N/A,#N/A,TRUE,"Widnes"}</definedName>
    <definedName name="dtdry" localSheetId="19" hidden="1">{#N/A,#N/A,TRUE,"Cover";#N/A,#N/A,TRUE,"Conts";#N/A,#N/A,TRUE,"VOS";#N/A,#N/A,TRUE,"Warrington";#N/A,#N/A,TRUE,"Widnes"}</definedName>
    <definedName name="dtdry" localSheetId="11" hidden="1">{#N/A,#N/A,TRUE,"Cover";#N/A,#N/A,TRUE,"Conts";#N/A,#N/A,TRUE,"VOS";#N/A,#N/A,TRUE,"Warrington";#N/A,#N/A,TRUE,"Widnes"}</definedName>
    <definedName name="dtdry" localSheetId="7" hidden="1">{#N/A,#N/A,TRUE,"Cover";#N/A,#N/A,TRUE,"Conts";#N/A,#N/A,TRUE,"VOS";#N/A,#N/A,TRUE,"Warrington";#N/A,#N/A,TRUE,"Widnes"}</definedName>
    <definedName name="dtdry" localSheetId="18" hidden="1">{#N/A,#N/A,TRUE,"Cover";#N/A,#N/A,TRUE,"Conts";#N/A,#N/A,TRUE,"VOS";#N/A,#N/A,TRUE,"Warrington";#N/A,#N/A,TRUE,"Widnes"}</definedName>
    <definedName name="dtdry" localSheetId="3"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9" hidden="1">{#N/A,#N/A,TRUE,"Cover";#N/A,#N/A,TRUE,"Conts";#N/A,#N/A,TRUE,"VOS";#N/A,#N/A,TRUE,"Warrington";#N/A,#N/A,TRUE,"Widnes"}</definedName>
    <definedName name="dturuthju" localSheetId="4" hidden="1">{#N/A,#N/A,TRUE,"Cover";#N/A,#N/A,TRUE,"Conts";#N/A,#N/A,TRUE,"VOS";#N/A,#N/A,TRUE,"Warrington";#N/A,#N/A,TRUE,"Widnes"}</definedName>
    <definedName name="dturuthju" localSheetId="19" hidden="1">{#N/A,#N/A,TRUE,"Cover";#N/A,#N/A,TRUE,"Conts";#N/A,#N/A,TRUE,"VOS";#N/A,#N/A,TRUE,"Warrington";#N/A,#N/A,TRUE,"Widnes"}</definedName>
    <definedName name="dturuthju" localSheetId="11" hidden="1">{#N/A,#N/A,TRUE,"Cover";#N/A,#N/A,TRUE,"Conts";#N/A,#N/A,TRUE,"VOS";#N/A,#N/A,TRUE,"Warrington";#N/A,#N/A,TRUE,"Widnes"}</definedName>
    <definedName name="dturuthju" localSheetId="7" hidden="1">{#N/A,#N/A,TRUE,"Cover";#N/A,#N/A,TRUE,"Conts";#N/A,#N/A,TRUE,"VOS";#N/A,#N/A,TRUE,"Warrington";#N/A,#N/A,TRUE,"Widnes"}</definedName>
    <definedName name="dturuthju" localSheetId="18" hidden="1">{#N/A,#N/A,TRUE,"Cover";#N/A,#N/A,TRUE,"Conts";#N/A,#N/A,TRUE,"VOS";#N/A,#N/A,TRUE,"Warrington";#N/A,#N/A,TRUE,"Widnes"}</definedName>
    <definedName name="dturuthju" localSheetId="3"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9" hidden="1">{#N/A,#N/A,TRUE,"Cover";#N/A,#N/A,TRUE,"Conts";#N/A,#N/A,TRUE,"VOS";#N/A,#N/A,TRUE,"Warrington";#N/A,#N/A,TRUE,"Widnes"}</definedName>
    <definedName name="dueuuiyj" localSheetId="4" hidden="1">{#N/A,#N/A,TRUE,"Cover";#N/A,#N/A,TRUE,"Conts";#N/A,#N/A,TRUE,"VOS";#N/A,#N/A,TRUE,"Warrington";#N/A,#N/A,TRUE,"Widnes"}</definedName>
    <definedName name="dueuuiyj" localSheetId="19" hidden="1">{#N/A,#N/A,TRUE,"Cover";#N/A,#N/A,TRUE,"Conts";#N/A,#N/A,TRUE,"VOS";#N/A,#N/A,TRUE,"Warrington";#N/A,#N/A,TRUE,"Widnes"}</definedName>
    <definedName name="dueuuiyj" localSheetId="11" hidden="1">{#N/A,#N/A,TRUE,"Cover";#N/A,#N/A,TRUE,"Conts";#N/A,#N/A,TRUE,"VOS";#N/A,#N/A,TRUE,"Warrington";#N/A,#N/A,TRUE,"Widnes"}</definedName>
    <definedName name="dueuuiyj" localSheetId="7" hidden="1">{#N/A,#N/A,TRUE,"Cover";#N/A,#N/A,TRUE,"Conts";#N/A,#N/A,TRUE,"VOS";#N/A,#N/A,TRUE,"Warrington";#N/A,#N/A,TRUE,"Widnes"}</definedName>
    <definedName name="dueuuiyj" localSheetId="18" hidden="1">{#N/A,#N/A,TRUE,"Cover";#N/A,#N/A,TRUE,"Conts";#N/A,#N/A,TRUE,"VOS";#N/A,#N/A,TRUE,"Warrington";#N/A,#N/A,TRUE,"Widnes"}</definedName>
    <definedName name="dueuuiyj" localSheetId="3"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9"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localSheetId="3"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9" hidden="1">[5]FitOutConfCentre!#REF!</definedName>
    <definedName name="dwede" hidden="1">[5]FitOutConfCentre!#REF!</definedName>
    <definedName name="dydfugfuj" localSheetId="9" hidden="1">{#N/A,#N/A,TRUE,"Cover";#N/A,#N/A,TRUE,"Conts";#N/A,#N/A,TRUE,"VOS";#N/A,#N/A,TRUE,"Warrington";#N/A,#N/A,TRUE,"Widnes"}</definedName>
    <definedName name="dydfugfuj" localSheetId="4" hidden="1">{#N/A,#N/A,TRUE,"Cover";#N/A,#N/A,TRUE,"Conts";#N/A,#N/A,TRUE,"VOS";#N/A,#N/A,TRUE,"Warrington";#N/A,#N/A,TRUE,"Widnes"}</definedName>
    <definedName name="dydfugfuj" localSheetId="19" hidden="1">{#N/A,#N/A,TRUE,"Cover";#N/A,#N/A,TRUE,"Conts";#N/A,#N/A,TRUE,"VOS";#N/A,#N/A,TRUE,"Warrington";#N/A,#N/A,TRUE,"Widnes"}</definedName>
    <definedName name="dydfugfuj" localSheetId="11" hidden="1">{#N/A,#N/A,TRUE,"Cover";#N/A,#N/A,TRUE,"Conts";#N/A,#N/A,TRUE,"VOS";#N/A,#N/A,TRUE,"Warrington";#N/A,#N/A,TRUE,"Widnes"}</definedName>
    <definedName name="dydfugfuj" localSheetId="7" hidden="1">{#N/A,#N/A,TRUE,"Cover";#N/A,#N/A,TRUE,"Conts";#N/A,#N/A,TRUE,"VOS";#N/A,#N/A,TRUE,"Warrington";#N/A,#N/A,TRUE,"Widnes"}</definedName>
    <definedName name="dydfugfuj" localSheetId="18" hidden="1">{#N/A,#N/A,TRUE,"Cover";#N/A,#N/A,TRUE,"Conts";#N/A,#N/A,TRUE,"VOS";#N/A,#N/A,TRUE,"Warrington";#N/A,#N/A,TRUE,"Widnes"}</definedName>
    <definedName name="dydfugfuj" localSheetId="3"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9" hidden="1">{#N/A,#N/A,TRUE,"Cover";#N/A,#N/A,TRUE,"Conts";#N/A,#N/A,TRUE,"VOS";#N/A,#N/A,TRUE,"Warrington";#N/A,#N/A,TRUE,"Widnes"}</definedName>
    <definedName name="dyuiuouo" localSheetId="4" hidden="1">{#N/A,#N/A,TRUE,"Cover";#N/A,#N/A,TRUE,"Conts";#N/A,#N/A,TRUE,"VOS";#N/A,#N/A,TRUE,"Warrington";#N/A,#N/A,TRUE,"Widnes"}</definedName>
    <definedName name="dyuiuouo" localSheetId="19" hidden="1">{#N/A,#N/A,TRUE,"Cover";#N/A,#N/A,TRUE,"Conts";#N/A,#N/A,TRUE,"VOS";#N/A,#N/A,TRUE,"Warrington";#N/A,#N/A,TRUE,"Widnes"}</definedName>
    <definedName name="dyuiuouo" localSheetId="11" hidden="1">{#N/A,#N/A,TRUE,"Cover";#N/A,#N/A,TRUE,"Conts";#N/A,#N/A,TRUE,"VOS";#N/A,#N/A,TRUE,"Warrington";#N/A,#N/A,TRUE,"Widnes"}</definedName>
    <definedName name="dyuiuouo" localSheetId="7" hidden="1">{#N/A,#N/A,TRUE,"Cover";#N/A,#N/A,TRUE,"Conts";#N/A,#N/A,TRUE,"VOS";#N/A,#N/A,TRUE,"Warrington";#N/A,#N/A,TRUE,"Widnes"}</definedName>
    <definedName name="dyuiuouo" localSheetId="18" hidden="1">{#N/A,#N/A,TRUE,"Cover";#N/A,#N/A,TRUE,"Conts";#N/A,#N/A,TRUE,"VOS";#N/A,#N/A,TRUE,"Warrington";#N/A,#N/A,TRUE,"Widnes"}</definedName>
    <definedName name="dyuiuouo" localSheetId="3"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 localSheetId="26">#REF!</definedName>
    <definedName name="e" localSheetId="25">#REF!</definedName>
    <definedName name="e">#REF!</definedName>
    <definedName name="E____FLOORING___WALL_TILES">#REF!</definedName>
    <definedName name="eagrga" localSheetId="9" hidden="1">{#N/A,#N/A,TRUE,"Cover";#N/A,#N/A,TRUE,"Conts";#N/A,#N/A,TRUE,"VOS";#N/A,#N/A,TRUE,"Warrington";#N/A,#N/A,TRUE,"Widnes"}</definedName>
    <definedName name="eagrga" localSheetId="4" hidden="1">{#N/A,#N/A,TRUE,"Cover";#N/A,#N/A,TRUE,"Conts";#N/A,#N/A,TRUE,"VOS";#N/A,#N/A,TRUE,"Warrington";#N/A,#N/A,TRUE,"Widnes"}</definedName>
    <definedName name="eagrga" localSheetId="19" hidden="1">{#N/A,#N/A,TRUE,"Cover";#N/A,#N/A,TRUE,"Conts";#N/A,#N/A,TRUE,"VOS";#N/A,#N/A,TRUE,"Warrington";#N/A,#N/A,TRUE,"Widnes"}</definedName>
    <definedName name="eagrga" localSheetId="11" hidden="1">{#N/A,#N/A,TRUE,"Cover";#N/A,#N/A,TRUE,"Conts";#N/A,#N/A,TRUE,"VOS";#N/A,#N/A,TRUE,"Warrington";#N/A,#N/A,TRUE,"Widnes"}</definedName>
    <definedName name="eagrga" localSheetId="7" hidden="1">{#N/A,#N/A,TRUE,"Cover";#N/A,#N/A,TRUE,"Conts";#N/A,#N/A,TRUE,"VOS";#N/A,#N/A,TRUE,"Warrington";#N/A,#N/A,TRUE,"Widnes"}</definedName>
    <definedName name="eagrga" localSheetId="18" hidden="1">{#N/A,#N/A,TRUE,"Cover";#N/A,#N/A,TRUE,"Conts";#N/A,#N/A,TRUE,"VOS";#N/A,#N/A,TRUE,"Warrington";#N/A,#N/A,TRUE,"Widnes"}</definedName>
    <definedName name="eagrga" localSheetId="3"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dds">#REF!</definedName>
    <definedName name="edf" localSheetId="19" hidden="1">{#N/A,#N/A,FALSE,"ihz. icmal";#N/A,#N/A,FALSE,"avans";#N/A,#N/A,FALSE,"mal_FF_icm";#N/A,#N/A,FALSE,"fat_ihz";#N/A,#N/A,FALSE,"söz_fiy_fark";#N/A,#N/A,FALSE,"kap2"}</definedName>
    <definedName name="edf" localSheetId="11" hidden="1">{#N/A,#N/A,FALSE,"ihz. icmal";#N/A,#N/A,FALSE,"avans";#N/A,#N/A,FALSE,"mal_FF_icm";#N/A,#N/A,FALSE,"fat_ihz";#N/A,#N/A,FALSE,"söz_fiy_fark";#N/A,#N/A,FALSE,"kap2"}</definedName>
    <definedName name="edf" localSheetId="18" hidden="1">{#N/A,#N/A,FALSE,"ihz. icmal";#N/A,#N/A,FALSE,"avans";#N/A,#N/A,FALSE,"mal_FF_icm";#N/A,#N/A,FALSE,"fat_ihz";#N/A,#N/A,FALSE,"söz_fiy_fark";#N/A,#N/A,FALSE,"kap2"}</definedName>
    <definedName name="edf" hidden="1">{#N/A,#N/A,FALSE,"ihz. icmal";#N/A,#N/A,FALSE,"avans";#N/A,#N/A,FALSE,"mal_FF_icm";#N/A,#N/A,FALSE,"fat_ihz";#N/A,#N/A,FALSE,"söz_fiy_fark";#N/A,#N/A,FALSE,"kap2"}</definedName>
    <definedName name="ee" localSheetId="9" hidden="1">{#N/A,#N/A,TRUE,"Cover";#N/A,#N/A,TRUE,"Conts";#N/A,#N/A,TRUE,"VOS";#N/A,#N/A,TRUE,"Warrington";#N/A,#N/A,TRUE,"Widnes"}</definedName>
    <definedName name="ee" localSheetId="4" hidden="1">{#N/A,#N/A,TRUE,"Cover";#N/A,#N/A,TRUE,"Conts";#N/A,#N/A,TRUE,"VOS";#N/A,#N/A,TRUE,"Warrington";#N/A,#N/A,TRUE,"Widnes"}</definedName>
    <definedName name="ee" localSheetId="19" hidden="1">{#N/A,#N/A,TRUE,"Cover";#N/A,#N/A,TRUE,"Conts";#N/A,#N/A,TRUE,"VOS";#N/A,#N/A,TRUE,"Warrington";#N/A,#N/A,TRUE,"Widnes"}</definedName>
    <definedName name="ee" localSheetId="11" hidden="1">{#N/A,#N/A,TRUE,"Cover";#N/A,#N/A,TRUE,"Conts";#N/A,#N/A,TRUE,"VOS";#N/A,#N/A,TRUE,"Warrington";#N/A,#N/A,TRUE,"Widnes"}</definedName>
    <definedName name="ee" localSheetId="7" hidden="1">{#N/A,#N/A,TRUE,"Cover";#N/A,#N/A,TRUE,"Conts";#N/A,#N/A,TRUE,"VOS";#N/A,#N/A,TRUE,"Warrington";#N/A,#N/A,TRUE,"Widnes"}</definedName>
    <definedName name="ee" localSheetId="18" hidden="1">{#N/A,#N/A,TRUE,"Cover";#N/A,#N/A,TRUE,"Conts";#N/A,#N/A,TRUE,"VOS";#N/A,#N/A,TRUE,"Warrington";#N/A,#N/A,TRUE,"Widnes"}</definedName>
    <definedName name="ee" localSheetId="3"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9" hidden="1">{#N/A,#N/A,TRUE,"Cover";#N/A,#N/A,TRUE,"Conts";#N/A,#N/A,TRUE,"VOS";#N/A,#N/A,TRUE,"Warrington";#N/A,#N/A,TRUE,"Widnes"}</definedName>
    <definedName name="eeeee" localSheetId="4" hidden="1">{#N/A,#N/A,TRUE,"Cover";#N/A,#N/A,TRUE,"Conts";#N/A,#N/A,TRUE,"VOS";#N/A,#N/A,TRUE,"Warrington";#N/A,#N/A,TRUE,"Widnes"}</definedName>
    <definedName name="eeeee" localSheetId="19" hidden="1">{#N/A,#N/A,TRUE,"Cover";#N/A,#N/A,TRUE,"Conts";#N/A,#N/A,TRUE,"VOS";#N/A,#N/A,TRUE,"Warrington";#N/A,#N/A,TRUE,"Widnes"}</definedName>
    <definedName name="eeeee" localSheetId="11" hidden="1">{#N/A,#N/A,TRUE,"Cover";#N/A,#N/A,TRUE,"Conts";#N/A,#N/A,TRUE,"VOS";#N/A,#N/A,TRUE,"Warrington";#N/A,#N/A,TRUE,"Widnes"}</definedName>
    <definedName name="eeeee" localSheetId="7" hidden="1">{#N/A,#N/A,TRUE,"Cover";#N/A,#N/A,TRUE,"Conts";#N/A,#N/A,TRUE,"VOS";#N/A,#N/A,TRUE,"Warrington";#N/A,#N/A,TRUE,"Widnes"}</definedName>
    <definedName name="eeeee" localSheetId="18" hidden="1">{#N/A,#N/A,TRUE,"Cover";#N/A,#N/A,TRUE,"Conts";#N/A,#N/A,TRUE,"VOS";#N/A,#N/A,TRUE,"Warrington";#N/A,#N/A,TRUE,"Widnes"}</definedName>
    <definedName name="eeeee" localSheetId="3"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efedf"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F">#REF!</definedName>
    <definedName name="EFA">#REF!</definedName>
    <definedName name="egag" localSheetId="9" hidden="1">{#N/A,#N/A,TRUE,"Cover";#N/A,#N/A,TRUE,"Conts";#N/A,#N/A,TRUE,"VOS";#N/A,#N/A,TRUE,"Warrington";#N/A,#N/A,TRUE,"Widnes"}</definedName>
    <definedName name="egag" localSheetId="4" hidden="1">{#N/A,#N/A,TRUE,"Cover";#N/A,#N/A,TRUE,"Conts";#N/A,#N/A,TRUE,"VOS";#N/A,#N/A,TRUE,"Warrington";#N/A,#N/A,TRUE,"Widnes"}</definedName>
    <definedName name="egag" localSheetId="19" hidden="1">{#N/A,#N/A,TRUE,"Cover";#N/A,#N/A,TRUE,"Conts";#N/A,#N/A,TRUE,"VOS";#N/A,#N/A,TRUE,"Warrington";#N/A,#N/A,TRUE,"Widnes"}</definedName>
    <definedName name="egag" localSheetId="11" hidden="1">{#N/A,#N/A,TRUE,"Cover";#N/A,#N/A,TRUE,"Conts";#N/A,#N/A,TRUE,"VOS";#N/A,#N/A,TRUE,"Warrington";#N/A,#N/A,TRUE,"Widnes"}</definedName>
    <definedName name="egag" localSheetId="7" hidden="1">{#N/A,#N/A,TRUE,"Cover";#N/A,#N/A,TRUE,"Conts";#N/A,#N/A,TRUE,"VOS";#N/A,#N/A,TRUE,"Warrington";#N/A,#N/A,TRUE,"Widnes"}</definedName>
    <definedName name="egag" localSheetId="18" hidden="1">{#N/A,#N/A,TRUE,"Cover";#N/A,#N/A,TRUE,"Conts";#N/A,#N/A,TRUE,"VOS";#N/A,#N/A,TRUE,"Warrington";#N/A,#N/A,TRUE,"Widnes"}</definedName>
    <definedName name="egag" localSheetId="3"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GP">#REF!</definedName>
    <definedName name="ELEC">'[1]POWERPOINT REFORMATED'!$C$60:$M$87</definedName>
    <definedName name="ELEC601">'[26]BSEA PLANNED'!$G$5:$AI$188</definedName>
    <definedName name="ELEC602">[1]BASE!$F$188:$AF$292</definedName>
    <definedName name="ELECTRICAL__INSTALLATIONS" localSheetId="9">'[16]Build-up'!#REF!</definedName>
    <definedName name="ELECTRICAL__INSTALLATIONS">'[16]Build-up'!#REF!</definedName>
    <definedName name="emin" hidden="1">#REF!</definedName>
    <definedName name="EMP_Category" localSheetId="4">[14]Lookups!#REF!</definedName>
    <definedName name="EMP_Category" localSheetId="3">[14]Lookups!#REF!</definedName>
    <definedName name="EMP_Category">[14]Lookups!#REF!</definedName>
    <definedName name="er" localSheetId="9" hidden="1">{#N/A,#N/A,FALSE,"SumG";#N/A,#N/A,FALSE,"ElecG";#N/A,#N/A,FALSE,"MechG";#N/A,#N/A,FALSE,"GeotG";#N/A,#N/A,FALSE,"PrcsG";#N/A,#N/A,FALSE,"TunnG";#N/A,#N/A,FALSE,"CivlG";#N/A,#N/A,FALSE,"NtwkG";#N/A,#N/A,FALSE,"EstgG";#N/A,#N/A,FALSE,"PEngG"}</definedName>
    <definedName name="er" localSheetId="4"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localSheetId="3"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9" hidden="1">{#N/A,#N/A,TRUE,"Cover";#N/A,#N/A,TRUE,"Conts";#N/A,#N/A,TRUE,"VOS";#N/A,#N/A,TRUE,"Warrington";#N/A,#N/A,TRUE,"Widnes"}</definedName>
    <definedName name="ergaghag" localSheetId="4" hidden="1">{#N/A,#N/A,TRUE,"Cover";#N/A,#N/A,TRUE,"Conts";#N/A,#N/A,TRUE,"VOS";#N/A,#N/A,TRUE,"Warrington";#N/A,#N/A,TRUE,"Widnes"}</definedName>
    <definedName name="ergaghag" localSheetId="19" hidden="1">{#N/A,#N/A,TRUE,"Cover";#N/A,#N/A,TRUE,"Conts";#N/A,#N/A,TRUE,"VOS";#N/A,#N/A,TRUE,"Warrington";#N/A,#N/A,TRUE,"Widnes"}</definedName>
    <definedName name="ergaghag" localSheetId="11" hidden="1">{#N/A,#N/A,TRUE,"Cover";#N/A,#N/A,TRUE,"Conts";#N/A,#N/A,TRUE,"VOS";#N/A,#N/A,TRUE,"Warrington";#N/A,#N/A,TRUE,"Widnes"}</definedName>
    <definedName name="ergaghag" localSheetId="7" hidden="1">{#N/A,#N/A,TRUE,"Cover";#N/A,#N/A,TRUE,"Conts";#N/A,#N/A,TRUE,"VOS";#N/A,#N/A,TRUE,"Warrington";#N/A,#N/A,TRUE,"Widnes"}</definedName>
    <definedName name="ergaghag" localSheetId="18" hidden="1">{#N/A,#N/A,TRUE,"Cover";#N/A,#N/A,TRUE,"Conts";#N/A,#N/A,TRUE,"VOS";#N/A,#N/A,TRUE,"Warrington";#N/A,#N/A,TRUE,"Widnes"}</definedName>
    <definedName name="ergaghag" localSheetId="3"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9" hidden="1">{#N/A,#N/A,TRUE,"Cover";#N/A,#N/A,TRUE,"Conts";#N/A,#N/A,TRUE,"VOS";#N/A,#N/A,TRUE,"Warrington";#N/A,#N/A,TRUE,"Widnes"}</definedName>
    <definedName name="ergega" localSheetId="4" hidden="1">{#N/A,#N/A,TRUE,"Cover";#N/A,#N/A,TRUE,"Conts";#N/A,#N/A,TRUE,"VOS";#N/A,#N/A,TRUE,"Warrington";#N/A,#N/A,TRUE,"Widnes"}</definedName>
    <definedName name="ergega" localSheetId="19" hidden="1">{#N/A,#N/A,TRUE,"Cover";#N/A,#N/A,TRUE,"Conts";#N/A,#N/A,TRUE,"VOS";#N/A,#N/A,TRUE,"Warrington";#N/A,#N/A,TRUE,"Widnes"}</definedName>
    <definedName name="ergega" localSheetId="11" hidden="1">{#N/A,#N/A,TRUE,"Cover";#N/A,#N/A,TRUE,"Conts";#N/A,#N/A,TRUE,"VOS";#N/A,#N/A,TRUE,"Warrington";#N/A,#N/A,TRUE,"Widnes"}</definedName>
    <definedName name="ergega" localSheetId="7" hidden="1">{#N/A,#N/A,TRUE,"Cover";#N/A,#N/A,TRUE,"Conts";#N/A,#N/A,TRUE,"VOS";#N/A,#N/A,TRUE,"Warrington";#N/A,#N/A,TRUE,"Widnes"}</definedName>
    <definedName name="ergega" localSheetId="18" hidden="1">{#N/A,#N/A,TRUE,"Cover";#N/A,#N/A,TRUE,"Conts";#N/A,#N/A,TRUE,"VOS";#N/A,#N/A,TRUE,"Warrington";#N/A,#N/A,TRUE,"Widnes"}</definedName>
    <definedName name="ergega" localSheetId="3"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9" hidden="1">{#N/A,#N/A,TRUE,"Cover";#N/A,#N/A,TRUE,"Conts";#N/A,#N/A,TRUE,"VOS";#N/A,#N/A,TRUE,"Warrington";#N/A,#N/A,TRUE,"Widnes"}</definedName>
    <definedName name="ergtaeg" localSheetId="4" hidden="1">{#N/A,#N/A,TRUE,"Cover";#N/A,#N/A,TRUE,"Conts";#N/A,#N/A,TRUE,"VOS";#N/A,#N/A,TRUE,"Warrington";#N/A,#N/A,TRUE,"Widnes"}</definedName>
    <definedName name="ergtaeg" localSheetId="19" hidden="1">{#N/A,#N/A,TRUE,"Cover";#N/A,#N/A,TRUE,"Conts";#N/A,#N/A,TRUE,"VOS";#N/A,#N/A,TRUE,"Warrington";#N/A,#N/A,TRUE,"Widnes"}</definedName>
    <definedName name="ergtaeg" localSheetId="11" hidden="1">{#N/A,#N/A,TRUE,"Cover";#N/A,#N/A,TRUE,"Conts";#N/A,#N/A,TRUE,"VOS";#N/A,#N/A,TRUE,"Warrington";#N/A,#N/A,TRUE,"Widnes"}</definedName>
    <definedName name="ergtaeg" localSheetId="7" hidden="1">{#N/A,#N/A,TRUE,"Cover";#N/A,#N/A,TRUE,"Conts";#N/A,#N/A,TRUE,"VOS";#N/A,#N/A,TRUE,"Warrington";#N/A,#N/A,TRUE,"Widnes"}</definedName>
    <definedName name="ergtaeg" localSheetId="18" hidden="1">{#N/A,#N/A,TRUE,"Cover";#N/A,#N/A,TRUE,"Conts";#N/A,#N/A,TRUE,"VOS";#N/A,#N/A,TRUE,"Warrington";#N/A,#N/A,TRUE,"Widnes"}</definedName>
    <definedName name="ergtaeg" localSheetId="3"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9" hidden="1">{#N/A,#N/A,TRUE,"Cover";#N/A,#N/A,TRUE,"Conts";#N/A,#N/A,TRUE,"VOS";#N/A,#N/A,TRUE,"Warrington";#N/A,#N/A,TRUE,"Widnes"}</definedName>
    <definedName name="ersyy" localSheetId="4" hidden="1">{#N/A,#N/A,TRUE,"Cover";#N/A,#N/A,TRUE,"Conts";#N/A,#N/A,TRUE,"VOS";#N/A,#N/A,TRUE,"Warrington";#N/A,#N/A,TRUE,"Widnes"}</definedName>
    <definedName name="ersyy" localSheetId="19" hidden="1">{#N/A,#N/A,TRUE,"Cover";#N/A,#N/A,TRUE,"Conts";#N/A,#N/A,TRUE,"VOS";#N/A,#N/A,TRUE,"Warrington";#N/A,#N/A,TRUE,"Widnes"}</definedName>
    <definedName name="ersyy" localSheetId="11" hidden="1">{#N/A,#N/A,TRUE,"Cover";#N/A,#N/A,TRUE,"Conts";#N/A,#N/A,TRUE,"VOS";#N/A,#N/A,TRUE,"Warrington";#N/A,#N/A,TRUE,"Widnes"}</definedName>
    <definedName name="ersyy" localSheetId="7" hidden="1">{#N/A,#N/A,TRUE,"Cover";#N/A,#N/A,TRUE,"Conts";#N/A,#N/A,TRUE,"VOS";#N/A,#N/A,TRUE,"Warrington";#N/A,#N/A,TRUE,"Widnes"}</definedName>
    <definedName name="ersyy" localSheetId="18" hidden="1">{#N/A,#N/A,TRUE,"Cover";#N/A,#N/A,TRUE,"Conts";#N/A,#N/A,TRUE,"VOS";#N/A,#N/A,TRUE,"Warrington";#N/A,#N/A,TRUE,"Widnes"}</definedName>
    <definedName name="ersyy" localSheetId="3"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9" hidden="1">{#N/A,#N/A,TRUE,"Cover";#N/A,#N/A,TRUE,"Conts";#N/A,#N/A,TRUE,"VOS";#N/A,#N/A,TRUE,"Warrington";#N/A,#N/A,TRUE,"Widnes"}</definedName>
    <definedName name="ertertyry" localSheetId="4" hidden="1">{#N/A,#N/A,TRUE,"Cover";#N/A,#N/A,TRUE,"Conts";#N/A,#N/A,TRUE,"VOS";#N/A,#N/A,TRUE,"Warrington";#N/A,#N/A,TRUE,"Widnes"}</definedName>
    <definedName name="ertertyry" localSheetId="19" hidden="1">{#N/A,#N/A,TRUE,"Cover";#N/A,#N/A,TRUE,"Conts";#N/A,#N/A,TRUE,"VOS";#N/A,#N/A,TRUE,"Warrington";#N/A,#N/A,TRUE,"Widnes"}</definedName>
    <definedName name="ertertyry" localSheetId="11" hidden="1">{#N/A,#N/A,TRUE,"Cover";#N/A,#N/A,TRUE,"Conts";#N/A,#N/A,TRUE,"VOS";#N/A,#N/A,TRUE,"Warrington";#N/A,#N/A,TRUE,"Widnes"}</definedName>
    <definedName name="ertertyry" localSheetId="7" hidden="1">{#N/A,#N/A,TRUE,"Cover";#N/A,#N/A,TRUE,"Conts";#N/A,#N/A,TRUE,"VOS";#N/A,#N/A,TRUE,"Warrington";#N/A,#N/A,TRUE,"Widnes"}</definedName>
    <definedName name="ertertyry" localSheetId="18" hidden="1">{#N/A,#N/A,TRUE,"Cover";#N/A,#N/A,TRUE,"Conts";#N/A,#N/A,TRUE,"VOS";#N/A,#N/A,TRUE,"Warrington";#N/A,#N/A,TRUE,"Widnes"}</definedName>
    <definedName name="ertertyry" localSheetId="3"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9" hidden="1">{#N/A,#N/A,TRUE,"Cover";#N/A,#N/A,TRUE,"Conts";#N/A,#N/A,TRUE,"VOS";#N/A,#N/A,TRUE,"Warrington";#N/A,#N/A,TRUE,"Widnes"}</definedName>
    <definedName name="erterydrutru" localSheetId="4" hidden="1">{#N/A,#N/A,TRUE,"Cover";#N/A,#N/A,TRUE,"Conts";#N/A,#N/A,TRUE,"VOS";#N/A,#N/A,TRUE,"Warrington";#N/A,#N/A,TRUE,"Widnes"}</definedName>
    <definedName name="erterydrutru" localSheetId="19" hidden="1">{#N/A,#N/A,TRUE,"Cover";#N/A,#N/A,TRUE,"Conts";#N/A,#N/A,TRUE,"VOS";#N/A,#N/A,TRUE,"Warrington";#N/A,#N/A,TRUE,"Widnes"}</definedName>
    <definedName name="erterydrutru" localSheetId="11" hidden="1">{#N/A,#N/A,TRUE,"Cover";#N/A,#N/A,TRUE,"Conts";#N/A,#N/A,TRUE,"VOS";#N/A,#N/A,TRUE,"Warrington";#N/A,#N/A,TRUE,"Widnes"}</definedName>
    <definedName name="erterydrutru" localSheetId="7" hidden="1">{#N/A,#N/A,TRUE,"Cover";#N/A,#N/A,TRUE,"Conts";#N/A,#N/A,TRUE,"VOS";#N/A,#N/A,TRUE,"Warrington";#N/A,#N/A,TRUE,"Widnes"}</definedName>
    <definedName name="erterydrutru" localSheetId="18" hidden="1">{#N/A,#N/A,TRUE,"Cover";#N/A,#N/A,TRUE,"Conts";#N/A,#N/A,TRUE,"VOS";#N/A,#N/A,TRUE,"Warrington";#N/A,#N/A,TRUE,"Widnes"}</definedName>
    <definedName name="erterydrutru" localSheetId="3"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9" hidden="1">{#N/A,#N/A,TRUE,"Cover";#N/A,#N/A,TRUE,"Conts";#N/A,#N/A,TRUE,"VOS";#N/A,#N/A,TRUE,"Warrington";#N/A,#N/A,TRUE,"Widnes"}</definedName>
    <definedName name="erteysry" localSheetId="4" hidden="1">{#N/A,#N/A,TRUE,"Cover";#N/A,#N/A,TRUE,"Conts";#N/A,#N/A,TRUE,"VOS";#N/A,#N/A,TRUE,"Warrington";#N/A,#N/A,TRUE,"Widnes"}</definedName>
    <definedName name="erteysry" localSheetId="19" hidden="1">{#N/A,#N/A,TRUE,"Cover";#N/A,#N/A,TRUE,"Conts";#N/A,#N/A,TRUE,"VOS";#N/A,#N/A,TRUE,"Warrington";#N/A,#N/A,TRUE,"Widnes"}</definedName>
    <definedName name="erteysry" localSheetId="11" hidden="1">{#N/A,#N/A,TRUE,"Cover";#N/A,#N/A,TRUE,"Conts";#N/A,#N/A,TRUE,"VOS";#N/A,#N/A,TRUE,"Warrington";#N/A,#N/A,TRUE,"Widnes"}</definedName>
    <definedName name="erteysry" localSheetId="7" hidden="1">{#N/A,#N/A,TRUE,"Cover";#N/A,#N/A,TRUE,"Conts";#N/A,#N/A,TRUE,"VOS";#N/A,#N/A,TRUE,"Warrington";#N/A,#N/A,TRUE,"Widnes"}</definedName>
    <definedName name="erteysry" localSheetId="18" hidden="1">{#N/A,#N/A,TRUE,"Cover";#N/A,#N/A,TRUE,"Conts";#N/A,#N/A,TRUE,"VOS";#N/A,#N/A,TRUE,"Warrington";#N/A,#N/A,TRUE,"Widnes"}</definedName>
    <definedName name="erteysry" localSheetId="3"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9" hidden="1">{#N/A,#N/A,TRUE,"Cover";#N/A,#N/A,TRUE,"Conts";#N/A,#N/A,TRUE,"VOS";#N/A,#N/A,TRUE,"Warrington";#N/A,#N/A,TRUE,"Widnes"}</definedName>
    <definedName name="eryr" localSheetId="4" hidden="1">{#N/A,#N/A,TRUE,"Cover";#N/A,#N/A,TRUE,"Conts";#N/A,#N/A,TRUE,"VOS";#N/A,#N/A,TRUE,"Warrington";#N/A,#N/A,TRUE,"Widnes"}</definedName>
    <definedName name="eryr" localSheetId="19" hidden="1">{#N/A,#N/A,TRUE,"Cover";#N/A,#N/A,TRUE,"Conts";#N/A,#N/A,TRUE,"VOS";#N/A,#N/A,TRUE,"Warrington";#N/A,#N/A,TRUE,"Widnes"}</definedName>
    <definedName name="eryr" localSheetId="11" hidden="1">{#N/A,#N/A,TRUE,"Cover";#N/A,#N/A,TRUE,"Conts";#N/A,#N/A,TRUE,"VOS";#N/A,#N/A,TRUE,"Warrington";#N/A,#N/A,TRUE,"Widnes"}</definedName>
    <definedName name="eryr" localSheetId="7" hidden="1">{#N/A,#N/A,TRUE,"Cover";#N/A,#N/A,TRUE,"Conts";#N/A,#N/A,TRUE,"VOS";#N/A,#N/A,TRUE,"Warrington";#N/A,#N/A,TRUE,"Widnes"}</definedName>
    <definedName name="eryr" localSheetId="18" hidden="1">{#N/A,#N/A,TRUE,"Cover";#N/A,#N/A,TRUE,"Conts";#N/A,#N/A,TRUE,"VOS";#N/A,#N/A,TRUE,"Warrington";#N/A,#N/A,TRUE,"Widnes"}</definedName>
    <definedName name="eryr" localSheetId="3"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9" hidden="1">{#N/A,#N/A,TRUE,"Cover";#N/A,#N/A,TRUE,"Conts";#N/A,#N/A,TRUE,"VOS";#N/A,#N/A,TRUE,"Warrington";#N/A,#N/A,TRUE,"Widnes"}</definedName>
    <definedName name="eryrutru" localSheetId="4" hidden="1">{#N/A,#N/A,TRUE,"Cover";#N/A,#N/A,TRUE,"Conts";#N/A,#N/A,TRUE,"VOS";#N/A,#N/A,TRUE,"Warrington";#N/A,#N/A,TRUE,"Widnes"}</definedName>
    <definedName name="eryrutru" localSheetId="19" hidden="1">{#N/A,#N/A,TRUE,"Cover";#N/A,#N/A,TRUE,"Conts";#N/A,#N/A,TRUE,"VOS";#N/A,#N/A,TRUE,"Warrington";#N/A,#N/A,TRUE,"Widnes"}</definedName>
    <definedName name="eryrutru" localSheetId="11" hidden="1">{#N/A,#N/A,TRUE,"Cover";#N/A,#N/A,TRUE,"Conts";#N/A,#N/A,TRUE,"VOS";#N/A,#N/A,TRUE,"Warrington";#N/A,#N/A,TRUE,"Widnes"}</definedName>
    <definedName name="eryrutru" localSheetId="7" hidden="1">{#N/A,#N/A,TRUE,"Cover";#N/A,#N/A,TRUE,"Conts";#N/A,#N/A,TRUE,"VOS";#N/A,#N/A,TRUE,"Warrington";#N/A,#N/A,TRUE,"Widnes"}</definedName>
    <definedName name="eryrutru" localSheetId="18" hidden="1">{#N/A,#N/A,TRUE,"Cover";#N/A,#N/A,TRUE,"Conts";#N/A,#N/A,TRUE,"VOS";#N/A,#N/A,TRUE,"Warrington";#N/A,#N/A,TRUE,"Widnes"}</definedName>
    <definedName name="eryrutru" localSheetId="3"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9" hidden="1">{#N/A,#N/A,TRUE,"Cover";#N/A,#N/A,TRUE,"Conts";#N/A,#N/A,TRUE,"VOS";#N/A,#N/A,TRUE,"Warrington";#N/A,#N/A,TRUE,"Widnes"}</definedName>
    <definedName name="erytrh" localSheetId="4" hidden="1">{#N/A,#N/A,TRUE,"Cover";#N/A,#N/A,TRUE,"Conts";#N/A,#N/A,TRUE,"VOS";#N/A,#N/A,TRUE,"Warrington";#N/A,#N/A,TRUE,"Widnes"}</definedName>
    <definedName name="erytrh" localSheetId="19" hidden="1">{#N/A,#N/A,TRUE,"Cover";#N/A,#N/A,TRUE,"Conts";#N/A,#N/A,TRUE,"VOS";#N/A,#N/A,TRUE,"Warrington";#N/A,#N/A,TRUE,"Widnes"}</definedName>
    <definedName name="erytrh" localSheetId="11" hidden="1">{#N/A,#N/A,TRUE,"Cover";#N/A,#N/A,TRUE,"Conts";#N/A,#N/A,TRUE,"VOS";#N/A,#N/A,TRUE,"Warrington";#N/A,#N/A,TRUE,"Widnes"}</definedName>
    <definedName name="erytrh" localSheetId="7" hidden="1">{#N/A,#N/A,TRUE,"Cover";#N/A,#N/A,TRUE,"Conts";#N/A,#N/A,TRUE,"VOS";#N/A,#N/A,TRUE,"Warrington";#N/A,#N/A,TRUE,"Widnes"}</definedName>
    <definedName name="erytrh" localSheetId="18" hidden="1">{#N/A,#N/A,TRUE,"Cover";#N/A,#N/A,TRUE,"Conts";#N/A,#N/A,TRUE,"VOS";#N/A,#N/A,TRUE,"Warrington";#N/A,#N/A,TRUE,"Widnes"}</definedName>
    <definedName name="erytrh" localSheetId="3"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9" hidden="1">{#N/A,#N/A,TRUE,"Cover";#N/A,#N/A,TRUE,"Conts";#N/A,#N/A,TRUE,"VOS";#N/A,#N/A,TRUE,"Warrington";#N/A,#N/A,TRUE,"Widnes"}</definedName>
    <definedName name="erytuui" localSheetId="4" hidden="1">{#N/A,#N/A,TRUE,"Cover";#N/A,#N/A,TRUE,"Conts";#N/A,#N/A,TRUE,"VOS";#N/A,#N/A,TRUE,"Warrington";#N/A,#N/A,TRUE,"Widnes"}</definedName>
    <definedName name="erytuui" localSheetId="19" hidden="1">{#N/A,#N/A,TRUE,"Cover";#N/A,#N/A,TRUE,"Conts";#N/A,#N/A,TRUE,"VOS";#N/A,#N/A,TRUE,"Warrington";#N/A,#N/A,TRUE,"Widnes"}</definedName>
    <definedName name="erytuui" localSheetId="11" hidden="1">{#N/A,#N/A,TRUE,"Cover";#N/A,#N/A,TRUE,"Conts";#N/A,#N/A,TRUE,"VOS";#N/A,#N/A,TRUE,"Warrington";#N/A,#N/A,TRUE,"Widnes"}</definedName>
    <definedName name="erytuui" localSheetId="7" hidden="1">{#N/A,#N/A,TRUE,"Cover";#N/A,#N/A,TRUE,"Conts";#N/A,#N/A,TRUE,"VOS";#N/A,#N/A,TRUE,"Warrington";#N/A,#N/A,TRUE,"Widnes"}</definedName>
    <definedName name="erytuui" localSheetId="18" hidden="1">{#N/A,#N/A,TRUE,"Cover";#N/A,#N/A,TRUE,"Conts";#N/A,#N/A,TRUE,"VOS";#N/A,#N/A,TRUE,"Warrington";#N/A,#N/A,TRUE,"Widnes"}</definedName>
    <definedName name="erytuui" localSheetId="3"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9" hidden="1">{#N/A,#N/A,TRUE,"Cover";#N/A,#N/A,TRUE,"Conts";#N/A,#N/A,TRUE,"VOS";#N/A,#N/A,TRUE,"Warrington";#N/A,#N/A,TRUE,"Widnes"}</definedName>
    <definedName name="eryytrysy" localSheetId="4" hidden="1">{#N/A,#N/A,TRUE,"Cover";#N/A,#N/A,TRUE,"Conts";#N/A,#N/A,TRUE,"VOS";#N/A,#N/A,TRUE,"Warrington";#N/A,#N/A,TRUE,"Widnes"}</definedName>
    <definedName name="eryytrysy" localSheetId="19" hidden="1">{#N/A,#N/A,TRUE,"Cover";#N/A,#N/A,TRUE,"Conts";#N/A,#N/A,TRUE,"VOS";#N/A,#N/A,TRUE,"Warrington";#N/A,#N/A,TRUE,"Widnes"}</definedName>
    <definedName name="eryytrysy" localSheetId="11" hidden="1">{#N/A,#N/A,TRUE,"Cover";#N/A,#N/A,TRUE,"Conts";#N/A,#N/A,TRUE,"VOS";#N/A,#N/A,TRUE,"Warrington";#N/A,#N/A,TRUE,"Widnes"}</definedName>
    <definedName name="eryytrysy" localSheetId="7" hidden="1">{#N/A,#N/A,TRUE,"Cover";#N/A,#N/A,TRUE,"Conts";#N/A,#N/A,TRUE,"VOS";#N/A,#N/A,TRUE,"Warrington";#N/A,#N/A,TRUE,"Widnes"}</definedName>
    <definedName name="eryytrysy" localSheetId="18" hidden="1">{#N/A,#N/A,TRUE,"Cover";#N/A,#N/A,TRUE,"Conts";#N/A,#N/A,TRUE,"VOS";#N/A,#N/A,TRUE,"Warrington";#N/A,#N/A,TRUE,"Widnes"}</definedName>
    <definedName name="eryytrysy" localSheetId="3"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#REF!</definedName>
    <definedName name="ESA">#REF!</definedName>
    <definedName name="estetystry" localSheetId="9" hidden="1">{#N/A,#N/A,TRUE,"Cover";#N/A,#N/A,TRUE,"Conts";#N/A,#N/A,TRUE,"VOS";#N/A,#N/A,TRUE,"Warrington";#N/A,#N/A,TRUE,"Widnes"}</definedName>
    <definedName name="estetystry" localSheetId="4" hidden="1">{#N/A,#N/A,TRUE,"Cover";#N/A,#N/A,TRUE,"Conts";#N/A,#N/A,TRUE,"VOS";#N/A,#N/A,TRUE,"Warrington";#N/A,#N/A,TRUE,"Widnes"}</definedName>
    <definedName name="estetystry" localSheetId="19" hidden="1">{#N/A,#N/A,TRUE,"Cover";#N/A,#N/A,TRUE,"Conts";#N/A,#N/A,TRUE,"VOS";#N/A,#N/A,TRUE,"Warrington";#N/A,#N/A,TRUE,"Widnes"}</definedName>
    <definedName name="estetystry" localSheetId="11" hidden="1">{#N/A,#N/A,TRUE,"Cover";#N/A,#N/A,TRUE,"Conts";#N/A,#N/A,TRUE,"VOS";#N/A,#N/A,TRUE,"Warrington";#N/A,#N/A,TRUE,"Widnes"}</definedName>
    <definedName name="estetystry" localSheetId="7" hidden="1">{#N/A,#N/A,TRUE,"Cover";#N/A,#N/A,TRUE,"Conts";#N/A,#N/A,TRUE,"VOS";#N/A,#N/A,TRUE,"Warrington";#N/A,#N/A,TRUE,"Widnes"}</definedName>
    <definedName name="estetystry" localSheetId="18" hidden="1">{#N/A,#N/A,TRUE,"Cover";#N/A,#N/A,TRUE,"Conts";#N/A,#N/A,TRUE,"VOS";#N/A,#N/A,TRUE,"Warrington";#N/A,#N/A,TRUE,"Widnes"}</definedName>
    <definedName name="estetystry" localSheetId="3"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9" hidden="1">{#N/A,#N/A,TRUE,"Cover";#N/A,#N/A,TRUE,"Conts";#N/A,#N/A,TRUE,"VOS";#N/A,#N/A,TRUE,"Warrington";#N/A,#N/A,TRUE,"Widnes"}</definedName>
    <definedName name="estimateb" localSheetId="4" hidden="1">{#N/A,#N/A,TRUE,"Cover";#N/A,#N/A,TRUE,"Conts";#N/A,#N/A,TRUE,"VOS";#N/A,#N/A,TRUE,"Warrington";#N/A,#N/A,TRUE,"Widnes"}</definedName>
    <definedName name="estimateb" localSheetId="19" hidden="1">{#N/A,#N/A,TRUE,"Cover";#N/A,#N/A,TRUE,"Conts";#N/A,#N/A,TRUE,"VOS";#N/A,#N/A,TRUE,"Warrington";#N/A,#N/A,TRUE,"Widnes"}</definedName>
    <definedName name="estimateb" localSheetId="11" hidden="1">{#N/A,#N/A,TRUE,"Cover";#N/A,#N/A,TRUE,"Conts";#N/A,#N/A,TRUE,"VOS";#N/A,#N/A,TRUE,"Warrington";#N/A,#N/A,TRUE,"Widnes"}</definedName>
    <definedName name="estimateb" localSheetId="7" hidden="1">{#N/A,#N/A,TRUE,"Cover";#N/A,#N/A,TRUE,"Conts";#N/A,#N/A,TRUE,"VOS";#N/A,#N/A,TRUE,"Warrington";#N/A,#N/A,TRUE,"Widnes"}</definedName>
    <definedName name="estimateb" localSheetId="18" hidden="1">{#N/A,#N/A,TRUE,"Cover";#N/A,#N/A,TRUE,"Conts";#N/A,#N/A,TRUE,"VOS";#N/A,#N/A,TRUE,"Warrington";#N/A,#N/A,TRUE,"Widnes"}</definedName>
    <definedName name="estimateb" localSheetId="3"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9" hidden="1">{#N/A,#N/A,TRUE,"Cover";#N/A,#N/A,TRUE,"Conts";#N/A,#N/A,TRUE,"VOS";#N/A,#N/A,TRUE,"Warrington";#N/A,#N/A,TRUE,"Widnes"}</definedName>
    <definedName name="etertyr" localSheetId="4" hidden="1">{#N/A,#N/A,TRUE,"Cover";#N/A,#N/A,TRUE,"Conts";#N/A,#N/A,TRUE,"VOS";#N/A,#N/A,TRUE,"Warrington";#N/A,#N/A,TRUE,"Widnes"}</definedName>
    <definedName name="etertyr" localSheetId="19" hidden="1">{#N/A,#N/A,TRUE,"Cover";#N/A,#N/A,TRUE,"Conts";#N/A,#N/A,TRUE,"VOS";#N/A,#N/A,TRUE,"Warrington";#N/A,#N/A,TRUE,"Widnes"}</definedName>
    <definedName name="etertyr" localSheetId="11" hidden="1">{#N/A,#N/A,TRUE,"Cover";#N/A,#N/A,TRUE,"Conts";#N/A,#N/A,TRUE,"VOS";#N/A,#N/A,TRUE,"Warrington";#N/A,#N/A,TRUE,"Widnes"}</definedName>
    <definedName name="etertyr" localSheetId="7" hidden="1">{#N/A,#N/A,TRUE,"Cover";#N/A,#N/A,TRUE,"Conts";#N/A,#N/A,TRUE,"VOS";#N/A,#N/A,TRUE,"Warrington";#N/A,#N/A,TRUE,"Widnes"}</definedName>
    <definedName name="etertyr" localSheetId="18" hidden="1">{#N/A,#N/A,TRUE,"Cover";#N/A,#N/A,TRUE,"Conts";#N/A,#N/A,TRUE,"VOS";#N/A,#N/A,TRUE,"Warrington";#N/A,#N/A,TRUE,"Widnes"}</definedName>
    <definedName name="etertyr" localSheetId="3"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9" hidden="1">{#N/A,#N/A,TRUE,"Cover";#N/A,#N/A,TRUE,"Conts";#N/A,#N/A,TRUE,"VOS";#N/A,#N/A,TRUE,"Warrington";#N/A,#N/A,TRUE,"Widnes"}</definedName>
    <definedName name="etetert" localSheetId="4" hidden="1">{#N/A,#N/A,TRUE,"Cover";#N/A,#N/A,TRUE,"Conts";#N/A,#N/A,TRUE,"VOS";#N/A,#N/A,TRUE,"Warrington";#N/A,#N/A,TRUE,"Widnes"}</definedName>
    <definedName name="etetert" localSheetId="19" hidden="1">{#N/A,#N/A,TRUE,"Cover";#N/A,#N/A,TRUE,"Conts";#N/A,#N/A,TRUE,"VOS";#N/A,#N/A,TRUE,"Warrington";#N/A,#N/A,TRUE,"Widnes"}</definedName>
    <definedName name="etetert" localSheetId="11" hidden="1">{#N/A,#N/A,TRUE,"Cover";#N/A,#N/A,TRUE,"Conts";#N/A,#N/A,TRUE,"VOS";#N/A,#N/A,TRUE,"Warrington";#N/A,#N/A,TRUE,"Widnes"}</definedName>
    <definedName name="etetert" localSheetId="7" hidden="1">{#N/A,#N/A,TRUE,"Cover";#N/A,#N/A,TRUE,"Conts";#N/A,#N/A,TRUE,"VOS";#N/A,#N/A,TRUE,"Warrington";#N/A,#N/A,TRUE,"Widnes"}</definedName>
    <definedName name="etetert" localSheetId="18" hidden="1">{#N/A,#N/A,TRUE,"Cover";#N/A,#N/A,TRUE,"Conts";#N/A,#N/A,TRUE,"VOS";#N/A,#N/A,TRUE,"Warrington";#N/A,#N/A,TRUE,"Widnes"}</definedName>
    <definedName name="etetert" localSheetId="3"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9" hidden="1">{#N/A,#N/A,TRUE,"Cover";#N/A,#N/A,TRUE,"Conts";#N/A,#N/A,TRUE,"VOS";#N/A,#N/A,TRUE,"Warrington";#N/A,#N/A,TRUE,"Widnes"}</definedName>
    <definedName name="etr6str7tuiuo" localSheetId="4" hidden="1">{#N/A,#N/A,TRUE,"Cover";#N/A,#N/A,TRUE,"Conts";#N/A,#N/A,TRUE,"VOS";#N/A,#N/A,TRUE,"Warrington";#N/A,#N/A,TRUE,"Widnes"}</definedName>
    <definedName name="etr6str7tuiuo" localSheetId="19" hidden="1">{#N/A,#N/A,TRUE,"Cover";#N/A,#N/A,TRUE,"Conts";#N/A,#N/A,TRUE,"VOS";#N/A,#N/A,TRUE,"Warrington";#N/A,#N/A,TRUE,"Widnes"}</definedName>
    <definedName name="etr6str7tuiuo" localSheetId="11" hidden="1">{#N/A,#N/A,TRUE,"Cover";#N/A,#N/A,TRUE,"Conts";#N/A,#N/A,TRUE,"VOS";#N/A,#N/A,TRUE,"Warrington";#N/A,#N/A,TRUE,"Widnes"}</definedName>
    <definedName name="etr6str7tuiuo" localSheetId="7" hidden="1">{#N/A,#N/A,TRUE,"Cover";#N/A,#N/A,TRUE,"Conts";#N/A,#N/A,TRUE,"VOS";#N/A,#N/A,TRUE,"Warrington";#N/A,#N/A,TRUE,"Widnes"}</definedName>
    <definedName name="etr6str7tuiuo" localSheetId="18" hidden="1">{#N/A,#N/A,TRUE,"Cover";#N/A,#N/A,TRUE,"Conts";#N/A,#N/A,TRUE,"VOS";#N/A,#N/A,TRUE,"Warrington";#N/A,#N/A,TRUE,"Widnes"}</definedName>
    <definedName name="etr6str7tuiuo" localSheetId="3"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9" hidden="1">{#N/A,#N/A,TRUE,"Cover";#N/A,#N/A,TRUE,"Conts";#N/A,#N/A,TRUE,"VOS";#N/A,#N/A,TRUE,"Warrington";#N/A,#N/A,TRUE,"Widnes"}</definedName>
    <definedName name="etretyer" localSheetId="4" hidden="1">{#N/A,#N/A,TRUE,"Cover";#N/A,#N/A,TRUE,"Conts";#N/A,#N/A,TRUE,"VOS";#N/A,#N/A,TRUE,"Warrington";#N/A,#N/A,TRUE,"Widnes"}</definedName>
    <definedName name="etretyer" localSheetId="19" hidden="1">{#N/A,#N/A,TRUE,"Cover";#N/A,#N/A,TRUE,"Conts";#N/A,#N/A,TRUE,"VOS";#N/A,#N/A,TRUE,"Warrington";#N/A,#N/A,TRUE,"Widnes"}</definedName>
    <definedName name="etretyer" localSheetId="11" hidden="1">{#N/A,#N/A,TRUE,"Cover";#N/A,#N/A,TRUE,"Conts";#N/A,#N/A,TRUE,"VOS";#N/A,#N/A,TRUE,"Warrington";#N/A,#N/A,TRUE,"Widnes"}</definedName>
    <definedName name="etretyer" localSheetId="7" hidden="1">{#N/A,#N/A,TRUE,"Cover";#N/A,#N/A,TRUE,"Conts";#N/A,#N/A,TRUE,"VOS";#N/A,#N/A,TRUE,"Warrington";#N/A,#N/A,TRUE,"Widnes"}</definedName>
    <definedName name="etretyer" localSheetId="18" hidden="1">{#N/A,#N/A,TRUE,"Cover";#N/A,#N/A,TRUE,"Conts";#N/A,#N/A,TRUE,"VOS";#N/A,#N/A,TRUE,"Warrington";#N/A,#N/A,TRUE,"Widnes"}</definedName>
    <definedName name="etretyer" localSheetId="3"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9" hidden="1">{#N/A,#N/A,TRUE,"Cover";#N/A,#N/A,TRUE,"Conts";#N/A,#N/A,TRUE,"VOS";#N/A,#N/A,TRUE,"Warrington";#N/A,#N/A,TRUE,"Widnes"}</definedName>
    <definedName name="etyegf" localSheetId="4" hidden="1">{#N/A,#N/A,TRUE,"Cover";#N/A,#N/A,TRUE,"Conts";#N/A,#N/A,TRUE,"VOS";#N/A,#N/A,TRUE,"Warrington";#N/A,#N/A,TRUE,"Widnes"}</definedName>
    <definedName name="etyegf" localSheetId="19" hidden="1">{#N/A,#N/A,TRUE,"Cover";#N/A,#N/A,TRUE,"Conts";#N/A,#N/A,TRUE,"VOS";#N/A,#N/A,TRUE,"Warrington";#N/A,#N/A,TRUE,"Widnes"}</definedName>
    <definedName name="etyegf" localSheetId="11" hidden="1">{#N/A,#N/A,TRUE,"Cover";#N/A,#N/A,TRUE,"Conts";#N/A,#N/A,TRUE,"VOS";#N/A,#N/A,TRUE,"Warrington";#N/A,#N/A,TRUE,"Widnes"}</definedName>
    <definedName name="etyegf" localSheetId="7" hidden="1">{#N/A,#N/A,TRUE,"Cover";#N/A,#N/A,TRUE,"Conts";#N/A,#N/A,TRUE,"VOS";#N/A,#N/A,TRUE,"Warrington";#N/A,#N/A,TRUE,"Widnes"}</definedName>
    <definedName name="etyegf" localSheetId="18" hidden="1">{#N/A,#N/A,TRUE,"Cover";#N/A,#N/A,TRUE,"Conts";#N/A,#N/A,TRUE,"VOS";#N/A,#N/A,TRUE,"Warrington";#N/A,#N/A,TRUE,"Widnes"}</definedName>
    <definedName name="etyegf" localSheetId="3"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9" hidden="1">{#N/A,#N/A,TRUE,"Cover";#N/A,#N/A,TRUE,"Conts";#N/A,#N/A,TRUE,"VOS";#N/A,#N/A,TRUE,"Warrington";#N/A,#N/A,TRUE,"Widnes"}</definedName>
    <definedName name="etyytr" localSheetId="4" hidden="1">{#N/A,#N/A,TRUE,"Cover";#N/A,#N/A,TRUE,"Conts";#N/A,#N/A,TRUE,"VOS";#N/A,#N/A,TRUE,"Warrington";#N/A,#N/A,TRUE,"Widnes"}</definedName>
    <definedName name="etyytr" localSheetId="19" hidden="1">{#N/A,#N/A,TRUE,"Cover";#N/A,#N/A,TRUE,"Conts";#N/A,#N/A,TRUE,"VOS";#N/A,#N/A,TRUE,"Warrington";#N/A,#N/A,TRUE,"Widnes"}</definedName>
    <definedName name="etyytr" localSheetId="11" hidden="1">{#N/A,#N/A,TRUE,"Cover";#N/A,#N/A,TRUE,"Conts";#N/A,#N/A,TRUE,"VOS";#N/A,#N/A,TRUE,"Warrington";#N/A,#N/A,TRUE,"Widnes"}</definedName>
    <definedName name="etyytr" localSheetId="7" hidden="1">{#N/A,#N/A,TRUE,"Cover";#N/A,#N/A,TRUE,"Conts";#N/A,#N/A,TRUE,"VOS";#N/A,#N/A,TRUE,"Warrington";#N/A,#N/A,TRUE,"Widnes"}</definedName>
    <definedName name="etyytr" localSheetId="18" hidden="1">{#N/A,#N/A,TRUE,"Cover";#N/A,#N/A,TRUE,"Conts";#N/A,#N/A,TRUE,"VOS";#N/A,#N/A,TRUE,"Warrington";#N/A,#N/A,TRUE,"Widnes"}</definedName>
    <definedName name="etyytr" localSheetId="3"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ur">#REF!</definedName>
    <definedName name="EURO">#REF!</definedName>
    <definedName name="eurocb">#REF!</definedName>
    <definedName name="ewateryryxyz" localSheetId="9" hidden="1">{#N/A,#N/A,TRUE,"Cover";#N/A,#N/A,TRUE,"Conts";#N/A,#N/A,TRUE,"VOS";#N/A,#N/A,TRUE,"Warrington";#N/A,#N/A,TRUE,"Widnes"}</definedName>
    <definedName name="ewateryryxyz" localSheetId="4" hidden="1">{#N/A,#N/A,TRUE,"Cover";#N/A,#N/A,TRUE,"Conts";#N/A,#N/A,TRUE,"VOS";#N/A,#N/A,TRUE,"Warrington";#N/A,#N/A,TRUE,"Widnes"}</definedName>
    <definedName name="ewateryryxyz" localSheetId="19" hidden="1">{#N/A,#N/A,TRUE,"Cover";#N/A,#N/A,TRUE,"Conts";#N/A,#N/A,TRUE,"VOS";#N/A,#N/A,TRUE,"Warrington";#N/A,#N/A,TRUE,"Widnes"}</definedName>
    <definedName name="ewateryryxyz" localSheetId="11" hidden="1">{#N/A,#N/A,TRUE,"Cover";#N/A,#N/A,TRUE,"Conts";#N/A,#N/A,TRUE,"VOS";#N/A,#N/A,TRUE,"Warrington";#N/A,#N/A,TRUE,"Widnes"}</definedName>
    <definedName name="ewateryryxyz" localSheetId="7" hidden="1">{#N/A,#N/A,TRUE,"Cover";#N/A,#N/A,TRUE,"Conts";#N/A,#N/A,TRUE,"VOS";#N/A,#N/A,TRUE,"Warrington";#N/A,#N/A,TRUE,"Widnes"}</definedName>
    <definedName name="ewateryryxyz" localSheetId="18" hidden="1">{#N/A,#N/A,TRUE,"Cover";#N/A,#N/A,TRUE,"Conts";#N/A,#N/A,TRUE,"VOS";#N/A,#N/A,TRUE,"Warrington";#N/A,#N/A,TRUE,"Widnes"}</definedName>
    <definedName name="ewateryryxyz" localSheetId="3"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9" hidden="1">{#N/A,#N/A,TRUE,"Cover";#N/A,#N/A,TRUE,"Conts";#N/A,#N/A,TRUE,"VOS";#N/A,#N/A,TRUE,"Warrington";#N/A,#N/A,TRUE,"Widnes"}</definedName>
    <definedName name="ewt" localSheetId="4" hidden="1">{#N/A,#N/A,TRUE,"Cover";#N/A,#N/A,TRUE,"Conts";#N/A,#N/A,TRUE,"VOS";#N/A,#N/A,TRUE,"Warrington";#N/A,#N/A,TRUE,"Widnes"}</definedName>
    <definedName name="ewt" localSheetId="19" hidden="1">{#N/A,#N/A,TRUE,"Cover";#N/A,#N/A,TRUE,"Conts";#N/A,#N/A,TRUE,"VOS";#N/A,#N/A,TRUE,"Warrington";#N/A,#N/A,TRUE,"Widnes"}</definedName>
    <definedName name="ewt" localSheetId="11" hidden="1">{#N/A,#N/A,TRUE,"Cover";#N/A,#N/A,TRUE,"Conts";#N/A,#N/A,TRUE,"VOS";#N/A,#N/A,TRUE,"Warrington";#N/A,#N/A,TRUE,"Widnes"}</definedName>
    <definedName name="ewt" localSheetId="7" hidden="1">{#N/A,#N/A,TRUE,"Cover";#N/A,#N/A,TRUE,"Conts";#N/A,#N/A,TRUE,"VOS";#N/A,#N/A,TRUE,"Warrington";#N/A,#N/A,TRUE,"Widnes"}</definedName>
    <definedName name="ewt" localSheetId="18" hidden="1">{#N/A,#N/A,TRUE,"Cover";#N/A,#N/A,TRUE,"Conts";#N/A,#N/A,TRUE,"VOS";#N/A,#N/A,TRUE,"Warrington";#N/A,#N/A,TRUE,"Widnes"}</definedName>
    <definedName name="ewt" localSheetId="3"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9" hidden="1">{#N/A,#N/A,TRUE,"Cover";#N/A,#N/A,TRUE,"Conts";#N/A,#N/A,TRUE,"VOS";#N/A,#N/A,TRUE,"Warrington";#N/A,#N/A,TRUE,"Widnes"}</definedName>
    <definedName name="ewtateryry" localSheetId="4" hidden="1">{#N/A,#N/A,TRUE,"Cover";#N/A,#N/A,TRUE,"Conts";#N/A,#N/A,TRUE,"VOS";#N/A,#N/A,TRUE,"Warrington";#N/A,#N/A,TRUE,"Widnes"}</definedName>
    <definedName name="ewtateryry" localSheetId="19" hidden="1">{#N/A,#N/A,TRUE,"Cover";#N/A,#N/A,TRUE,"Conts";#N/A,#N/A,TRUE,"VOS";#N/A,#N/A,TRUE,"Warrington";#N/A,#N/A,TRUE,"Widnes"}</definedName>
    <definedName name="ewtateryry" localSheetId="11" hidden="1">{#N/A,#N/A,TRUE,"Cover";#N/A,#N/A,TRUE,"Conts";#N/A,#N/A,TRUE,"VOS";#N/A,#N/A,TRUE,"Warrington";#N/A,#N/A,TRUE,"Widnes"}</definedName>
    <definedName name="ewtateryry" localSheetId="7" hidden="1">{#N/A,#N/A,TRUE,"Cover";#N/A,#N/A,TRUE,"Conts";#N/A,#N/A,TRUE,"VOS";#N/A,#N/A,TRUE,"Warrington";#N/A,#N/A,TRUE,"Widnes"}</definedName>
    <definedName name="ewtateryry" localSheetId="18" hidden="1">{#N/A,#N/A,TRUE,"Cover";#N/A,#N/A,TRUE,"Conts";#N/A,#N/A,TRUE,"VOS";#N/A,#N/A,TRUE,"Warrington";#N/A,#N/A,TRUE,"Widnes"}</definedName>
    <definedName name="ewtateryry" localSheetId="3"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el_BuiltIn__FilterDatabase_1_1">#REF!</definedName>
    <definedName name="Excel_BuiltIn__FilterDatabase_2">#REF!</definedName>
    <definedName name="Excel_BuiltIn__FilterDatabase_2_5">#REF!</definedName>
    <definedName name="Excel_BuiltIn__FilterDatabase_4_5">#REF!</definedName>
    <definedName name="Excel_BuiltIn__FilterDatabase_5_5">#REF!</definedName>
    <definedName name="Excel_BuiltIn__FilterDatabase_6">#REF!</definedName>
    <definedName name="Excel_BuiltIn__FilterDatabase_6_5">#REF!</definedName>
    <definedName name="Excel_BuiltIn_Database">#REF!</definedName>
    <definedName name="ExchangeRates">#REF!</definedName>
    <definedName name="Exclusions" localSheetId="9">[27]Summary!$A$1:$B$43</definedName>
    <definedName name="Exclusions" localSheetId="3">[28]Summary!$A$1:$B$43</definedName>
    <definedName name="Exclusions">[27]Summary!$A$1:$B$43</definedName>
    <definedName name="EXTERNAL__SERVICES" localSheetId="9">'[16]Build-up'!#REF!</definedName>
    <definedName name="EXTERNAL__SERVICES">'[16]Build-up'!#REF!</definedName>
    <definedName name="EXTERNAL__WALLS" localSheetId="9">'[16]Build-up'!#REF!</definedName>
    <definedName name="EXTERNAL__WALLS">'[16]Build-up'!#REF!</definedName>
    <definedName name="eyy" localSheetId="9" hidden="1">{#N/A,#N/A,TRUE,"Cover";#N/A,#N/A,TRUE,"Conts";#N/A,#N/A,TRUE,"VOS";#N/A,#N/A,TRUE,"Warrington";#N/A,#N/A,TRUE,"Widnes"}</definedName>
    <definedName name="eyy" localSheetId="4" hidden="1">{#N/A,#N/A,TRUE,"Cover";#N/A,#N/A,TRUE,"Conts";#N/A,#N/A,TRUE,"VOS";#N/A,#N/A,TRUE,"Warrington";#N/A,#N/A,TRUE,"Widnes"}</definedName>
    <definedName name="eyy" localSheetId="19" hidden="1">{#N/A,#N/A,TRUE,"Cover";#N/A,#N/A,TRUE,"Conts";#N/A,#N/A,TRUE,"VOS";#N/A,#N/A,TRUE,"Warrington";#N/A,#N/A,TRUE,"Widnes"}</definedName>
    <definedName name="eyy" localSheetId="11" hidden="1">{#N/A,#N/A,TRUE,"Cover";#N/A,#N/A,TRUE,"Conts";#N/A,#N/A,TRUE,"VOS";#N/A,#N/A,TRUE,"Warrington";#N/A,#N/A,TRUE,"Widnes"}</definedName>
    <definedName name="eyy" localSheetId="7" hidden="1">{#N/A,#N/A,TRUE,"Cover";#N/A,#N/A,TRUE,"Conts";#N/A,#N/A,TRUE,"VOS";#N/A,#N/A,TRUE,"Warrington";#N/A,#N/A,TRUE,"Widnes"}</definedName>
    <definedName name="eyy" localSheetId="18" hidden="1">{#N/A,#N/A,TRUE,"Cover";#N/A,#N/A,TRUE,"Conts";#N/A,#N/A,TRUE,"VOS";#N/A,#N/A,TRUE,"Warrington";#N/A,#N/A,TRUE,"Widnes"}</definedName>
    <definedName name="eyy" localSheetId="3"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f" localSheetId="19" hidden="1">{#N/A,#N/A,TRUE,"Cover";#N/A,#N/A,TRUE,"Conts";#N/A,#N/A,TRUE,"VOS";#N/A,#N/A,TRUE,"Warrington";#N/A,#N/A,TRUE,"Widnes"}</definedName>
    <definedName name="f" localSheetId="11" hidden="1">{#N/A,#N/A,TRUE,"Cover";#N/A,#N/A,TRUE,"Conts";#N/A,#N/A,TRUE,"VOS";#N/A,#N/A,TRUE,"Warrington";#N/A,#N/A,TRUE,"Widnes"}</definedName>
    <definedName name="f" localSheetId="18" hidden="1">{#N/A,#N/A,TRUE,"Cover";#N/A,#N/A,TRUE,"Conts";#N/A,#N/A,TRUE,"VOS";#N/A,#N/A,TRUE,"Warrington";#N/A,#N/A,TRUE,"Widnes"}</definedName>
    <definedName name="f" hidden="1">{#N/A,#N/A,TRUE,"Cover";#N/A,#N/A,TRUE,"Conts";#N/A,#N/A,TRUE,"VOS";#N/A,#N/A,TRUE,"Warrington";#N/A,#N/A,TRUE,"Widnes"}</definedName>
    <definedName name="F_____PAINTING">#REF!</definedName>
    <definedName name="fdff" localSheetId="9"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localSheetId="3"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9" hidden="1">{#N/A,#N/A,TRUE,"Cover";#N/A,#N/A,TRUE,"Conts";#N/A,#N/A,TRUE,"VOS";#N/A,#N/A,TRUE,"Warrington";#N/A,#N/A,TRUE,"Widnes"}</definedName>
    <definedName name="Fees.1" localSheetId="4" hidden="1">{#N/A,#N/A,TRUE,"Cover";#N/A,#N/A,TRUE,"Conts";#N/A,#N/A,TRUE,"VOS";#N/A,#N/A,TRUE,"Warrington";#N/A,#N/A,TRUE,"Widnes"}</definedName>
    <definedName name="Fees.1" localSheetId="19" hidden="1">{#N/A,#N/A,TRUE,"Cover";#N/A,#N/A,TRUE,"Conts";#N/A,#N/A,TRUE,"VOS";#N/A,#N/A,TRUE,"Warrington";#N/A,#N/A,TRUE,"Widnes"}</definedName>
    <definedName name="Fees.1" localSheetId="11" hidden="1">{#N/A,#N/A,TRUE,"Cover";#N/A,#N/A,TRUE,"Conts";#N/A,#N/A,TRUE,"VOS";#N/A,#N/A,TRUE,"Warrington";#N/A,#N/A,TRUE,"Widnes"}</definedName>
    <definedName name="Fees.1" localSheetId="7" hidden="1">{#N/A,#N/A,TRUE,"Cover";#N/A,#N/A,TRUE,"Conts";#N/A,#N/A,TRUE,"VOS";#N/A,#N/A,TRUE,"Warrington";#N/A,#N/A,TRUE,"Widnes"}</definedName>
    <definedName name="Fees.1" localSheetId="18" hidden="1">{#N/A,#N/A,TRUE,"Cover";#N/A,#N/A,TRUE,"Conts";#N/A,#N/A,TRUE,"VOS";#N/A,#N/A,TRUE,"Warrington";#N/A,#N/A,TRUE,"Widnes"}</definedName>
    <definedName name="Fees.1" localSheetId="3"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F">#REF!</definedName>
    <definedName name="fg" localSheetId="9" hidden="1">{#N/A,#N/A,TRUE,"Cover";#N/A,#N/A,TRUE,"Conts";#N/A,#N/A,TRUE,"VOS";#N/A,#N/A,TRUE,"Warrington";#N/A,#N/A,TRUE,"Widnes"}</definedName>
    <definedName name="fg" localSheetId="4" hidden="1">{#N/A,#N/A,TRUE,"Cover";#N/A,#N/A,TRUE,"Conts";#N/A,#N/A,TRUE,"VOS";#N/A,#N/A,TRUE,"Warrington";#N/A,#N/A,TRUE,"Widnes"}</definedName>
    <definedName name="fg" localSheetId="19" hidden="1">{#N/A,#N/A,TRUE,"Cover";#N/A,#N/A,TRUE,"Conts";#N/A,#N/A,TRUE,"VOS";#N/A,#N/A,TRUE,"Warrington";#N/A,#N/A,TRUE,"Widnes"}</definedName>
    <definedName name="fg" localSheetId="11" hidden="1">{#N/A,#N/A,TRUE,"Cover";#N/A,#N/A,TRUE,"Conts";#N/A,#N/A,TRUE,"VOS";#N/A,#N/A,TRUE,"Warrington";#N/A,#N/A,TRUE,"Widnes"}</definedName>
    <definedName name="fg" localSheetId="7" hidden="1">{#N/A,#N/A,TRUE,"Cover";#N/A,#N/A,TRUE,"Conts";#N/A,#N/A,TRUE,"VOS";#N/A,#N/A,TRUE,"Warrington";#N/A,#N/A,TRUE,"Widnes"}</definedName>
    <definedName name="fg" localSheetId="18" hidden="1">{#N/A,#N/A,TRUE,"Cover";#N/A,#N/A,TRUE,"Conts";#N/A,#N/A,TRUE,"VOS";#N/A,#N/A,TRUE,"Warrington";#N/A,#N/A,TRUE,"Widnes"}</definedName>
    <definedName name="fg" localSheetId="3"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4"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localSheetId="3"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localSheetId="3"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localSheetId="19"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hfg" localSheetId="9"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localSheetId="3"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9" hidden="1">{#N/A,#N/A,TRUE,"Cover";#N/A,#N/A,TRUE,"Conts";#N/A,#N/A,TRUE,"VOS";#N/A,#N/A,TRUE,"Warrington";#N/A,#N/A,TRUE,"Widnes"}</definedName>
    <definedName name="fgjjjkyg" localSheetId="4" hidden="1">{#N/A,#N/A,TRUE,"Cover";#N/A,#N/A,TRUE,"Conts";#N/A,#N/A,TRUE,"VOS";#N/A,#N/A,TRUE,"Warrington";#N/A,#N/A,TRUE,"Widnes"}</definedName>
    <definedName name="fgjjjkyg" localSheetId="19" hidden="1">{#N/A,#N/A,TRUE,"Cover";#N/A,#N/A,TRUE,"Conts";#N/A,#N/A,TRUE,"VOS";#N/A,#N/A,TRUE,"Warrington";#N/A,#N/A,TRUE,"Widnes"}</definedName>
    <definedName name="fgjjjkyg" localSheetId="11" hidden="1">{#N/A,#N/A,TRUE,"Cover";#N/A,#N/A,TRUE,"Conts";#N/A,#N/A,TRUE,"VOS";#N/A,#N/A,TRUE,"Warrington";#N/A,#N/A,TRUE,"Widnes"}</definedName>
    <definedName name="fgjjjkyg" localSheetId="7" hidden="1">{#N/A,#N/A,TRUE,"Cover";#N/A,#N/A,TRUE,"Conts";#N/A,#N/A,TRUE,"VOS";#N/A,#N/A,TRUE,"Warrington";#N/A,#N/A,TRUE,"Widnes"}</definedName>
    <definedName name="fgjjjkyg" localSheetId="18" hidden="1">{#N/A,#N/A,TRUE,"Cover";#N/A,#N/A,TRUE,"Conts";#N/A,#N/A,TRUE,"VOS";#N/A,#N/A,TRUE,"Warrington";#N/A,#N/A,TRUE,"Widnes"}</definedName>
    <definedName name="fgjjjkyg" localSheetId="3"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9" hidden="1">{#N/A,#N/A,TRUE,"Cover";#N/A,#N/A,TRUE,"Conts";#N/A,#N/A,TRUE,"VOS";#N/A,#N/A,TRUE,"Warrington";#N/A,#N/A,TRUE,"Widnes"}</definedName>
    <definedName name="fhgujguthi" localSheetId="4" hidden="1">{#N/A,#N/A,TRUE,"Cover";#N/A,#N/A,TRUE,"Conts";#N/A,#N/A,TRUE,"VOS";#N/A,#N/A,TRUE,"Warrington";#N/A,#N/A,TRUE,"Widnes"}</definedName>
    <definedName name="fhgujguthi" localSheetId="19" hidden="1">{#N/A,#N/A,TRUE,"Cover";#N/A,#N/A,TRUE,"Conts";#N/A,#N/A,TRUE,"VOS";#N/A,#N/A,TRUE,"Warrington";#N/A,#N/A,TRUE,"Widnes"}</definedName>
    <definedName name="fhgujguthi" localSheetId="11" hidden="1">{#N/A,#N/A,TRUE,"Cover";#N/A,#N/A,TRUE,"Conts";#N/A,#N/A,TRUE,"VOS";#N/A,#N/A,TRUE,"Warrington";#N/A,#N/A,TRUE,"Widnes"}</definedName>
    <definedName name="fhgujguthi" localSheetId="7" hidden="1">{#N/A,#N/A,TRUE,"Cover";#N/A,#N/A,TRUE,"Conts";#N/A,#N/A,TRUE,"VOS";#N/A,#N/A,TRUE,"Warrington";#N/A,#N/A,TRUE,"Widnes"}</definedName>
    <definedName name="fhgujguthi" localSheetId="18" hidden="1">{#N/A,#N/A,TRUE,"Cover";#N/A,#N/A,TRUE,"Conts";#N/A,#N/A,TRUE,"VOS";#N/A,#N/A,TRUE,"Warrington";#N/A,#N/A,TRUE,"Widnes"}</definedName>
    <definedName name="fhgujguthi" localSheetId="3"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9" hidden="1">{#N/A,#N/A,TRUE,"Cover";#N/A,#N/A,TRUE,"Conts";#N/A,#N/A,TRUE,"VOS";#N/A,#N/A,TRUE,"Warrington";#N/A,#N/A,TRUE,"Widnes"}</definedName>
    <definedName name="fhjsjs" localSheetId="4" hidden="1">{#N/A,#N/A,TRUE,"Cover";#N/A,#N/A,TRUE,"Conts";#N/A,#N/A,TRUE,"VOS";#N/A,#N/A,TRUE,"Warrington";#N/A,#N/A,TRUE,"Widnes"}</definedName>
    <definedName name="fhjsjs" localSheetId="19" hidden="1">{#N/A,#N/A,TRUE,"Cover";#N/A,#N/A,TRUE,"Conts";#N/A,#N/A,TRUE,"VOS";#N/A,#N/A,TRUE,"Warrington";#N/A,#N/A,TRUE,"Widnes"}</definedName>
    <definedName name="fhjsjs" localSheetId="11" hidden="1">{#N/A,#N/A,TRUE,"Cover";#N/A,#N/A,TRUE,"Conts";#N/A,#N/A,TRUE,"VOS";#N/A,#N/A,TRUE,"Warrington";#N/A,#N/A,TRUE,"Widnes"}</definedName>
    <definedName name="fhjsjs" localSheetId="7" hidden="1">{#N/A,#N/A,TRUE,"Cover";#N/A,#N/A,TRUE,"Conts";#N/A,#N/A,TRUE,"VOS";#N/A,#N/A,TRUE,"Warrington";#N/A,#N/A,TRUE,"Widnes"}</definedName>
    <definedName name="fhjsjs" localSheetId="18" hidden="1">{#N/A,#N/A,TRUE,"Cover";#N/A,#N/A,TRUE,"Conts";#N/A,#N/A,TRUE,"VOS";#N/A,#N/A,TRUE,"Warrington";#N/A,#N/A,TRUE,"Widnes"}</definedName>
    <definedName name="fhjsjs" localSheetId="3"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inal" localSheetId="9" hidden="1">{"Total Indirect Manpower",#N/A,FALSE,"J";"Total Direct Manpower",#N/A,FALSE,"J";"Direct Structural Manpower",#N/A,FALSE,"J";"Direct Mechanical Manpower",#N/A,FALSE,"J";"Direct Piping Manpower",#N/A,FALSE,"J";"Direct Tanks Manpower",#N/A,FALSE,"J";"Direct ElecInstrSS Manpower",#N/A,FALSE,"J"}</definedName>
    <definedName name="final" localSheetId="19" hidden="1">{"Total Indirect Manpower",#N/A,FALSE,"J";"Total Direct Manpower",#N/A,FALSE,"J";"Direct Structural Manpower",#N/A,FALSE,"J";"Direct Mechanical Manpower",#N/A,FALSE,"J";"Direct Piping Manpower",#N/A,FALSE,"J";"Direct Tanks Manpower",#N/A,FALSE,"J";"Direct ElecInstrSS Manpower",#N/A,FALSE,"J"}</definedName>
    <definedName name="final" localSheetId="11" hidden="1">{"Total Indirect Manpower",#N/A,FALSE,"J";"Total Direct Manpower",#N/A,FALSE,"J";"Direct Structural Manpower",#N/A,FALSE,"J";"Direct Mechanical Manpower",#N/A,FALSE,"J";"Direct Piping Manpower",#N/A,FALSE,"J";"Direct Tanks Manpower",#N/A,FALSE,"J";"Direct ElecInstrSS Manpower",#N/A,FALSE,"J"}</definedName>
    <definedName name="final" localSheetId="18" hidden="1">{"Total Indirect Manpower",#N/A,FALSE,"J";"Total Direct Manpower",#N/A,FALSE,"J";"Direct Structural Manpower",#N/A,FALSE,"J";"Direct Mechanical Manpower",#N/A,FALSE,"J";"Direct Piping Manpower",#N/A,FALSE,"J";"Direct Tanks Manpower",#N/A,FALSE,"J";"Direct ElecInstrSS Manpower",#N/A,FALSE,"J"}</definedName>
    <definedName name="final" localSheetId="8" hidden="1">{"Total Indirect Manpower",#N/A,FALSE,"J";"Total Direct Manpower",#N/A,FALSE,"J";"Direct Structural Manpower",#N/A,FALSE,"J";"Direct Mechanical Manpower",#N/A,FALSE,"J";"Direct Piping Manpower",#N/A,FALSE,"J";"Direct Tanks Manpower",#N/A,FALSE,"J";"Direct ElecInstrSS Manpower",#N/A,FALSE,"J"}</definedName>
    <definedName name="final" hidden="1">{"Total Indirect Manpower",#N/A,FALSE,"J";"Total Direct Manpower",#N/A,FALSE,"J";"Direct Structural Manpower",#N/A,FALSE,"J";"Direct Mechanical Manpower",#N/A,FALSE,"J";"Direct Piping Manpower",#N/A,FALSE,"J";"Direct Tanks Manpower",#N/A,FALSE,"J";"Direct ElecInstrSS Manpower",#N/A,FALSE,"J"}</definedName>
    <definedName name="fir" hidden="1">#REF!</definedName>
    <definedName name="fkfkvhikkhju" localSheetId="9" hidden="1">{#N/A,#N/A,TRUE,"Cover";#N/A,#N/A,TRUE,"Conts";#N/A,#N/A,TRUE,"VOS";#N/A,#N/A,TRUE,"Warrington";#N/A,#N/A,TRUE,"Widnes"}</definedName>
    <definedName name="fkfkvhikkhju" localSheetId="4" hidden="1">{#N/A,#N/A,TRUE,"Cover";#N/A,#N/A,TRUE,"Conts";#N/A,#N/A,TRUE,"VOS";#N/A,#N/A,TRUE,"Warrington";#N/A,#N/A,TRUE,"Widnes"}</definedName>
    <definedName name="fkfkvhikkhju" localSheetId="19" hidden="1">{#N/A,#N/A,TRUE,"Cover";#N/A,#N/A,TRUE,"Conts";#N/A,#N/A,TRUE,"VOS";#N/A,#N/A,TRUE,"Warrington";#N/A,#N/A,TRUE,"Widnes"}</definedName>
    <definedName name="fkfkvhikkhju" localSheetId="11" hidden="1">{#N/A,#N/A,TRUE,"Cover";#N/A,#N/A,TRUE,"Conts";#N/A,#N/A,TRUE,"VOS";#N/A,#N/A,TRUE,"Warrington";#N/A,#N/A,TRUE,"Widnes"}</definedName>
    <definedName name="fkfkvhikkhju" localSheetId="7" hidden="1">{#N/A,#N/A,TRUE,"Cover";#N/A,#N/A,TRUE,"Conts";#N/A,#N/A,TRUE,"VOS";#N/A,#N/A,TRUE,"Warrington";#N/A,#N/A,TRUE,"Widnes"}</definedName>
    <definedName name="fkfkvhikkhju" localSheetId="18" hidden="1">{#N/A,#N/A,TRUE,"Cover";#N/A,#N/A,TRUE,"Conts";#N/A,#N/A,TRUE,"VOS";#N/A,#N/A,TRUE,"Warrington";#N/A,#N/A,TRUE,"Widnes"}</definedName>
    <definedName name="fkfkvhikkhju" localSheetId="3"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 localSheetId="9">'[16]Build-up'!#REF!</definedName>
    <definedName name="FLOOR__FINISHES">'[16]Build-up'!#REF!</definedName>
    <definedName name="footings">#REF!</definedName>
    <definedName name="FRAME" localSheetId="9">'[16]Build-up'!#REF!</definedName>
    <definedName name="FRAME">'[16]Build-up'!#REF!</definedName>
    <definedName name="fre" localSheetId="19" hidden="1">{#N/A,#N/A,TRUE,"Cover";#N/A,#N/A,TRUE,"Conts";#N/A,#N/A,TRUE,"VOS";#N/A,#N/A,TRUE,"Warrington";#N/A,#N/A,TRUE,"Widnes"}</definedName>
    <definedName name="fre" localSheetId="11" hidden="1">{#N/A,#N/A,TRUE,"Cover";#N/A,#N/A,TRUE,"Conts";#N/A,#N/A,TRUE,"VOS";#N/A,#N/A,TRUE,"Warrington";#N/A,#N/A,TRUE,"Widnes"}</definedName>
    <definedName name="fre" localSheetId="18" hidden="1">{#N/A,#N/A,TRUE,"Cover";#N/A,#N/A,TRUE,"Conts";#N/A,#N/A,TRUE,"VOS";#N/A,#N/A,TRUE,"Warrington";#N/A,#N/A,TRUE,"Widnes"}</definedName>
    <definedName name="fre" hidden="1">{#N/A,#N/A,TRUE,"Cover";#N/A,#N/A,TRUE,"Conts";#N/A,#N/A,TRUE,"VOS";#N/A,#N/A,TRUE,"Warrington";#N/A,#N/A,TRUE,"Widnes"}</definedName>
    <definedName name="frjj" localSheetId="9" hidden="1">{#N/A,#N/A,TRUE,"Cover";#N/A,#N/A,TRUE,"Conts";#N/A,#N/A,TRUE,"VOS";#N/A,#N/A,TRUE,"Warrington";#N/A,#N/A,TRUE,"Widnes"}</definedName>
    <definedName name="frjj" localSheetId="4" hidden="1">{#N/A,#N/A,TRUE,"Cover";#N/A,#N/A,TRUE,"Conts";#N/A,#N/A,TRUE,"VOS";#N/A,#N/A,TRUE,"Warrington";#N/A,#N/A,TRUE,"Widnes"}</definedName>
    <definedName name="frjj" localSheetId="19" hidden="1">{#N/A,#N/A,TRUE,"Cover";#N/A,#N/A,TRUE,"Conts";#N/A,#N/A,TRUE,"VOS";#N/A,#N/A,TRUE,"Warrington";#N/A,#N/A,TRUE,"Widnes"}</definedName>
    <definedName name="frjj" localSheetId="11" hidden="1">{#N/A,#N/A,TRUE,"Cover";#N/A,#N/A,TRUE,"Conts";#N/A,#N/A,TRUE,"VOS";#N/A,#N/A,TRUE,"Warrington";#N/A,#N/A,TRUE,"Widnes"}</definedName>
    <definedName name="frjj" localSheetId="7" hidden="1">{#N/A,#N/A,TRUE,"Cover";#N/A,#N/A,TRUE,"Conts";#N/A,#N/A,TRUE,"VOS";#N/A,#N/A,TRUE,"Warrington";#N/A,#N/A,TRUE,"Widnes"}</definedName>
    <definedName name="frjj" localSheetId="18" hidden="1">{#N/A,#N/A,TRUE,"Cover";#N/A,#N/A,TRUE,"Conts";#N/A,#N/A,TRUE,"VOS";#N/A,#N/A,TRUE,"Warrington";#N/A,#N/A,TRUE,"Widnes"}</definedName>
    <definedName name="frjj" localSheetId="3"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G______SANITARY___PLUMBING">#REF!</definedName>
    <definedName name="g418\">#REF!</definedName>
    <definedName name="gaeg" localSheetId="9" hidden="1">{#N/A,#N/A,TRUE,"Cover";#N/A,#N/A,TRUE,"Conts";#N/A,#N/A,TRUE,"VOS";#N/A,#N/A,TRUE,"Warrington";#N/A,#N/A,TRUE,"Widnes"}</definedName>
    <definedName name="gaeg" localSheetId="4" hidden="1">{#N/A,#N/A,TRUE,"Cover";#N/A,#N/A,TRUE,"Conts";#N/A,#N/A,TRUE,"VOS";#N/A,#N/A,TRUE,"Warrington";#N/A,#N/A,TRUE,"Widnes"}</definedName>
    <definedName name="gaeg" localSheetId="19" hidden="1">{#N/A,#N/A,TRUE,"Cover";#N/A,#N/A,TRUE,"Conts";#N/A,#N/A,TRUE,"VOS";#N/A,#N/A,TRUE,"Warrington";#N/A,#N/A,TRUE,"Widnes"}</definedName>
    <definedName name="gaeg" localSheetId="11" hidden="1">{#N/A,#N/A,TRUE,"Cover";#N/A,#N/A,TRUE,"Conts";#N/A,#N/A,TRUE,"VOS";#N/A,#N/A,TRUE,"Warrington";#N/A,#N/A,TRUE,"Widnes"}</definedName>
    <definedName name="gaeg" localSheetId="7" hidden="1">{#N/A,#N/A,TRUE,"Cover";#N/A,#N/A,TRUE,"Conts";#N/A,#N/A,TRUE,"VOS";#N/A,#N/A,TRUE,"Warrington";#N/A,#N/A,TRUE,"Widnes"}</definedName>
    <definedName name="gaeg" localSheetId="18" hidden="1">{#N/A,#N/A,TRUE,"Cover";#N/A,#N/A,TRUE,"Conts";#N/A,#N/A,TRUE,"VOS";#N/A,#N/A,TRUE,"Warrington";#N/A,#N/A,TRUE,"Widnes"}</definedName>
    <definedName name="gaeg" localSheetId="3"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9" hidden="1">{#N/A,#N/A,TRUE,"Cover";#N/A,#N/A,TRUE,"Conts";#N/A,#N/A,TRUE,"VOS";#N/A,#N/A,TRUE,"Warrington";#N/A,#N/A,TRUE,"Widnes"}</definedName>
    <definedName name="gaegg" localSheetId="4" hidden="1">{#N/A,#N/A,TRUE,"Cover";#N/A,#N/A,TRUE,"Conts";#N/A,#N/A,TRUE,"VOS";#N/A,#N/A,TRUE,"Warrington";#N/A,#N/A,TRUE,"Widnes"}</definedName>
    <definedName name="gaegg" localSheetId="19" hidden="1">{#N/A,#N/A,TRUE,"Cover";#N/A,#N/A,TRUE,"Conts";#N/A,#N/A,TRUE,"VOS";#N/A,#N/A,TRUE,"Warrington";#N/A,#N/A,TRUE,"Widnes"}</definedName>
    <definedName name="gaegg" localSheetId="11" hidden="1">{#N/A,#N/A,TRUE,"Cover";#N/A,#N/A,TRUE,"Conts";#N/A,#N/A,TRUE,"VOS";#N/A,#N/A,TRUE,"Warrington";#N/A,#N/A,TRUE,"Widnes"}</definedName>
    <definedName name="gaegg" localSheetId="7" hidden="1">{#N/A,#N/A,TRUE,"Cover";#N/A,#N/A,TRUE,"Conts";#N/A,#N/A,TRUE,"VOS";#N/A,#N/A,TRUE,"Warrington";#N/A,#N/A,TRUE,"Widnes"}</definedName>
    <definedName name="gaegg" localSheetId="18" hidden="1">{#N/A,#N/A,TRUE,"Cover";#N/A,#N/A,TRUE,"Conts";#N/A,#N/A,TRUE,"VOS";#N/A,#N/A,TRUE,"Warrington";#N/A,#N/A,TRUE,"Widnes"}</definedName>
    <definedName name="gaegg" localSheetId="3"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dfdf">#REF!</definedName>
    <definedName name="gdsf"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ag" localSheetId="9" hidden="1">{#N/A,#N/A,TRUE,"Cover";#N/A,#N/A,TRUE,"Conts";#N/A,#N/A,TRUE,"VOS";#N/A,#N/A,TRUE,"Warrington";#N/A,#N/A,TRUE,"Widnes"}</definedName>
    <definedName name="geag" localSheetId="4" hidden="1">{#N/A,#N/A,TRUE,"Cover";#N/A,#N/A,TRUE,"Conts";#N/A,#N/A,TRUE,"VOS";#N/A,#N/A,TRUE,"Warrington";#N/A,#N/A,TRUE,"Widnes"}</definedName>
    <definedName name="geag" localSheetId="19" hidden="1">{#N/A,#N/A,TRUE,"Cover";#N/A,#N/A,TRUE,"Conts";#N/A,#N/A,TRUE,"VOS";#N/A,#N/A,TRUE,"Warrington";#N/A,#N/A,TRUE,"Widnes"}</definedName>
    <definedName name="geag" localSheetId="11" hidden="1">{#N/A,#N/A,TRUE,"Cover";#N/A,#N/A,TRUE,"Conts";#N/A,#N/A,TRUE,"VOS";#N/A,#N/A,TRUE,"Warrington";#N/A,#N/A,TRUE,"Widnes"}</definedName>
    <definedName name="geag" localSheetId="7" hidden="1">{#N/A,#N/A,TRUE,"Cover";#N/A,#N/A,TRUE,"Conts";#N/A,#N/A,TRUE,"VOS";#N/A,#N/A,TRUE,"Warrington";#N/A,#N/A,TRUE,"Widnes"}</definedName>
    <definedName name="geag" localSheetId="18" hidden="1">{#N/A,#N/A,TRUE,"Cover";#N/A,#N/A,TRUE,"Conts";#N/A,#N/A,TRUE,"VOS";#N/A,#N/A,TRUE,"Warrington";#N/A,#N/A,TRUE,"Widnes"}</definedName>
    <definedName name="geag" localSheetId="3"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9" hidden="1">{#N/A,#N/A,TRUE,"Cover";#N/A,#N/A,TRUE,"Conts";#N/A,#N/A,TRUE,"VOS";#N/A,#N/A,TRUE,"Warrington";#N/A,#N/A,TRUE,"Widnes"}</definedName>
    <definedName name="gerger" localSheetId="4" hidden="1">{#N/A,#N/A,TRUE,"Cover";#N/A,#N/A,TRUE,"Conts";#N/A,#N/A,TRUE,"VOS";#N/A,#N/A,TRUE,"Warrington";#N/A,#N/A,TRUE,"Widnes"}</definedName>
    <definedName name="gerger" localSheetId="19" hidden="1">{#N/A,#N/A,TRUE,"Cover";#N/A,#N/A,TRUE,"Conts";#N/A,#N/A,TRUE,"VOS";#N/A,#N/A,TRUE,"Warrington";#N/A,#N/A,TRUE,"Widnes"}</definedName>
    <definedName name="gerger" localSheetId="11" hidden="1">{#N/A,#N/A,TRUE,"Cover";#N/A,#N/A,TRUE,"Conts";#N/A,#N/A,TRUE,"VOS";#N/A,#N/A,TRUE,"Warrington";#N/A,#N/A,TRUE,"Widnes"}</definedName>
    <definedName name="gerger" localSheetId="7" hidden="1">{#N/A,#N/A,TRUE,"Cover";#N/A,#N/A,TRUE,"Conts";#N/A,#N/A,TRUE,"VOS";#N/A,#N/A,TRUE,"Warrington";#N/A,#N/A,TRUE,"Widnes"}</definedName>
    <definedName name="gerger" localSheetId="18" hidden="1">{#N/A,#N/A,TRUE,"Cover";#N/A,#N/A,TRUE,"Conts";#N/A,#N/A,TRUE,"VOS";#N/A,#N/A,TRUE,"Warrington";#N/A,#N/A,TRUE,"Widnes"}</definedName>
    <definedName name="gerger" localSheetId="3"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9" hidden="1">{#N/A,#N/A,TRUE,"Cover";#N/A,#N/A,TRUE,"Conts";#N/A,#N/A,TRUE,"VOS";#N/A,#N/A,TRUE,"Warrington";#N/A,#N/A,TRUE,"Widnes"}</definedName>
    <definedName name="gf" localSheetId="4" hidden="1">{#N/A,#N/A,TRUE,"Cover";#N/A,#N/A,TRUE,"Conts";#N/A,#N/A,TRUE,"VOS";#N/A,#N/A,TRUE,"Warrington";#N/A,#N/A,TRUE,"Widnes"}</definedName>
    <definedName name="gf" localSheetId="19" hidden="1">{#N/A,#N/A,TRUE,"Cover";#N/A,#N/A,TRUE,"Conts";#N/A,#N/A,TRUE,"VOS";#N/A,#N/A,TRUE,"Warrington";#N/A,#N/A,TRUE,"Widnes"}</definedName>
    <definedName name="gf" localSheetId="11" hidden="1">{#N/A,#N/A,TRUE,"Cover";#N/A,#N/A,TRUE,"Conts";#N/A,#N/A,TRUE,"VOS";#N/A,#N/A,TRUE,"Warrington";#N/A,#N/A,TRUE,"Widnes"}</definedName>
    <definedName name="gf" localSheetId="7" hidden="1">{#N/A,#N/A,TRUE,"Cover";#N/A,#N/A,TRUE,"Conts";#N/A,#N/A,TRUE,"VOS";#N/A,#N/A,TRUE,"Warrington";#N/A,#N/A,TRUE,"Widnes"}</definedName>
    <definedName name="gf" localSheetId="18" hidden="1">{#N/A,#N/A,TRUE,"Cover";#N/A,#N/A,TRUE,"Conts";#N/A,#N/A,TRUE,"VOS";#N/A,#N/A,TRUE,"Warrington";#N/A,#N/A,TRUE,"Widnes"}</definedName>
    <definedName name="gf" localSheetId="3"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9"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localSheetId="3"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localSheetId="3"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localSheetId="3"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9" hidden="1">{#N/A,#N/A,FALSE,"SumG";#N/A,#N/A,FALSE,"ElecG";#N/A,#N/A,FALSE,"MechG";#N/A,#N/A,FALSE,"GeotG";#N/A,#N/A,FALSE,"PrcsG";#N/A,#N/A,FALSE,"TunnG";#N/A,#N/A,FALSE,"CivlG";#N/A,#N/A,FALSE,"NtwkG";#N/A,#N/A,FALSE,"EstgG";#N/A,#N/A,FALSE,"PEngG"}</definedName>
    <definedName name="GG">'[29]GEN PROG'!$A$1:$P$27</definedName>
    <definedName name="ggdrgdfhyyj" localSheetId="9" hidden="1">{#N/A,#N/A,TRUE,"Cover";#N/A,#N/A,TRUE,"Conts";#N/A,#N/A,TRUE,"VOS";#N/A,#N/A,TRUE,"Warrington";#N/A,#N/A,TRUE,"Widnes"}</definedName>
    <definedName name="ggdrgdfhyyj" localSheetId="4" hidden="1">{#N/A,#N/A,TRUE,"Cover";#N/A,#N/A,TRUE,"Conts";#N/A,#N/A,TRUE,"VOS";#N/A,#N/A,TRUE,"Warrington";#N/A,#N/A,TRUE,"Widnes"}</definedName>
    <definedName name="ggdrgdfhyyj" localSheetId="19" hidden="1">{#N/A,#N/A,TRUE,"Cover";#N/A,#N/A,TRUE,"Conts";#N/A,#N/A,TRUE,"VOS";#N/A,#N/A,TRUE,"Warrington";#N/A,#N/A,TRUE,"Widnes"}</definedName>
    <definedName name="ggdrgdfhyyj" localSheetId="11" hidden="1">{#N/A,#N/A,TRUE,"Cover";#N/A,#N/A,TRUE,"Conts";#N/A,#N/A,TRUE,"VOS";#N/A,#N/A,TRUE,"Warrington";#N/A,#N/A,TRUE,"Widnes"}</definedName>
    <definedName name="ggdrgdfhyyj" localSheetId="7" hidden="1">{#N/A,#N/A,TRUE,"Cover";#N/A,#N/A,TRUE,"Conts";#N/A,#N/A,TRUE,"VOS";#N/A,#N/A,TRUE,"Warrington";#N/A,#N/A,TRUE,"Widnes"}</definedName>
    <definedName name="ggdrgdfhyyj" localSheetId="18" hidden="1">{#N/A,#N/A,TRUE,"Cover";#N/A,#N/A,TRUE,"Conts";#N/A,#N/A,TRUE,"VOS";#N/A,#N/A,TRUE,"Warrington";#N/A,#N/A,TRUE,"Widnes"}</definedName>
    <definedName name="ggdrgdfhyyj" localSheetId="3"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localSheetId="7" hidden="1">#REF!</definedName>
    <definedName name="ggg" hidden="1">#REF!</definedName>
    <definedName name="gggg" localSheetId="9"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localSheetId="3"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9"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localSheetId="3"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9" hidden="1">{#N/A,#N/A,TRUE,"Cover";#N/A,#N/A,TRUE,"Conts";#N/A,#N/A,TRUE,"VOS";#N/A,#N/A,TRUE,"Warrington";#N/A,#N/A,TRUE,"Widnes"}</definedName>
    <definedName name="ghsdhth" localSheetId="4" hidden="1">{#N/A,#N/A,TRUE,"Cover";#N/A,#N/A,TRUE,"Conts";#N/A,#N/A,TRUE,"VOS";#N/A,#N/A,TRUE,"Warrington";#N/A,#N/A,TRUE,"Widnes"}</definedName>
    <definedName name="ghsdhth" localSheetId="19" hidden="1">{#N/A,#N/A,TRUE,"Cover";#N/A,#N/A,TRUE,"Conts";#N/A,#N/A,TRUE,"VOS";#N/A,#N/A,TRUE,"Warrington";#N/A,#N/A,TRUE,"Widnes"}</definedName>
    <definedName name="ghsdhth" localSheetId="11" hidden="1">{#N/A,#N/A,TRUE,"Cover";#N/A,#N/A,TRUE,"Conts";#N/A,#N/A,TRUE,"VOS";#N/A,#N/A,TRUE,"Warrington";#N/A,#N/A,TRUE,"Widnes"}</definedName>
    <definedName name="ghsdhth" localSheetId="7" hidden="1">{#N/A,#N/A,TRUE,"Cover";#N/A,#N/A,TRUE,"Conts";#N/A,#N/A,TRUE,"VOS";#N/A,#N/A,TRUE,"Warrington";#N/A,#N/A,TRUE,"Widnes"}</definedName>
    <definedName name="ghsdhth" localSheetId="18" hidden="1">{#N/A,#N/A,TRUE,"Cover";#N/A,#N/A,TRUE,"Conts";#N/A,#N/A,TRUE,"VOS";#N/A,#N/A,TRUE,"Warrington";#N/A,#N/A,TRUE,"Widnes"}</definedName>
    <definedName name="ghsdhth" localSheetId="3"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9" hidden="1">{#N/A,#N/A,TRUE,"Cover";#N/A,#N/A,TRUE,"Conts";#N/A,#N/A,TRUE,"VOS";#N/A,#N/A,TRUE,"Warrington";#N/A,#N/A,TRUE,"Widnes"}</definedName>
    <definedName name="ghsg" localSheetId="4" hidden="1">{#N/A,#N/A,TRUE,"Cover";#N/A,#N/A,TRUE,"Conts";#N/A,#N/A,TRUE,"VOS";#N/A,#N/A,TRUE,"Warrington";#N/A,#N/A,TRUE,"Widnes"}</definedName>
    <definedName name="ghsg" localSheetId="19" hidden="1">{#N/A,#N/A,TRUE,"Cover";#N/A,#N/A,TRUE,"Conts";#N/A,#N/A,TRUE,"VOS";#N/A,#N/A,TRUE,"Warrington";#N/A,#N/A,TRUE,"Widnes"}</definedName>
    <definedName name="ghsg" localSheetId="11" hidden="1">{#N/A,#N/A,TRUE,"Cover";#N/A,#N/A,TRUE,"Conts";#N/A,#N/A,TRUE,"VOS";#N/A,#N/A,TRUE,"Warrington";#N/A,#N/A,TRUE,"Widnes"}</definedName>
    <definedName name="ghsg" localSheetId="7" hidden="1">{#N/A,#N/A,TRUE,"Cover";#N/A,#N/A,TRUE,"Conts";#N/A,#N/A,TRUE,"VOS";#N/A,#N/A,TRUE,"Warrington";#N/A,#N/A,TRUE,"Widnes"}</definedName>
    <definedName name="ghsg" localSheetId="18" hidden="1">{#N/A,#N/A,TRUE,"Cover";#N/A,#N/A,TRUE,"Conts";#N/A,#N/A,TRUE,"VOS";#N/A,#N/A,TRUE,"Warrington";#N/A,#N/A,TRUE,"Widnes"}</definedName>
    <definedName name="ghsg" localSheetId="3"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9" hidden="1">{#N/A,#N/A,TRUE,"Cover";#N/A,#N/A,TRUE,"Conts";#N/A,#N/A,TRUE,"VOS";#N/A,#N/A,TRUE,"Warrington";#N/A,#N/A,TRUE,"Widnes"}</definedName>
    <definedName name="gjahgkj" localSheetId="4" hidden="1">{#N/A,#N/A,TRUE,"Cover";#N/A,#N/A,TRUE,"Conts";#N/A,#N/A,TRUE,"VOS";#N/A,#N/A,TRUE,"Warrington";#N/A,#N/A,TRUE,"Widnes"}</definedName>
    <definedName name="gjahgkj" localSheetId="19" hidden="1">{#N/A,#N/A,TRUE,"Cover";#N/A,#N/A,TRUE,"Conts";#N/A,#N/A,TRUE,"VOS";#N/A,#N/A,TRUE,"Warrington";#N/A,#N/A,TRUE,"Widnes"}</definedName>
    <definedName name="gjahgkj" localSheetId="11" hidden="1">{#N/A,#N/A,TRUE,"Cover";#N/A,#N/A,TRUE,"Conts";#N/A,#N/A,TRUE,"VOS";#N/A,#N/A,TRUE,"Warrington";#N/A,#N/A,TRUE,"Widnes"}</definedName>
    <definedName name="gjahgkj" localSheetId="7" hidden="1">{#N/A,#N/A,TRUE,"Cover";#N/A,#N/A,TRUE,"Conts";#N/A,#N/A,TRUE,"VOS";#N/A,#N/A,TRUE,"Warrington";#N/A,#N/A,TRUE,"Widnes"}</definedName>
    <definedName name="gjahgkj" localSheetId="18" hidden="1">{#N/A,#N/A,TRUE,"Cover";#N/A,#N/A,TRUE,"Conts";#N/A,#N/A,TRUE,"VOS";#N/A,#N/A,TRUE,"Warrington";#N/A,#N/A,TRUE,"Widnes"}</definedName>
    <definedName name="gjahgkj" localSheetId="3"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9" hidden="1">{#N/A,#N/A,TRUE,"Cover";#N/A,#N/A,TRUE,"Conts";#N/A,#N/A,TRUE,"VOS";#N/A,#N/A,TRUE,"Warrington";#N/A,#N/A,TRUE,"Widnes"}</definedName>
    <definedName name="gjkkl" localSheetId="4" hidden="1">{#N/A,#N/A,TRUE,"Cover";#N/A,#N/A,TRUE,"Conts";#N/A,#N/A,TRUE,"VOS";#N/A,#N/A,TRUE,"Warrington";#N/A,#N/A,TRUE,"Widnes"}</definedName>
    <definedName name="gjkkl" localSheetId="19" hidden="1">{#N/A,#N/A,TRUE,"Cover";#N/A,#N/A,TRUE,"Conts";#N/A,#N/A,TRUE,"VOS";#N/A,#N/A,TRUE,"Warrington";#N/A,#N/A,TRUE,"Widnes"}</definedName>
    <definedName name="gjkkl" localSheetId="11" hidden="1">{#N/A,#N/A,TRUE,"Cover";#N/A,#N/A,TRUE,"Conts";#N/A,#N/A,TRUE,"VOS";#N/A,#N/A,TRUE,"Warrington";#N/A,#N/A,TRUE,"Widnes"}</definedName>
    <definedName name="gjkkl" localSheetId="7" hidden="1">{#N/A,#N/A,TRUE,"Cover";#N/A,#N/A,TRUE,"Conts";#N/A,#N/A,TRUE,"VOS";#N/A,#N/A,TRUE,"Warrington";#N/A,#N/A,TRUE,"Widnes"}</definedName>
    <definedName name="gjkkl" localSheetId="18" hidden="1">{#N/A,#N/A,TRUE,"Cover";#N/A,#N/A,TRUE,"Conts";#N/A,#N/A,TRUE,"VOS";#N/A,#N/A,TRUE,"Warrington";#N/A,#N/A,TRUE,"Widnes"}</definedName>
    <definedName name="gjkkl" localSheetId="3"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rade">#REF!</definedName>
    <definedName name="gtrghr" localSheetId="9" hidden="1">{#N/A,#N/A,TRUE,"Cover";#N/A,#N/A,TRUE,"Conts";#N/A,#N/A,TRUE,"VOS";#N/A,#N/A,TRUE,"Warrington";#N/A,#N/A,TRUE,"Widnes"}</definedName>
    <definedName name="gtrghr" localSheetId="4" hidden="1">{#N/A,#N/A,TRUE,"Cover";#N/A,#N/A,TRUE,"Conts";#N/A,#N/A,TRUE,"VOS";#N/A,#N/A,TRUE,"Warrington";#N/A,#N/A,TRUE,"Widnes"}</definedName>
    <definedName name="gtrghr" localSheetId="19" hidden="1">{#N/A,#N/A,TRUE,"Cover";#N/A,#N/A,TRUE,"Conts";#N/A,#N/A,TRUE,"VOS";#N/A,#N/A,TRUE,"Warrington";#N/A,#N/A,TRUE,"Widnes"}</definedName>
    <definedName name="gtrghr" localSheetId="11" hidden="1">{#N/A,#N/A,TRUE,"Cover";#N/A,#N/A,TRUE,"Conts";#N/A,#N/A,TRUE,"VOS";#N/A,#N/A,TRUE,"Warrington";#N/A,#N/A,TRUE,"Widnes"}</definedName>
    <definedName name="gtrghr" localSheetId="7" hidden="1">{#N/A,#N/A,TRUE,"Cover";#N/A,#N/A,TRUE,"Conts";#N/A,#N/A,TRUE,"VOS";#N/A,#N/A,TRUE,"Warrington";#N/A,#N/A,TRUE,"Widnes"}</definedName>
    <definedName name="gtrghr" localSheetId="18" hidden="1">{#N/A,#N/A,TRUE,"Cover";#N/A,#N/A,TRUE,"Conts";#N/A,#N/A,TRUE,"VOS";#N/A,#N/A,TRUE,"Warrington";#N/A,#N/A,TRUE,"Widnes"}</definedName>
    <definedName name="gtrghr" localSheetId="3"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EG" localSheetId="19" hidden="1">{#N/A,#N/A,TRUE,"Cover";#N/A,#N/A,TRUE,"Conts";#N/A,#N/A,TRUE,"VOS";#N/A,#N/A,TRUE,"Warrington";#N/A,#N/A,TRUE,"Widnes"}</definedName>
    <definedName name="gWEG" localSheetId="11" hidden="1">{#N/A,#N/A,TRUE,"Cover";#N/A,#N/A,TRUE,"Conts";#N/A,#N/A,TRUE,"VOS";#N/A,#N/A,TRUE,"Warrington";#N/A,#N/A,TRUE,"Widnes"}</definedName>
    <definedName name="gWEG" localSheetId="18" hidden="1">{#N/A,#N/A,TRUE,"Cover";#N/A,#N/A,TRUE,"Conts";#N/A,#N/A,TRUE,"VOS";#N/A,#N/A,TRUE,"Warrington";#N/A,#N/A,TRUE,"Widnes"}</definedName>
    <definedName name="gWEG" hidden="1">{#N/A,#N/A,TRUE,"Cover";#N/A,#N/A,TRUE,"Conts";#N/A,#N/A,TRUE,"VOS";#N/A,#N/A,TRUE,"Warrington";#N/A,#N/A,TRUE,"Widnes"}</definedName>
    <definedName name="GWEGTew" localSheetId="19" hidden="1">{#N/A,#N/A,TRUE,"Cover";#N/A,#N/A,TRUE,"Conts";#N/A,#N/A,TRUE,"VOS";#N/A,#N/A,TRUE,"Warrington";#N/A,#N/A,TRUE,"Widnes"}</definedName>
    <definedName name="GWEGTew" localSheetId="11" hidden="1">{#N/A,#N/A,TRUE,"Cover";#N/A,#N/A,TRUE,"Conts";#N/A,#N/A,TRUE,"VOS";#N/A,#N/A,TRUE,"Warrington";#N/A,#N/A,TRUE,"Widnes"}</definedName>
    <definedName name="GWEGTew" localSheetId="18" hidden="1">{#N/A,#N/A,TRUE,"Cover";#N/A,#N/A,TRUE,"Conts";#N/A,#N/A,TRUE,"VOS";#N/A,#N/A,TRUE,"Warrington";#N/A,#N/A,TRUE,"Widnes"}</definedName>
    <definedName name="GWEGTew" hidden="1">{#N/A,#N/A,TRUE,"Cover";#N/A,#N/A,TRUE,"Conts";#N/A,#N/A,TRUE,"VOS";#N/A,#N/A,TRUE,"Warrington";#N/A,#N/A,TRUE,"Widnes"}</definedName>
    <definedName name="gwgtergyr" localSheetId="9" hidden="1">{#N/A,#N/A,TRUE,"Cover";#N/A,#N/A,TRUE,"Conts";#N/A,#N/A,TRUE,"VOS";#N/A,#N/A,TRUE,"Warrington";#N/A,#N/A,TRUE,"Widnes"}</definedName>
    <definedName name="gwgtergyr" localSheetId="4" hidden="1">{#N/A,#N/A,TRUE,"Cover";#N/A,#N/A,TRUE,"Conts";#N/A,#N/A,TRUE,"VOS";#N/A,#N/A,TRUE,"Warrington";#N/A,#N/A,TRUE,"Widnes"}</definedName>
    <definedName name="gwgtergyr" localSheetId="19" hidden="1">{#N/A,#N/A,TRUE,"Cover";#N/A,#N/A,TRUE,"Conts";#N/A,#N/A,TRUE,"VOS";#N/A,#N/A,TRUE,"Warrington";#N/A,#N/A,TRUE,"Widnes"}</definedName>
    <definedName name="gwgtergyr" localSheetId="11" hidden="1">{#N/A,#N/A,TRUE,"Cover";#N/A,#N/A,TRUE,"Conts";#N/A,#N/A,TRUE,"VOS";#N/A,#N/A,TRUE,"Warrington";#N/A,#N/A,TRUE,"Widnes"}</definedName>
    <definedName name="gwgtergyr" localSheetId="7" hidden="1">{#N/A,#N/A,TRUE,"Cover";#N/A,#N/A,TRUE,"Conts";#N/A,#N/A,TRUE,"VOS";#N/A,#N/A,TRUE,"Warrington";#N/A,#N/A,TRUE,"Widnes"}</definedName>
    <definedName name="gwgtergyr" localSheetId="18" hidden="1">{#N/A,#N/A,TRUE,"Cover";#N/A,#N/A,TRUE,"Conts";#N/A,#N/A,TRUE,"VOS";#N/A,#N/A,TRUE,"Warrington";#N/A,#N/A,TRUE,"Widnes"}</definedName>
    <definedName name="gwgtergyr" localSheetId="3"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#REF!</definedName>
    <definedName name="H_______EARTH_WORKS">#REF!</definedName>
    <definedName name="H_______PLUMBING_PVC_PIPES">#REF!</definedName>
    <definedName name="HC">#REF!</definedName>
    <definedName name="hfhgf" localSheetId="9" hidden="1">{#N/A,#N/A,TRUE,"Cover";#N/A,#N/A,TRUE,"Conts";#N/A,#N/A,TRUE,"VOS";#N/A,#N/A,TRUE,"Warrington";#N/A,#N/A,TRUE,"Widnes"}</definedName>
    <definedName name="hfhgf" localSheetId="4" hidden="1">{#N/A,#N/A,TRUE,"Cover";#N/A,#N/A,TRUE,"Conts";#N/A,#N/A,TRUE,"VOS";#N/A,#N/A,TRUE,"Warrington";#N/A,#N/A,TRUE,"Widnes"}</definedName>
    <definedName name="hfhgf" localSheetId="19" hidden="1">{#N/A,#N/A,TRUE,"Cover";#N/A,#N/A,TRUE,"Conts";#N/A,#N/A,TRUE,"VOS";#N/A,#N/A,TRUE,"Warrington";#N/A,#N/A,TRUE,"Widnes"}</definedName>
    <definedName name="hfhgf" localSheetId="11" hidden="1">{#N/A,#N/A,TRUE,"Cover";#N/A,#N/A,TRUE,"Conts";#N/A,#N/A,TRUE,"VOS";#N/A,#N/A,TRUE,"Warrington";#N/A,#N/A,TRUE,"Widnes"}</definedName>
    <definedName name="hfhgf" localSheetId="7" hidden="1">{#N/A,#N/A,TRUE,"Cover";#N/A,#N/A,TRUE,"Conts";#N/A,#N/A,TRUE,"VOS";#N/A,#N/A,TRUE,"Warrington";#N/A,#N/A,TRUE,"Widnes"}</definedName>
    <definedName name="hfhgf" localSheetId="18" hidden="1">{#N/A,#N/A,TRUE,"Cover";#N/A,#N/A,TRUE,"Conts";#N/A,#N/A,TRUE,"VOS";#N/A,#N/A,TRUE,"Warrington";#N/A,#N/A,TRUE,"Widnes"}</definedName>
    <definedName name="hfhgf" localSheetId="3"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fdhg">#REF!</definedName>
    <definedName name="hgkhkg" localSheetId="9" hidden="1">{#N/A,#N/A,TRUE,"Cover";#N/A,#N/A,TRUE,"Conts";#N/A,#N/A,TRUE,"VOS";#N/A,#N/A,TRUE,"Warrington";#N/A,#N/A,TRUE,"Widnes"}</definedName>
    <definedName name="hgkhkg" localSheetId="4" hidden="1">{#N/A,#N/A,TRUE,"Cover";#N/A,#N/A,TRUE,"Conts";#N/A,#N/A,TRUE,"VOS";#N/A,#N/A,TRUE,"Warrington";#N/A,#N/A,TRUE,"Widnes"}</definedName>
    <definedName name="hgkhkg" localSheetId="19" hidden="1">{#N/A,#N/A,TRUE,"Cover";#N/A,#N/A,TRUE,"Conts";#N/A,#N/A,TRUE,"VOS";#N/A,#N/A,TRUE,"Warrington";#N/A,#N/A,TRUE,"Widnes"}</definedName>
    <definedName name="hgkhkg" localSheetId="11" hidden="1">{#N/A,#N/A,TRUE,"Cover";#N/A,#N/A,TRUE,"Conts";#N/A,#N/A,TRUE,"VOS";#N/A,#N/A,TRUE,"Warrington";#N/A,#N/A,TRUE,"Widnes"}</definedName>
    <definedName name="hgkhkg" localSheetId="7" hidden="1">{#N/A,#N/A,TRUE,"Cover";#N/A,#N/A,TRUE,"Conts";#N/A,#N/A,TRUE,"VOS";#N/A,#N/A,TRUE,"Warrington";#N/A,#N/A,TRUE,"Widnes"}</definedName>
    <definedName name="hgkhkg" localSheetId="18" hidden="1">{#N/A,#N/A,TRUE,"Cover";#N/A,#N/A,TRUE,"Conts";#N/A,#N/A,TRUE,"VOS";#N/A,#N/A,TRUE,"Warrington";#N/A,#N/A,TRUE,"Widnes"}</definedName>
    <definedName name="hgkhkg" localSheetId="3"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hhhh" localSheetId="9" hidden="1">{#N/A,#N/A,TRUE,"Cover";#N/A,#N/A,TRUE,"Conts";#N/A,#N/A,TRUE,"VOS";#N/A,#N/A,TRUE,"Warrington";#N/A,#N/A,TRUE,"Widnes"}</definedName>
    <definedName name="hhhhh" localSheetId="19" hidden="1">{#N/A,#N/A,TRUE,"Cover";#N/A,#N/A,TRUE,"Conts";#N/A,#N/A,TRUE,"VOS";#N/A,#N/A,TRUE,"Warrington";#N/A,#N/A,TRUE,"Widnes"}</definedName>
    <definedName name="hhhhh" localSheetId="11" hidden="1">{#N/A,#N/A,TRUE,"Cover";#N/A,#N/A,TRUE,"Conts";#N/A,#N/A,TRUE,"VOS";#N/A,#N/A,TRUE,"Warrington";#N/A,#N/A,TRUE,"Widnes"}</definedName>
    <definedName name="hhhhh" localSheetId="18" hidden="1">{#N/A,#N/A,TRUE,"Cover";#N/A,#N/A,TRUE,"Conts";#N/A,#N/A,TRUE,"VOS";#N/A,#N/A,TRUE,"Warrington";#N/A,#N/A,TRUE,"Widnes"}</definedName>
    <definedName name="hhhhh" localSheetId="8" hidden="1">{#N/A,#N/A,TRUE,"Cover";#N/A,#N/A,TRUE,"Conts";#N/A,#N/A,TRUE,"VOS";#N/A,#N/A,TRUE,"Warrington";#N/A,#N/A,TRUE,"Widnes"}</definedName>
    <definedName name="hhhhh" hidden="1">{#N/A,#N/A,TRUE,"Cover";#N/A,#N/A,TRUE,"Conts";#N/A,#N/A,TRUE,"VOS";#N/A,#N/A,TRUE,"Warrington";#N/A,#N/A,TRUE,"Widnes"}</definedName>
    <definedName name="hj" hidden="1">#REF!</definedName>
    <definedName name="hjdj" localSheetId="9" hidden="1">{#N/A,#N/A,TRUE,"Cover";#N/A,#N/A,TRUE,"Conts";#N/A,#N/A,TRUE,"VOS";#N/A,#N/A,TRUE,"Warrington";#N/A,#N/A,TRUE,"Widnes"}</definedName>
    <definedName name="hjdj" localSheetId="4" hidden="1">{#N/A,#N/A,TRUE,"Cover";#N/A,#N/A,TRUE,"Conts";#N/A,#N/A,TRUE,"VOS";#N/A,#N/A,TRUE,"Warrington";#N/A,#N/A,TRUE,"Widnes"}</definedName>
    <definedName name="hjdj" localSheetId="19" hidden="1">{#N/A,#N/A,TRUE,"Cover";#N/A,#N/A,TRUE,"Conts";#N/A,#N/A,TRUE,"VOS";#N/A,#N/A,TRUE,"Warrington";#N/A,#N/A,TRUE,"Widnes"}</definedName>
    <definedName name="hjdj" localSheetId="11" hidden="1">{#N/A,#N/A,TRUE,"Cover";#N/A,#N/A,TRUE,"Conts";#N/A,#N/A,TRUE,"VOS";#N/A,#N/A,TRUE,"Warrington";#N/A,#N/A,TRUE,"Widnes"}</definedName>
    <definedName name="hjdj" localSheetId="7" hidden="1">{#N/A,#N/A,TRUE,"Cover";#N/A,#N/A,TRUE,"Conts";#N/A,#N/A,TRUE,"VOS";#N/A,#N/A,TRUE,"Warrington";#N/A,#N/A,TRUE,"Widnes"}</definedName>
    <definedName name="hjdj" localSheetId="18" hidden="1">{#N/A,#N/A,TRUE,"Cover";#N/A,#N/A,TRUE,"Conts";#N/A,#N/A,TRUE,"VOS";#N/A,#N/A,TRUE,"Warrington";#N/A,#N/A,TRUE,"Widnes"}</definedName>
    <definedName name="hjdj" localSheetId="3"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kjhkj"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OME" localSheetId="9">#REF!</definedName>
    <definedName name="HOME" localSheetId="7">#REF!</definedName>
    <definedName name="HOME">#REF!</definedName>
    <definedName name="HPTAL" localSheetId="9" hidden="1">#REF!</definedName>
    <definedName name="HPTAL" localSheetId="7" hidden="1">#REF!</definedName>
    <definedName name="HPTAL" hidden="1">#REF!</definedName>
    <definedName name="hshjy" localSheetId="9" hidden="1">{#N/A,#N/A,TRUE,"Cover";#N/A,#N/A,TRUE,"Conts";#N/A,#N/A,TRUE,"VOS";#N/A,#N/A,TRUE,"Warrington";#N/A,#N/A,TRUE,"Widnes"}</definedName>
    <definedName name="hshjy" localSheetId="4" hidden="1">{#N/A,#N/A,TRUE,"Cover";#N/A,#N/A,TRUE,"Conts";#N/A,#N/A,TRUE,"VOS";#N/A,#N/A,TRUE,"Warrington";#N/A,#N/A,TRUE,"Widnes"}</definedName>
    <definedName name="hshjy" localSheetId="19" hidden="1">{#N/A,#N/A,TRUE,"Cover";#N/A,#N/A,TRUE,"Conts";#N/A,#N/A,TRUE,"VOS";#N/A,#N/A,TRUE,"Warrington";#N/A,#N/A,TRUE,"Widnes"}</definedName>
    <definedName name="hshjy" localSheetId="11" hidden="1">{#N/A,#N/A,TRUE,"Cover";#N/A,#N/A,TRUE,"Conts";#N/A,#N/A,TRUE,"VOS";#N/A,#N/A,TRUE,"Warrington";#N/A,#N/A,TRUE,"Widnes"}</definedName>
    <definedName name="hshjy" localSheetId="7" hidden="1">{#N/A,#N/A,TRUE,"Cover";#N/A,#N/A,TRUE,"Conts";#N/A,#N/A,TRUE,"VOS";#N/A,#N/A,TRUE,"Warrington";#N/A,#N/A,TRUE,"Widnes"}</definedName>
    <definedName name="hshjy" localSheetId="18" hidden="1">{#N/A,#N/A,TRUE,"Cover";#N/A,#N/A,TRUE,"Conts";#N/A,#N/A,TRUE,"VOS";#N/A,#N/A,TRUE,"Warrington";#N/A,#N/A,TRUE,"Widnes"}</definedName>
    <definedName name="hshjy" localSheetId="3"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9" hidden="1">{#N/A,#N/A,TRUE,"Cover";#N/A,#N/A,TRUE,"Conts";#N/A,#N/A,TRUE,"VOS";#N/A,#N/A,TRUE,"Warrington";#N/A,#N/A,TRUE,"Widnes"}</definedName>
    <definedName name="hshxdht" localSheetId="4" hidden="1">{#N/A,#N/A,TRUE,"Cover";#N/A,#N/A,TRUE,"Conts";#N/A,#N/A,TRUE,"VOS";#N/A,#N/A,TRUE,"Warrington";#N/A,#N/A,TRUE,"Widnes"}</definedName>
    <definedName name="hshxdht" localSheetId="19" hidden="1">{#N/A,#N/A,TRUE,"Cover";#N/A,#N/A,TRUE,"Conts";#N/A,#N/A,TRUE,"VOS";#N/A,#N/A,TRUE,"Warrington";#N/A,#N/A,TRUE,"Widnes"}</definedName>
    <definedName name="hshxdht" localSheetId="11" hidden="1">{#N/A,#N/A,TRUE,"Cover";#N/A,#N/A,TRUE,"Conts";#N/A,#N/A,TRUE,"VOS";#N/A,#N/A,TRUE,"Warrington";#N/A,#N/A,TRUE,"Widnes"}</definedName>
    <definedName name="hshxdht" localSheetId="7" hidden="1">{#N/A,#N/A,TRUE,"Cover";#N/A,#N/A,TRUE,"Conts";#N/A,#N/A,TRUE,"VOS";#N/A,#N/A,TRUE,"Warrington";#N/A,#N/A,TRUE,"Widnes"}</definedName>
    <definedName name="hshxdht" localSheetId="18" hidden="1">{#N/A,#N/A,TRUE,"Cover";#N/A,#N/A,TRUE,"Conts";#N/A,#N/A,TRUE,"VOS";#N/A,#N/A,TRUE,"Warrington";#N/A,#N/A,TRUE,"Widnes"}</definedName>
    <definedName name="hshxdht" localSheetId="3"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9" hidden="1">{#N/A,#N/A,TRUE,"Cover";#N/A,#N/A,TRUE,"Conts";#N/A,#N/A,TRUE,"VOS";#N/A,#N/A,TRUE,"Warrington";#N/A,#N/A,TRUE,"Widnes"}</definedName>
    <definedName name="hsyhjtyhj" localSheetId="4" hidden="1">{#N/A,#N/A,TRUE,"Cover";#N/A,#N/A,TRUE,"Conts";#N/A,#N/A,TRUE,"VOS";#N/A,#N/A,TRUE,"Warrington";#N/A,#N/A,TRUE,"Widnes"}</definedName>
    <definedName name="hsyhjtyhj" localSheetId="19" hidden="1">{#N/A,#N/A,TRUE,"Cover";#N/A,#N/A,TRUE,"Conts";#N/A,#N/A,TRUE,"VOS";#N/A,#N/A,TRUE,"Warrington";#N/A,#N/A,TRUE,"Widnes"}</definedName>
    <definedName name="hsyhjtyhj" localSheetId="11" hidden="1">{#N/A,#N/A,TRUE,"Cover";#N/A,#N/A,TRUE,"Conts";#N/A,#N/A,TRUE,"VOS";#N/A,#N/A,TRUE,"Warrington";#N/A,#N/A,TRUE,"Widnes"}</definedName>
    <definedName name="hsyhjtyhj" localSheetId="7" hidden="1">{#N/A,#N/A,TRUE,"Cover";#N/A,#N/A,TRUE,"Conts";#N/A,#N/A,TRUE,"VOS";#N/A,#N/A,TRUE,"Warrington";#N/A,#N/A,TRUE,"Widnes"}</definedName>
    <definedName name="hsyhjtyhj" localSheetId="18" hidden="1">{#N/A,#N/A,TRUE,"Cover";#N/A,#N/A,TRUE,"Conts";#N/A,#N/A,TRUE,"VOS";#N/A,#N/A,TRUE,"Warrington";#N/A,#N/A,TRUE,"Widnes"}</definedName>
    <definedName name="hsyhjtyhj" localSheetId="3"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h">#REF!</definedName>
    <definedName name="HTML_CodePage" hidden="1">1252</definedName>
    <definedName name="HTML_Control" localSheetId="9" hidden="1">{"'Appendix 3 Currency'!$A$1:$U$96"}</definedName>
    <definedName name="HTML_Control" localSheetId="4" hidden="1">{"'Appendix 3 Currency'!$A$1:$U$96"}</definedName>
    <definedName name="HTML_Control" localSheetId="19" hidden="1">{"'Appendix 3 Currency'!$A$1:$U$96"}</definedName>
    <definedName name="HTML_Control" localSheetId="11" hidden="1">{"'Appendix 3 Currency'!$A$1:$U$96"}</definedName>
    <definedName name="HTML_Control" localSheetId="7" hidden="1">{"'Appendix 3 Currency'!$A$1:$U$96"}</definedName>
    <definedName name="HTML_Control" localSheetId="18" hidden="1">{"'Appendix 3 Currency'!$A$1:$U$96"}</definedName>
    <definedName name="HTML_Control" localSheetId="3" hidden="1">{"'Appendix 3 Currency'!$A$1:$U$96"}</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9" hidden="1">{#N/A,#N/A,TRUE,"Cover";#N/A,#N/A,TRUE,"Conts";#N/A,#N/A,TRUE,"VOS";#N/A,#N/A,TRUE,"Warrington";#N/A,#N/A,TRUE,"Widnes"}</definedName>
    <definedName name="htrhrsth" localSheetId="4" hidden="1">{#N/A,#N/A,TRUE,"Cover";#N/A,#N/A,TRUE,"Conts";#N/A,#N/A,TRUE,"VOS";#N/A,#N/A,TRUE,"Warrington";#N/A,#N/A,TRUE,"Widnes"}</definedName>
    <definedName name="htrhrsth" localSheetId="19" hidden="1">{#N/A,#N/A,TRUE,"Cover";#N/A,#N/A,TRUE,"Conts";#N/A,#N/A,TRUE,"VOS";#N/A,#N/A,TRUE,"Warrington";#N/A,#N/A,TRUE,"Widnes"}</definedName>
    <definedName name="htrhrsth" localSheetId="11" hidden="1">{#N/A,#N/A,TRUE,"Cover";#N/A,#N/A,TRUE,"Conts";#N/A,#N/A,TRUE,"VOS";#N/A,#N/A,TRUE,"Warrington";#N/A,#N/A,TRUE,"Widnes"}</definedName>
    <definedName name="htrhrsth" localSheetId="7" hidden="1">{#N/A,#N/A,TRUE,"Cover";#N/A,#N/A,TRUE,"Conts";#N/A,#N/A,TRUE,"VOS";#N/A,#N/A,TRUE,"Warrington";#N/A,#N/A,TRUE,"Widnes"}</definedName>
    <definedName name="htrhrsth" localSheetId="18" hidden="1">{#N/A,#N/A,TRUE,"Cover";#N/A,#N/A,TRUE,"Conts";#N/A,#N/A,TRUE,"VOS";#N/A,#N/A,TRUE,"Warrington";#N/A,#N/A,TRUE,"Widnes"}</definedName>
    <definedName name="htrhrsth" localSheetId="3"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9" hidden="1">{#N/A,#N/A,TRUE,"Cover";#N/A,#N/A,TRUE,"Conts";#N/A,#N/A,TRUE,"VOS";#N/A,#N/A,TRUE,"Warrington";#N/A,#N/A,TRUE,"Widnes"}</definedName>
    <definedName name="hutgfru" localSheetId="4" hidden="1">{#N/A,#N/A,TRUE,"Cover";#N/A,#N/A,TRUE,"Conts";#N/A,#N/A,TRUE,"VOS";#N/A,#N/A,TRUE,"Warrington";#N/A,#N/A,TRUE,"Widnes"}</definedName>
    <definedName name="hutgfru" localSheetId="19" hidden="1">{#N/A,#N/A,TRUE,"Cover";#N/A,#N/A,TRUE,"Conts";#N/A,#N/A,TRUE,"VOS";#N/A,#N/A,TRUE,"Warrington";#N/A,#N/A,TRUE,"Widnes"}</definedName>
    <definedName name="hutgfru" localSheetId="11" hidden="1">{#N/A,#N/A,TRUE,"Cover";#N/A,#N/A,TRUE,"Conts";#N/A,#N/A,TRUE,"VOS";#N/A,#N/A,TRUE,"Warrington";#N/A,#N/A,TRUE,"Widnes"}</definedName>
    <definedName name="hutgfru" localSheetId="7" hidden="1">{#N/A,#N/A,TRUE,"Cover";#N/A,#N/A,TRUE,"Conts";#N/A,#N/A,TRUE,"VOS";#N/A,#N/A,TRUE,"Warrington";#N/A,#N/A,TRUE,"Widnes"}</definedName>
    <definedName name="hutgfru" localSheetId="18" hidden="1">{#N/A,#N/A,TRUE,"Cover";#N/A,#N/A,TRUE,"Conts";#N/A,#N/A,TRUE,"VOS";#N/A,#N/A,TRUE,"Warrington";#N/A,#N/A,TRUE,"Widnes"}</definedName>
    <definedName name="hutgfru" localSheetId="3"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9" hidden="1">{#N/A,#N/A,TRUE,"Cover";#N/A,#N/A,TRUE,"Conts";#N/A,#N/A,TRUE,"VOS";#N/A,#N/A,TRUE,"Warrington";#N/A,#N/A,TRUE,"Widnes"}</definedName>
    <definedName name="i8uiuyi" localSheetId="4" hidden="1">{#N/A,#N/A,TRUE,"Cover";#N/A,#N/A,TRUE,"Conts";#N/A,#N/A,TRUE,"VOS";#N/A,#N/A,TRUE,"Warrington";#N/A,#N/A,TRUE,"Widnes"}</definedName>
    <definedName name="i8uiuyi" localSheetId="19" hidden="1">{#N/A,#N/A,TRUE,"Cover";#N/A,#N/A,TRUE,"Conts";#N/A,#N/A,TRUE,"VOS";#N/A,#N/A,TRUE,"Warrington";#N/A,#N/A,TRUE,"Widnes"}</definedName>
    <definedName name="i8uiuyi" localSheetId="11" hidden="1">{#N/A,#N/A,TRUE,"Cover";#N/A,#N/A,TRUE,"Conts";#N/A,#N/A,TRUE,"VOS";#N/A,#N/A,TRUE,"Warrington";#N/A,#N/A,TRUE,"Widnes"}</definedName>
    <definedName name="i8uiuyi" localSheetId="7" hidden="1">{#N/A,#N/A,TRUE,"Cover";#N/A,#N/A,TRUE,"Conts";#N/A,#N/A,TRUE,"VOS";#N/A,#N/A,TRUE,"Warrington";#N/A,#N/A,TRUE,"Widnes"}</definedName>
    <definedName name="i8uiuyi" localSheetId="18" hidden="1">{#N/A,#N/A,TRUE,"Cover";#N/A,#N/A,TRUE,"Conts";#N/A,#N/A,TRUE,"VOS";#N/A,#N/A,TRUE,"Warrington";#N/A,#N/A,TRUE,"Widnes"}</definedName>
    <definedName name="i8uiuyi" localSheetId="3"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9" hidden="1">{#N/A,#N/A,TRUE,"Cover";#N/A,#N/A,TRUE,"Conts";#N/A,#N/A,TRUE,"VOS";#N/A,#N/A,TRUE,"Warrington";#N/A,#N/A,TRUE,"Widnes"}</definedName>
    <definedName name="ihg" localSheetId="4" hidden="1">{#N/A,#N/A,TRUE,"Cover";#N/A,#N/A,TRUE,"Conts";#N/A,#N/A,TRUE,"VOS";#N/A,#N/A,TRUE,"Warrington";#N/A,#N/A,TRUE,"Widnes"}</definedName>
    <definedName name="ihg" localSheetId="19" hidden="1">{#N/A,#N/A,TRUE,"Cover";#N/A,#N/A,TRUE,"Conts";#N/A,#N/A,TRUE,"VOS";#N/A,#N/A,TRUE,"Warrington";#N/A,#N/A,TRUE,"Widnes"}</definedName>
    <definedName name="ihg" localSheetId="11" hidden="1">{#N/A,#N/A,TRUE,"Cover";#N/A,#N/A,TRUE,"Conts";#N/A,#N/A,TRUE,"VOS";#N/A,#N/A,TRUE,"Warrington";#N/A,#N/A,TRUE,"Widnes"}</definedName>
    <definedName name="ihg" localSheetId="7" hidden="1">{#N/A,#N/A,TRUE,"Cover";#N/A,#N/A,TRUE,"Conts";#N/A,#N/A,TRUE,"VOS";#N/A,#N/A,TRUE,"Warrington";#N/A,#N/A,TRUE,"Widnes"}</definedName>
    <definedName name="ihg" localSheetId="18" hidden="1">{#N/A,#N/A,TRUE,"Cover";#N/A,#N/A,TRUE,"Conts";#N/A,#N/A,TRUE,"VOS";#N/A,#N/A,TRUE,"Warrington";#N/A,#N/A,TRUE,"Widnes"}</definedName>
    <definedName name="ihg" localSheetId="3"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9" hidden="1">{#N/A,#N/A,TRUE,"Cover";#N/A,#N/A,TRUE,"Conts";#N/A,#N/A,TRUE,"VOS";#N/A,#N/A,TRUE,"Warrington";#N/A,#N/A,TRUE,"Widnes"}</definedName>
    <definedName name="iho" localSheetId="4" hidden="1">{#N/A,#N/A,TRUE,"Cover";#N/A,#N/A,TRUE,"Conts";#N/A,#N/A,TRUE,"VOS";#N/A,#N/A,TRUE,"Warrington";#N/A,#N/A,TRUE,"Widnes"}</definedName>
    <definedName name="iho" localSheetId="19" hidden="1">{#N/A,#N/A,TRUE,"Cover";#N/A,#N/A,TRUE,"Conts";#N/A,#N/A,TRUE,"VOS";#N/A,#N/A,TRUE,"Warrington";#N/A,#N/A,TRUE,"Widnes"}</definedName>
    <definedName name="iho" localSheetId="11" hidden="1">{#N/A,#N/A,TRUE,"Cover";#N/A,#N/A,TRUE,"Conts";#N/A,#N/A,TRUE,"VOS";#N/A,#N/A,TRUE,"Warrington";#N/A,#N/A,TRUE,"Widnes"}</definedName>
    <definedName name="iho" localSheetId="7" hidden="1">{#N/A,#N/A,TRUE,"Cover";#N/A,#N/A,TRUE,"Conts";#N/A,#N/A,TRUE,"VOS";#N/A,#N/A,TRUE,"Warrington";#N/A,#N/A,TRUE,"Widnes"}</definedName>
    <definedName name="iho" localSheetId="18" hidden="1">{#N/A,#N/A,TRUE,"Cover";#N/A,#N/A,TRUE,"Conts";#N/A,#N/A,TRUE,"VOS";#N/A,#N/A,TRUE,"Warrington";#N/A,#N/A,TRUE,"Widnes"}</definedName>
    <definedName name="iho" localSheetId="3"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ii"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NCE" localSheetId="19"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ident_Tier" localSheetId="4">[14]Lookups!#REF!</definedName>
    <definedName name="Incident_Tier" localSheetId="3">[14]Lookups!#REF!</definedName>
    <definedName name="Incident_Tier">[14]Lookups!#REF!</definedName>
    <definedName name="Incident_Type" localSheetId="4">[14]Lookups!#REF!</definedName>
    <definedName name="Incident_Type" localSheetId="3">[14]Lookups!#REF!</definedName>
    <definedName name="Incident_Type">[14]Lookups!#REF!</definedName>
    <definedName name="Infera_Total">#REF!</definedName>
    <definedName name="Inside_Dia__ID" localSheetId="9">'[30]Pipe Schedule'!$C$7:$E$15</definedName>
    <definedName name="Inside_Dia__ID" localSheetId="7">'[30]Pipe Schedule'!$C$7:$E$15</definedName>
    <definedName name="Inside_Dia__ID">'[30]Pipe Schedule'!$C$7:$E$15</definedName>
    <definedName name="INST">'[1]POWERPOINT REFORMATED'!$C$88:$M$115</definedName>
    <definedName name="INST603">[1]BASE!$F$372:$AF$476</definedName>
    <definedName name="insul">#REF!</definedName>
    <definedName name="Interior" localSheetId="9">#REF!</definedName>
    <definedName name="Interior" localSheetId="7">#REF!</definedName>
    <definedName name="Interior">#REF!</definedName>
    <definedName name="INTERNAL__WALLS__AND__PARTITIONS" localSheetId="9">'[16]Build-up'!#REF!</definedName>
    <definedName name="INTERNAL__WALLS__AND__PARTITIONS">'[16]Build-up'!#REF!</definedName>
    <definedName name="INVOICE">#REF!</definedName>
    <definedName name="INVOICE2" localSheetId="9" hidden="1">#REF!</definedName>
    <definedName name="INVOICE2" localSheetId="7" hidden="1">#REF!</definedName>
    <definedName name="INVOICE2" hidden="1">#REF!</definedName>
    <definedName name="io" localSheetId="9" hidden="1">{#N/A,#N/A,TRUE,"Cover";#N/A,#N/A,TRUE,"Conts";#N/A,#N/A,TRUE,"VOS";#N/A,#N/A,TRUE,"Warrington";#N/A,#N/A,TRUE,"Widnes"}</definedName>
    <definedName name="io" localSheetId="4" hidden="1">{#N/A,#N/A,TRUE,"Cover";#N/A,#N/A,TRUE,"Conts";#N/A,#N/A,TRUE,"VOS";#N/A,#N/A,TRUE,"Warrington";#N/A,#N/A,TRUE,"Widnes"}</definedName>
    <definedName name="io" localSheetId="19" hidden="1">{#N/A,#N/A,TRUE,"Cover";#N/A,#N/A,TRUE,"Conts";#N/A,#N/A,TRUE,"VOS";#N/A,#N/A,TRUE,"Warrington";#N/A,#N/A,TRUE,"Widnes"}</definedName>
    <definedName name="io" localSheetId="11" hidden="1">{#N/A,#N/A,TRUE,"Cover";#N/A,#N/A,TRUE,"Conts";#N/A,#N/A,TRUE,"VOS";#N/A,#N/A,TRUE,"Warrington";#N/A,#N/A,TRUE,"Widnes"}</definedName>
    <definedName name="io" localSheetId="7" hidden="1">{#N/A,#N/A,TRUE,"Cover";#N/A,#N/A,TRUE,"Conts";#N/A,#N/A,TRUE,"VOS";#N/A,#N/A,TRUE,"Warrington";#N/A,#N/A,TRUE,"Widnes"}</definedName>
    <definedName name="io" localSheetId="18" hidden="1">{#N/A,#N/A,TRUE,"Cover";#N/A,#N/A,TRUE,"Conts";#N/A,#N/A,TRUE,"VOS";#N/A,#N/A,TRUE,"Warrington";#N/A,#N/A,TRUE,"Widnes"}</definedName>
    <definedName name="io" localSheetId="3"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8yuou8y" localSheetId="9" hidden="1">{#N/A,#N/A,TRUE,"Cover";#N/A,#N/A,TRUE,"Conts";#N/A,#N/A,TRUE,"VOS";#N/A,#N/A,TRUE,"Warrington";#N/A,#N/A,TRUE,"Widnes"}</definedName>
    <definedName name="io8yuou8y" localSheetId="4" hidden="1">{#N/A,#N/A,TRUE,"Cover";#N/A,#N/A,TRUE,"Conts";#N/A,#N/A,TRUE,"VOS";#N/A,#N/A,TRUE,"Warrington";#N/A,#N/A,TRUE,"Widnes"}</definedName>
    <definedName name="io8yuou8y" localSheetId="19" hidden="1">{#N/A,#N/A,TRUE,"Cover";#N/A,#N/A,TRUE,"Conts";#N/A,#N/A,TRUE,"VOS";#N/A,#N/A,TRUE,"Warrington";#N/A,#N/A,TRUE,"Widnes"}</definedName>
    <definedName name="io8yuou8y" localSheetId="11" hidden="1">{#N/A,#N/A,TRUE,"Cover";#N/A,#N/A,TRUE,"Conts";#N/A,#N/A,TRUE,"VOS";#N/A,#N/A,TRUE,"Warrington";#N/A,#N/A,TRUE,"Widnes"}</definedName>
    <definedName name="io8yuou8y" localSheetId="7" hidden="1">{#N/A,#N/A,TRUE,"Cover";#N/A,#N/A,TRUE,"Conts";#N/A,#N/A,TRUE,"VOS";#N/A,#N/A,TRUE,"Warrington";#N/A,#N/A,TRUE,"Widnes"}</definedName>
    <definedName name="io8yuou8y" localSheetId="18" hidden="1">{#N/A,#N/A,TRUE,"Cover";#N/A,#N/A,TRUE,"Conts";#N/A,#N/A,TRUE,"VOS";#N/A,#N/A,TRUE,"Warrington";#N/A,#N/A,TRUE,"Widnes"}</definedName>
    <definedName name="io8yuou8y" localSheetId="3"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9" hidden="1">{#N/A,#N/A,TRUE,"Cover";#N/A,#N/A,TRUE,"Conts";#N/A,#N/A,TRUE,"VOS";#N/A,#N/A,TRUE,"Warrington";#N/A,#N/A,TRUE,"Widnes"}</definedName>
    <definedName name="iol" localSheetId="4" hidden="1">{#N/A,#N/A,TRUE,"Cover";#N/A,#N/A,TRUE,"Conts";#N/A,#N/A,TRUE,"VOS";#N/A,#N/A,TRUE,"Warrington";#N/A,#N/A,TRUE,"Widnes"}</definedName>
    <definedName name="iol" localSheetId="19" hidden="1">{#N/A,#N/A,TRUE,"Cover";#N/A,#N/A,TRUE,"Conts";#N/A,#N/A,TRUE,"VOS";#N/A,#N/A,TRUE,"Warrington";#N/A,#N/A,TRUE,"Widnes"}</definedName>
    <definedName name="iol" localSheetId="11" hidden="1">{#N/A,#N/A,TRUE,"Cover";#N/A,#N/A,TRUE,"Conts";#N/A,#N/A,TRUE,"VOS";#N/A,#N/A,TRUE,"Warrington";#N/A,#N/A,TRUE,"Widnes"}</definedName>
    <definedName name="iol" localSheetId="7" hidden="1">{#N/A,#N/A,TRUE,"Cover";#N/A,#N/A,TRUE,"Conts";#N/A,#N/A,TRUE,"VOS";#N/A,#N/A,TRUE,"Warrington";#N/A,#N/A,TRUE,"Widnes"}</definedName>
    <definedName name="iol" localSheetId="18" hidden="1">{#N/A,#N/A,TRUE,"Cover";#N/A,#N/A,TRUE,"Conts";#N/A,#N/A,TRUE,"VOS";#N/A,#N/A,TRUE,"Warrington";#N/A,#N/A,TRUE,"Widnes"}</definedName>
    <definedName name="iol" localSheetId="3"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9" hidden="1">{#N/A,#N/A,TRUE,"Cover";#N/A,#N/A,TRUE,"Conts";#N/A,#N/A,TRUE,"VOS";#N/A,#N/A,TRUE,"Warrington";#N/A,#N/A,TRUE,"Widnes"}</definedName>
    <definedName name="ioykyoyu" localSheetId="4" hidden="1">{#N/A,#N/A,TRUE,"Cover";#N/A,#N/A,TRUE,"Conts";#N/A,#N/A,TRUE,"VOS";#N/A,#N/A,TRUE,"Warrington";#N/A,#N/A,TRUE,"Widnes"}</definedName>
    <definedName name="ioykyoyu" localSheetId="19" hidden="1">{#N/A,#N/A,TRUE,"Cover";#N/A,#N/A,TRUE,"Conts";#N/A,#N/A,TRUE,"VOS";#N/A,#N/A,TRUE,"Warrington";#N/A,#N/A,TRUE,"Widnes"}</definedName>
    <definedName name="ioykyoyu" localSheetId="11" hidden="1">{#N/A,#N/A,TRUE,"Cover";#N/A,#N/A,TRUE,"Conts";#N/A,#N/A,TRUE,"VOS";#N/A,#N/A,TRUE,"Warrington";#N/A,#N/A,TRUE,"Widnes"}</definedName>
    <definedName name="ioykyoyu" localSheetId="7" hidden="1">{#N/A,#N/A,TRUE,"Cover";#N/A,#N/A,TRUE,"Conts";#N/A,#N/A,TRUE,"VOS";#N/A,#N/A,TRUE,"Warrington";#N/A,#N/A,TRUE,"Widnes"}</definedName>
    <definedName name="ioykyoyu" localSheetId="18" hidden="1">{#N/A,#N/A,TRUE,"Cover";#N/A,#N/A,TRUE,"Conts";#N/A,#N/A,TRUE,"VOS";#N/A,#N/A,TRUE,"Warrington";#N/A,#N/A,TRUE,"Widnes"}</definedName>
    <definedName name="ioykyoyu" localSheetId="3"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9">'FIR Summary'!#REF!</definedName>
    <definedName name="IRR" localSheetId="7">#REF!</definedName>
    <definedName name="IRR">#REF!</definedName>
    <definedName name="IssEscStatus1" localSheetId="9">'[31]#1'!$B$10:$B$14</definedName>
    <definedName name="IssEscStatus1" localSheetId="7">'[31]#1'!$B$10:$B$14</definedName>
    <definedName name="IssEscStatus1" localSheetId="3">'[32]#1'!$B$10:$B$14</definedName>
    <definedName name="IssEscStatus1">'[31]#1'!$B$10:$B$14</definedName>
    <definedName name="Item_Range" localSheetId="9">#REF!</definedName>
    <definedName name="Item_Range" localSheetId="7">#REF!</definedName>
    <definedName name="Item_Range">#REF!</definedName>
    <definedName name="iu" localSheetId="9" hidden="1">{#N/A,#N/A,TRUE,"Cover";#N/A,#N/A,TRUE,"Conts";#N/A,#N/A,TRUE,"VOS";#N/A,#N/A,TRUE,"Warrington";#N/A,#N/A,TRUE,"Widnes"}</definedName>
    <definedName name="iu" localSheetId="4" hidden="1">{#N/A,#N/A,TRUE,"Cover";#N/A,#N/A,TRUE,"Conts";#N/A,#N/A,TRUE,"VOS";#N/A,#N/A,TRUE,"Warrington";#N/A,#N/A,TRUE,"Widnes"}</definedName>
    <definedName name="iu" localSheetId="19" hidden="1">{#N/A,#N/A,TRUE,"Cover";#N/A,#N/A,TRUE,"Conts";#N/A,#N/A,TRUE,"VOS";#N/A,#N/A,TRUE,"Warrington";#N/A,#N/A,TRUE,"Widnes"}</definedName>
    <definedName name="iu" localSheetId="11" hidden="1">{#N/A,#N/A,TRUE,"Cover";#N/A,#N/A,TRUE,"Conts";#N/A,#N/A,TRUE,"VOS";#N/A,#N/A,TRUE,"Warrington";#N/A,#N/A,TRUE,"Widnes"}</definedName>
    <definedName name="iu" localSheetId="7" hidden="1">{#N/A,#N/A,TRUE,"Cover";#N/A,#N/A,TRUE,"Conts";#N/A,#N/A,TRUE,"VOS";#N/A,#N/A,TRUE,"Warrington";#N/A,#N/A,TRUE,"Widnes"}</definedName>
    <definedName name="iu" localSheetId="18" hidden="1">{#N/A,#N/A,TRUE,"Cover";#N/A,#N/A,TRUE,"Conts";#N/A,#N/A,TRUE,"VOS";#N/A,#N/A,TRUE,"Warrington";#N/A,#N/A,TRUE,"Widnes"}</definedName>
    <definedName name="iu" localSheetId="3"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9" hidden="1">{#N/A,#N/A,TRUE,"Cover";#N/A,#N/A,TRUE,"Conts";#N/A,#N/A,TRUE,"VOS";#N/A,#N/A,TRUE,"Warrington";#N/A,#N/A,TRUE,"Widnes"}</definedName>
    <definedName name="iuh" localSheetId="4" hidden="1">{#N/A,#N/A,TRUE,"Cover";#N/A,#N/A,TRUE,"Conts";#N/A,#N/A,TRUE,"VOS";#N/A,#N/A,TRUE,"Warrington";#N/A,#N/A,TRUE,"Widnes"}</definedName>
    <definedName name="iuh" localSheetId="19" hidden="1">{#N/A,#N/A,TRUE,"Cover";#N/A,#N/A,TRUE,"Conts";#N/A,#N/A,TRUE,"VOS";#N/A,#N/A,TRUE,"Warrington";#N/A,#N/A,TRUE,"Widnes"}</definedName>
    <definedName name="iuh" localSheetId="11" hidden="1">{#N/A,#N/A,TRUE,"Cover";#N/A,#N/A,TRUE,"Conts";#N/A,#N/A,TRUE,"VOS";#N/A,#N/A,TRUE,"Warrington";#N/A,#N/A,TRUE,"Widnes"}</definedName>
    <definedName name="iuh" localSheetId="7" hidden="1">{#N/A,#N/A,TRUE,"Cover";#N/A,#N/A,TRUE,"Conts";#N/A,#N/A,TRUE,"VOS";#N/A,#N/A,TRUE,"Warrington";#N/A,#N/A,TRUE,"Widnes"}</definedName>
    <definedName name="iuh" localSheetId="18" hidden="1">{#N/A,#N/A,TRUE,"Cover";#N/A,#N/A,TRUE,"Conts";#N/A,#N/A,TRUE,"VOS";#N/A,#N/A,TRUE,"Warrington";#N/A,#N/A,TRUE,"Widnes"}</definedName>
    <definedName name="iuh" localSheetId="3"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9" hidden="1">{#N/A,#N/A,TRUE,"Cover";#N/A,#N/A,TRUE,"Conts";#N/A,#N/A,TRUE,"VOS";#N/A,#N/A,TRUE,"Warrington";#N/A,#N/A,TRUE,"Widnes"}</definedName>
    <definedName name="iui" localSheetId="4" hidden="1">{#N/A,#N/A,TRUE,"Cover";#N/A,#N/A,TRUE,"Conts";#N/A,#N/A,TRUE,"VOS";#N/A,#N/A,TRUE,"Warrington";#N/A,#N/A,TRUE,"Widnes"}</definedName>
    <definedName name="iui" localSheetId="19" hidden="1">{#N/A,#N/A,TRUE,"Cover";#N/A,#N/A,TRUE,"Conts";#N/A,#N/A,TRUE,"VOS";#N/A,#N/A,TRUE,"Warrington";#N/A,#N/A,TRUE,"Widnes"}</definedName>
    <definedName name="iui" localSheetId="11" hidden="1">{#N/A,#N/A,TRUE,"Cover";#N/A,#N/A,TRUE,"Conts";#N/A,#N/A,TRUE,"VOS";#N/A,#N/A,TRUE,"Warrington";#N/A,#N/A,TRUE,"Widnes"}</definedName>
    <definedName name="iui" localSheetId="7" hidden="1">{#N/A,#N/A,TRUE,"Cover";#N/A,#N/A,TRUE,"Conts";#N/A,#N/A,TRUE,"VOS";#N/A,#N/A,TRUE,"Warrington";#N/A,#N/A,TRUE,"Widnes"}</definedName>
    <definedName name="iui" localSheetId="18" hidden="1">{#N/A,#N/A,TRUE,"Cover";#N/A,#N/A,TRUE,"Conts";#N/A,#N/A,TRUE,"VOS";#N/A,#N/A,TRUE,"Warrington";#N/A,#N/A,TRUE,"Widnes"}</definedName>
    <definedName name="iui" localSheetId="3"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9" hidden="1">{#N/A,#N/A,TRUE,"Cover";#N/A,#N/A,TRUE,"Conts";#N/A,#N/A,TRUE,"VOS";#N/A,#N/A,TRUE,"Warrington";#N/A,#N/A,TRUE,"Widnes"}</definedName>
    <definedName name="iuiou" localSheetId="4" hidden="1">{#N/A,#N/A,TRUE,"Cover";#N/A,#N/A,TRUE,"Conts";#N/A,#N/A,TRUE,"VOS";#N/A,#N/A,TRUE,"Warrington";#N/A,#N/A,TRUE,"Widnes"}</definedName>
    <definedName name="iuiou" localSheetId="19" hidden="1">{#N/A,#N/A,TRUE,"Cover";#N/A,#N/A,TRUE,"Conts";#N/A,#N/A,TRUE,"VOS";#N/A,#N/A,TRUE,"Warrington";#N/A,#N/A,TRUE,"Widnes"}</definedName>
    <definedName name="iuiou" localSheetId="11" hidden="1">{#N/A,#N/A,TRUE,"Cover";#N/A,#N/A,TRUE,"Conts";#N/A,#N/A,TRUE,"VOS";#N/A,#N/A,TRUE,"Warrington";#N/A,#N/A,TRUE,"Widnes"}</definedName>
    <definedName name="iuiou" localSheetId="7" hidden="1">{#N/A,#N/A,TRUE,"Cover";#N/A,#N/A,TRUE,"Conts";#N/A,#N/A,TRUE,"VOS";#N/A,#N/A,TRUE,"Warrington";#N/A,#N/A,TRUE,"Widnes"}</definedName>
    <definedName name="iuiou" localSheetId="18" hidden="1">{#N/A,#N/A,TRUE,"Cover";#N/A,#N/A,TRUE,"Conts";#N/A,#N/A,TRUE,"VOS";#N/A,#N/A,TRUE,"Warrington";#N/A,#N/A,TRUE,"Widnes"}</definedName>
    <definedName name="iuiou" localSheetId="3"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9" hidden="1">{#N/A,#N/A,TRUE,"Cover";#N/A,#N/A,TRUE,"Conts";#N/A,#N/A,TRUE,"VOS";#N/A,#N/A,TRUE,"Warrington";#N/A,#N/A,TRUE,"Widnes"}</definedName>
    <definedName name="iuk" localSheetId="4" hidden="1">{#N/A,#N/A,TRUE,"Cover";#N/A,#N/A,TRUE,"Conts";#N/A,#N/A,TRUE,"VOS";#N/A,#N/A,TRUE,"Warrington";#N/A,#N/A,TRUE,"Widnes"}</definedName>
    <definedName name="iuk" localSheetId="19" hidden="1">{#N/A,#N/A,TRUE,"Cover";#N/A,#N/A,TRUE,"Conts";#N/A,#N/A,TRUE,"VOS";#N/A,#N/A,TRUE,"Warrington";#N/A,#N/A,TRUE,"Widnes"}</definedName>
    <definedName name="iuk" localSheetId="11" hidden="1">{#N/A,#N/A,TRUE,"Cover";#N/A,#N/A,TRUE,"Conts";#N/A,#N/A,TRUE,"VOS";#N/A,#N/A,TRUE,"Warrington";#N/A,#N/A,TRUE,"Widnes"}</definedName>
    <definedName name="iuk" localSheetId="7" hidden="1">{#N/A,#N/A,TRUE,"Cover";#N/A,#N/A,TRUE,"Conts";#N/A,#N/A,TRUE,"VOS";#N/A,#N/A,TRUE,"Warrington";#N/A,#N/A,TRUE,"Widnes"}</definedName>
    <definedName name="iuk" localSheetId="18" hidden="1">{#N/A,#N/A,TRUE,"Cover";#N/A,#N/A,TRUE,"Conts";#N/A,#N/A,TRUE,"VOS";#N/A,#N/A,TRUE,"Warrington";#N/A,#N/A,TRUE,"Widnes"}</definedName>
    <definedName name="iuk" localSheetId="3"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9" hidden="1">{#N/A,#N/A,TRUE,"Cover";#N/A,#N/A,TRUE,"Conts";#N/A,#N/A,TRUE,"VOS";#N/A,#N/A,TRUE,"Warrington";#N/A,#N/A,TRUE,"Widnes"}</definedName>
    <definedName name="iukh" localSheetId="4" hidden="1">{#N/A,#N/A,TRUE,"Cover";#N/A,#N/A,TRUE,"Conts";#N/A,#N/A,TRUE,"VOS";#N/A,#N/A,TRUE,"Warrington";#N/A,#N/A,TRUE,"Widnes"}</definedName>
    <definedName name="iukh" localSheetId="19" hidden="1">{#N/A,#N/A,TRUE,"Cover";#N/A,#N/A,TRUE,"Conts";#N/A,#N/A,TRUE,"VOS";#N/A,#N/A,TRUE,"Warrington";#N/A,#N/A,TRUE,"Widnes"}</definedName>
    <definedName name="iukh" localSheetId="11" hidden="1">{#N/A,#N/A,TRUE,"Cover";#N/A,#N/A,TRUE,"Conts";#N/A,#N/A,TRUE,"VOS";#N/A,#N/A,TRUE,"Warrington";#N/A,#N/A,TRUE,"Widnes"}</definedName>
    <definedName name="iukh" localSheetId="7" hidden="1">{#N/A,#N/A,TRUE,"Cover";#N/A,#N/A,TRUE,"Conts";#N/A,#N/A,TRUE,"VOS";#N/A,#N/A,TRUE,"Warrington";#N/A,#N/A,TRUE,"Widnes"}</definedName>
    <definedName name="iukh" localSheetId="18" hidden="1">{#N/A,#N/A,TRUE,"Cover";#N/A,#N/A,TRUE,"Conts";#N/A,#N/A,TRUE,"VOS";#N/A,#N/A,TRUE,"Warrington";#N/A,#N/A,TRUE,"Widnes"}</definedName>
    <definedName name="iukh" localSheetId="3"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9" hidden="1">{#N/A,#N/A,TRUE,"Cover";#N/A,#N/A,TRUE,"Conts";#N/A,#N/A,TRUE,"VOS";#N/A,#N/A,TRUE,"Warrington";#N/A,#N/A,TRUE,"Widnes"}</definedName>
    <definedName name="iulouy" localSheetId="4" hidden="1">{#N/A,#N/A,TRUE,"Cover";#N/A,#N/A,TRUE,"Conts";#N/A,#N/A,TRUE,"VOS";#N/A,#N/A,TRUE,"Warrington";#N/A,#N/A,TRUE,"Widnes"}</definedName>
    <definedName name="iulouy" localSheetId="19" hidden="1">{#N/A,#N/A,TRUE,"Cover";#N/A,#N/A,TRUE,"Conts";#N/A,#N/A,TRUE,"VOS";#N/A,#N/A,TRUE,"Warrington";#N/A,#N/A,TRUE,"Widnes"}</definedName>
    <definedName name="iulouy" localSheetId="11" hidden="1">{#N/A,#N/A,TRUE,"Cover";#N/A,#N/A,TRUE,"Conts";#N/A,#N/A,TRUE,"VOS";#N/A,#N/A,TRUE,"Warrington";#N/A,#N/A,TRUE,"Widnes"}</definedName>
    <definedName name="iulouy" localSheetId="7" hidden="1">{#N/A,#N/A,TRUE,"Cover";#N/A,#N/A,TRUE,"Conts";#N/A,#N/A,TRUE,"VOS";#N/A,#N/A,TRUE,"Warrington";#N/A,#N/A,TRUE,"Widnes"}</definedName>
    <definedName name="iulouy" localSheetId="18" hidden="1">{#N/A,#N/A,TRUE,"Cover";#N/A,#N/A,TRUE,"Conts";#N/A,#N/A,TRUE,"VOS";#N/A,#N/A,TRUE,"Warrington";#N/A,#N/A,TRUE,"Widnes"}</definedName>
    <definedName name="iulouy" localSheetId="3"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9" hidden="1">{#N/A,#N/A,TRUE,"Cover";#N/A,#N/A,TRUE,"Conts";#N/A,#N/A,TRUE,"VOS";#N/A,#N/A,TRUE,"Warrington";#N/A,#N/A,TRUE,"Widnes"}</definedName>
    <definedName name="jg" localSheetId="4" hidden="1">{#N/A,#N/A,TRUE,"Cover";#N/A,#N/A,TRUE,"Conts";#N/A,#N/A,TRUE,"VOS";#N/A,#N/A,TRUE,"Warrington";#N/A,#N/A,TRUE,"Widnes"}</definedName>
    <definedName name="jg" localSheetId="19" hidden="1">{#N/A,#N/A,TRUE,"Cover";#N/A,#N/A,TRUE,"Conts";#N/A,#N/A,TRUE,"VOS";#N/A,#N/A,TRUE,"Warrington";#N/A,#N/A,TRUE,"Widnes"}</definedName>
    <definedName name="jg" localSheetId="11" hidden="1">{#N/A,#N/A,TRUE,"Cover";#N/A,#N/A,TRUE,"Conts";#N/A,#N/A,TRUE,"VOS";#N/A,#N/A,TRUE,"Warrington";#N/A,#N/A,TRUE,"Widnes"}</definedName>
    <definedName name="jg" localSheetId="7" hidden="1">{#N/A,#N/A,TRUE,"Cover";#N/A,#N/A,TRUE,"Conts";#N/A,#N/A,TRUE,"VOS";#N/A,#N/A,TRUE,"Warrington";#N/A,#N/A,TRUE,"Widnes"}</definedName>
    <definedName name="jg" localSheetId="18" hidden="1">{#N/A,#N/A,TRUE,"Cover";#N/A,#N/A,TRUE,"Conts";#N/A,#N/A,TRUE,"VOS";#N/A,#N/A,TRUE,"Warrington";#N/A,#N/A,TRUE,"Widnes"}</definedName>
    <definedName name="jg" localSheetId="3"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9" hidden="1">{#N/A,#N/A,TRUE,"Cover";#N/A,#N/A,TRUE,"Conts";#N/A,#N/A,TRUE,"VOS";#N/A,#N/A,TRUE,"Warrington";#N/A,#N/A,TRUE,"Widnes"}</definedName>
    <definedName name="jh" localSheetId="4" hidden="1">{#N/A,#N/A,TRUE,"Cover";#N/A,#N/A,TRUE,"Conts";#N/A,#N/A,TRUE,"VOS";#N/A,#N/A,TRUE,"Warrington";#N/A,#N/A,TRUE,"Widnes"}</definedName>
    <definedName name="jh" localSheetId="19" hidden="1">{#N/A,#N/A,TRUE,"Cover";#N/A,#N/A,TRUE,"Conts";#N/A,#N/A,TRUE,"VOS";#N/A,#N/A,TRUE,"Warrington";#N/A,#N/A,TRUE,"Widnes"}</definedName>
    <definedName name="jh" localSheetId="11" hidden="1">{#N/A,#N/A,TRUE,"Cover";#N/A,#N/A,TRUE,"Conts";#N/A,#N/A,TRUE,"VOS";#N/A,#N/A,TRUE,"Warrington";#N/A,#N/A,TRUE,"Widnes"}</definedName>
    <definedName name="jh" localSheetId="7" hidden="1">{#N/A,#N/A,TRUE,"Cover";#N/A,#N/A,TRUE,"Conts";#N/A,#N/A,TRUE,"VOS";#N/A,#N/A,TRUE,"Warrington";#N/A,#N/A,TRUE,"Widnes"}</definedName>
    <definedName name="jh" localSheetId="18" hidden="1">{#N/A,#N/A,TRUE,"Cover";#N/A,#N/A,TRUE,"Conts";#N/A,#N/A,TRUE,"VOS";#N/A,#N/A,TRUE,"Warrington";#N/A,#N/A,TRUE,"Widnes"}</definedName>
    <definedName name="jh" localSheetId="3"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9" hidden="1">{#N/A,#N/A,TRUE,"Cover";#N/A,#N/A,TRUE,"Conts";#N/A,#N/A,TRUE,"VOS";#N/A,#N/A,TRUE,"Warrington";#N/A,#N/A,TRUE,"Widnes"}</definedName>
    <definedName name="jhg" localSheetId="4" hidden="1">{#N/A,#N/A,TRUE,"Cover";#N/A,#N/A,TRUE,"Conts";#N/A,#N/A,TRUE,"VOS";#N/A,#N/A,TRUE,"Warrington";#N/A,#N/A,TRUE,"Widnes"}</definedName>
    <definedName name="jhg" localSheetId="19" hidden="1">{#N/A,#N/A,TRUE,"Cover";#N/A,#N/A,TRUE,"Conts";#N/A,#N/A,TRUE,"VOS";#N/A,#N/A,TRUE,"Warrington";#N/A,#N/A,TRUE,"Widnes"}</definedName>
    <definedName name="jhg" localSheetId="11" hidden="1">{#N/A,#N/A,TRUE,"Cover";#N/A,#N/A,TRUE,"Conts";#N/A,#N/A,TRUE,"VOS";#N/A,#N/A,TRUE,"Warrington";#N/A,#N/A,TRUE,"Widnes"}</definedName>
    <definedName name="jhg" localSheetId="7" hidden="1">{#N/A,#N/A,TRUE,"Cover";#N/A,#N/A,TRUE,"Conts";#N/A,#N/A,TRUE,"VOS";#N/A,#N/A,TRUE,"Warrington";#N/A,#N/A,TRUE,"Widnes"}</definedName>
    <definedName name="jhg" localSheetId="18" hidden="1">{#N/A,#N/A,TRUE,"Cover";#N/A,#N/A,TRUE,"Conts";#N/A,#N/A,TRUE,"VOS";#N/A,#N/A,TRUE,"Warrington";#N/A,#N/A,TRUE,"Widnes"}</definedName>
    <definedName name="jhg" localSheetId="3"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9" hidden="1">{#N/A,#N/A,TRUE,"Cover";#N/A,#N/A,TRUE,"Conts";#N/A,#N/A,TRUE,"VOS";#N/A,#N/A,TRUE,"Warrington";#N/A,#N/A,TRUE,"Widnes"}</definedName>
    <definedName name="jk" localSheetId="4" hidden="1">{#N/A,#N/A,TRUE,"Cover";#N/A,#N/A,TRUE,"Conts";#N/A,#N/A,TRUE,"VOS";#N/A,#N/A,TRUE,"Warrington";#N/A,#N/A,TRUE,"Widnes"}</definedName>
    <definedName name="jk" localSheetId="19" hidden="1">{#N/A,#N/A,TRUE,"Cover";#N/A,#N/A,TRUE,"Conts";#N/A,#N/A,TRUE,"VOS";#N/A,#N/A,TRUE,"Warrington";#N/A,#N/A,TRUE,"Widnes"}</definedName>
    <definedName name="jk" localSheetId="11" hidden="1">{#N/A,#N/A,TRUE,"Cover";#N/A,#N/A,TRUE,"Conts";#N/A,#N/A,TRUE,"VOS";#N/A,#N/A,TRUE,"Warrington";#N/A,#N/A,TRUE,"Widnes"}</definedName>
    <definedName name="jk" localSheetId="7" hidden="1">{#N/A,#N/A,TRUE,"Cover";#N/A,#N/A,TRUE,"Conts";#N/A,#N/A,TRUE,"VOS";#N/A,#N/A,TRUE,"Warrington";#N/A,#N/A,TRUE,"Widnes"}</definedName>
    <definedName name="jk" localSheetId="18" hidden="1">{#N/A,#N/A,TRUE,"Cover";#N/A,#N/A,TRUE,"Conts";#N/A,#N/A,TRUE,"VOS";#N/A,#N/A,TRUE,"Warrington";#N/A,#N/A,TRUE,"Widnes"}</definedName>
    <definedName name="jk" localSheetId="3"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9" hidden="1">{#N/A,#N/A,TRUE,"Cover";#N/A,#N/A,TRUE,"Conts";#N/A,#N/A,TRUE,"VOS";#N/A,#N/A,TRUE,"Warrington";#N/A,#N/A,TRUE,"Widnes"}</definedName>
    <definedName name="jk.j.oi" localSheetId="4" hidden="1">{#N/A,#N/A,TRUE,"Cover";#N/A,#N/A,TRUE,"Conts";#N/A,#N/A,TRUE,"VOS";#N/A,#N/A,TRUE,"Warrington";#N/A,#N/A,TRUE,"Widnes"}</definedName>
    <definedName name="jk.j.oi" localSheetId="19" hidden="1">{#N/A,#N/A,TRUE,"Cover";#N/A,#N/A,TRUE,"Conts";#N/A,#N/A,TRUE,"VOS";#N/A,#N/A,TRUE,"Warrington";#N/A,#N/A,TRUE,"Widnes"}</definedName>
    <definedName name="jk.j.oi" localSheetId="11" hidden="1">{#N/A,#N/A,TRUE,"Cover";#N/A,#N/A,TRUE,"Conts";#N/A,#N/A,TRUE,"VOS";#N/A,#N/A,TRUE,"Warrington";#N/A,#N/A,TRUE,"Widnes"}</definedName>
    <definedName name="jk.j.oi" localSheetId="7" hidden="1">{#N/A,#N/A,TRUE,"Cover";#N/A,#N/A,TRUE,"Conts";#N/A,#N/A,TRUE,"VOS";#N/A,#N/A,TRUE,"Warrington";#N/A,#N/A,TRUE,"Widnes"}</definedName>
    <definedName name="jk.j.oi" localSheetId="18" hidden="1">{#N/A,#N/A,TRUE,"Cover";#N/A,#N/A,TRUE,"Conts";#N/A,#N/A,TRUE,"VOS";#N/A,#N/A,TRUE,"Warrington";#N/A,#N/A,TRUE,"Widnes"}</definedName>
    <definedName name="jk.j.oi" localSheetId="3"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9" hidden="1">{#N/A,#N/A,TRUE,"Cover";#N/A,#N/A,TRUE,"Conts";#N/A,#N/A,TRUE,"VOS";#N/A,#N/A,TRUE,"Warrington";#N/A,#N/A,TRUE,"Widnes"}</definedName>
    <definedName name="JKGKJHK" localSheetId="4" hidden="1">{#N/A,#N/A,TRUE,"Cover";#N/A,#N/A,TRUE,"Conts";#N/A,#N/A,TRUE,"VOS";#N/A,#N/A,TRUE,"Warrington";#N/A,#N/A,TRUE,"Widnes"}</definedName>
    <definedName name="JKGKJHK" localSheetId="19" hidden="1">{#N/A,#N/A,TRUE,"Cover";#N/A,#N/A,TRUE,"Conts";#N/A,#N/A,TRUE,"VOS";#N/A,#N/A,TRUE,"Warrington";#N/A,#N/A,TRUE,"Widnes"}</definedName>
    <definedName name="JKGKJHK" localSheetId="11" hidden="1">{#N/A,#N/A,TRUE,"Cover";#N/A,#N/A,TRUE,"Conts";#N/A,#N/A,TRUE,"VOS";#N/A,#N/A,TRUE,"Warrington";#N/A,#N/A,TRUE,"Widnes"}</definedName>
    <definedName name="JKGKJHK" localSheetId="7" hidden="1">{#N/A,#N/A,TRUE,"Cover";#N/A,#N/A,TRUE,"Conts";#N/A,#N/A,TRUE,"VOS";#N/A,#N/A,TRUE,"Warrington";#N/A,#N/A,TRUE,"Widnes"}</definedName>
    <definedName name="JKGKJHK" localSheetId="18" hidden="1">{#N/A,#N/A,TRUE,"Cover";#N/A,#N/A,TRUE,"Conts";#N/A,#N/A,TRUE,"VOS";#N/A,#N/A,TRUE,"Warrington";#N/A,#N/A,TRUE,"Widnes"}</definedName>
    <definedName name="JKGKJHK" localSheetId="3"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9" hidden="1">{#N/A,#N/A,TRUE,"Cover";#N/A,#N/A,TRUE,"Conts";#N/A,#N/A,TRUE,"VOS";#N/A,#N/A,TRUE,"Warrington";#N/A,#N/A,TRUE,"Widnes"}</definedName>
    <definedName name="jkljljkl" localSheetId="4" hidden="1">{#N/A,#N/A,TRUE,"Cover";#N/A,#N/A,TRUE,"Conts";#N/A,#N/A,TRUE,"VOS";#N/A,#N/A,TRUE,"Warrington";#N/A,#N/A,TRUE,"Widnes"}</definedName>
    <definedName name="jkljljkl" localSheetId="19" hidden="1">{#N/A,#N/A,TRUE,"Cover";#N/A,#N/A,TRUE,"Conts";#N/A,#N/A,TRUE,"VOS";#N/A,#N/A,TRUE,"Warrington";#N/A,#N/A,TRUE,"Widnes"}</definedName>
    <definedName name="jkljljkl" localSheetId="11" hidden="1">{#N/A,#N/A,TRUE,"Cover";#N/A,#N/A,TRUE,"Conts";#N/A,#N/A,TRUE,"VOS";#N/A,#N/A,TRUE,"Warrington";#N/A,#N/A,TRUE,"Widnes"}</definedName>
    <definedName name="jkljljkl" localSheetId="7" hidden="1">{#N/A,#N/A,TRUE,"Cover";#N/A,#N/A,TRUE,"Conts";#N/A,#N/A,TRUE,"VOS";#N/A,#N/A,TRUE,"Warrington";#N/A,#N/A,TRUE,"Widnes"}</definedName>
    <definedName name="jkljljkl" localSheetId="18" hidden="1">{#N/A,#N/A,TRUE,"Cover";#N/A,#N/A,TRUE,"Conts";#N/A,#N/A,TRUE,"VOS";#N/A,#N/A,TRUE,"Warrington";#N/A,#N/A,TRUE,"Widnes"}</definedName>
    <definedName name="jkljljkl" localSheetId="3"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9" hidden="1">{#N/A,#N/A,TRUE,"Cover";#N/A,#N/A,TRUE,"Conts";#N/A,#N/A,TRUE,"VOS";#N/A,#N/A,TRUE,"Warrington";#N/A,#N/A,TRUE,"Widnes"}</definedName>
    <definedName name="jktrujij" localSheetId="4" hidden="1">{#N/A,#N/A,TRUE,"Cover";#N/A,#N/A,TRUE,"Conts";#N/A,#N/A,TRUE,"VOS";#N/A,#N/A,TRUE,"Warrington";#N/A,#N/A,TRUE,"Widnes"}</definedName>
    <definedName name="jktrujij" localSheetId="19" hidden="1">{#N/A,#N/A,TRUE,"Cover";#N/A,#N/A,TRUE,"Conts";#N/A,#N/A,TRUE,"VOS";#N/A,#N/A,TRUE,"Warrington";#N/A,#N/A,TRUE,"Widnes"}</definedName>
    <definedName name="jktrujij" localSheetId="11" hidden="1">{#N/A,#N/A,TRUE,"Cover";#N/A,#N/A,TRUE,"Conts";#N/A,#N/A,TRUE,"VOS";#N/A,#N/A,TRUE,"Warrington";#N/A,#N/A,TRUE,"Widnes"}</definedName>
    <definedName name="jktrujij" localSheetId="7" hidden="1">{#N/A,#N/A,TRUE,"Cover";#N/A,#N/A,TRUE,"Conts";#N/A,#N/A,TRUE,"VOS";#N/A,#N/A,TRUE,"Warrington";#N/A,#N/A,TRUE,"Widnes"}</definedName>
    <definedName name="jktrujij" localSheetId="18" hidden="1">{#N/A,#N/A,TRUE,"Cover";#N/A,#N/A,TRUE,"Conts";#N/A,#N/A,TRUE,"VOS";#N/A,#N/A,TRUE,"Warrington";#N/A,#N/A,TRUE,"Widnes"}</definedName>
    <definedName name="jktrujij" localSheetId="3"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9" hidden="1">{#N/A,#N/A,TRUE,"Cover";#N/A,#N/A,TRUE,"Conts";#N/A,#N/A,TRUE,"VOS";#N/A,#N/A,TRUE,"Warrington";#N/A,#N/A,TRUE,"Widnes"}</definedName>
    <definedName name="jktukk" localSheetId="4" hidden="1">{#N/A,#N/A,TRUE,"Cover";#N/A,#N/A,TRUE,"Conts";#N/A,#N/A,TRUE,"VOS";#N/A,#N/A,TRUE,"Warrington";#N/A,#N/A,TRUE,"Widnes"}</definedName>
    <definedName name="jktukk" localSheetId="19" hidden="1">{#N/A,#N/A,TRUE,"Cover";#N/A,#N/A,TRUE,"Conts";#N/A,#N/A,TRUE,"VOS";#N/A,#N/A,TRUE,"Warrington";#N/A,#N/A,TRUE,"Widnes"}</definedName>
    <definedName name="jktukk" localSheetId="11" hidden="1">{#N/A,#N/A,TRUE,"Cover";#N/A,#N/A,TRUE,"Conts";#N/A,#N/A,TRUE,"VOS";#N/A,#N/A,TRUE,"Warrington";#N/A,#N/A,TRUE,"Widnes"}</definedName>
    <definedName name="jktukk" localSheetId="7" hidden="1">{#N/A,#N/A,TRUE,"Cover";#N/A,#N/A,TRUE,"Conts";#N/A,#N/A,TRUE,"VOS";#N/A,#N/A,TRUE,"Warrington";#N/A,#N/A,TRUE,"Widnes"}</definedName>
    <definedName name="jktukk" localSheetId="18" hidden="1">{#N/A,#N/A,TRUE,"Cover";#N/A,#N/A,TRUE,"Conts";#N/A,#N/A,TRUE,"VOS";#N/A,#N/A,TRUE,"Warrington";#N/A,#N/A,TRUE,"Widnes"}</definedName>
    <definedName name="jktukk" localSheetId="3"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9" hidden="1">{#N/A,#N/A,TRUE,"Cover";#N/A,#N/A,TRUE,"Conts";#N/A,#N/A,TRUE,"VOS";#N/A,#N/A,TRUE,"Warrington";#N/A,#N/A,TRUE,"Widnes"}</definedName>
    <definedName name="jky" localSheetId="4" hidden="1">{#N/A,#N/A,TRUE,"Cover";#N/A,#N/A,TRUE,"Conts";#N/A,#N/A,TRUE,"VOS";#N/A,#N/A,TRUE,"Warrington";#N/A,#N/A,TRUE,"Widnes"}</definedName>
    <definedName name="jky" localSheetId="19" hidden="1">{#N/A,#N/A,TRUE,"Cover";#N/A,#N/A,TRUE,"Conts";#N/A,#N/A,TRUE,"VOS";#N/A,#N/A,TRUE,"Warrington";#N/A,#N/A,TRUE,"Widnes"}</definedName>
    <definedName name="jky" localSheetId="11" hidden="1">{#N/A,#N/A,TRUE,"Cover";#N/A,#N/A,TRUE,"Conts";#N/A,#N/A,TRUE,"VOS";#N/A,#N/A,TRUE,"Warrington";#N/A,#N/A,TRUE,"Widnes"}</definedName>
    <definedName name="jky" localSheetId="7" hidden="1">{#N/A,#N/A,TRUE,"Cover";#N/A,#N/A,TRUE,"Conts";#N/A,#N/A,TRUE,"VOS";#N/A,#N/A,TRUE,"Warrington";#N/A,#N/A,TRUE,"Widnes"}</definedName>
    <definedName name="jky" localSheetId="18" hidden="1">{#N/A,#N/A,TRUE,"Cover";#N/A,#N/A,TRUE,"Conts";#N/A,#N/A,TRUE,"VOS";#N/A,#N/A,TRUE,"Warrington";#N/A,#N/A,TRUE,"Widnes"}</definedName>
    <definedName name="jky" localSheetId="3"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9" hidden="1">{#N/A,#N/A,TRUE,"Cover";#N/A,#N/A,TRUE,"Conts";#N/A,#N/A,TRUE,"VOS";#N/A,#N/A,TRUE,"Warrington";#N/A,#N/A,TRUE,"Widnes"}</definedName>
    <definedName name="jtyhjswjy" localSheetId="4" hidden="1">{#N/A,#N/A,TRUE,"Cover";#N/A,#N/A,TRUE,"Conts";#N/A,#N/A,TRUE,"VOS";#N/A,#N/A,TRUE,"Warrington";#N/A,#N/A,TRUE,"Widnes"}</definedName>
    <definedName name="jtyhjswjy" localSheetId="19" hidden="1">{#N/A,#N/A,TRUE,"Cover";#N/A,#N/A,TRUE,"Conts";#N/A,#N/A,TRUE,"VOS";#N/A,#N/A,TRUE,"Warrington";#N/A,#N/A,TRUE,"Widnes"}</definedName>
    <definedName name="jtyhjswjy" localSheetId="11" hidden="1">{#N/A,#N/A,TRUE,"Cover";#N/A,#N/A,TRUE,"Conts";#N/A,#N/A,TRUE,"VOS";#N/A,#N/A,TRUE,"Warrington";#N/A,#N/A,TRUE,"Widnes"}</definedName>
    <definedName name="jtyhjswjy" localSheetId="7" hidden="1">{#N/A,#N/A,TRUE,"Cover";#N/A,#N/A,TRUE,"Conts";#N/A,#N/A,TRUE,"VOS";#N/A,#N/A,TRUE,"Warrington";#N/A,#N/A,TRUE,"Widnes"}</definedName>
    <definedName name="jtyhjswjy" localSheetId="18" hidden="1">{#N/A,#N/A,TRUE,"Cover";#N/A,#N/A,TRUE,"Conts";#N/A,#N/A,TRUE,"VOS";#N/A,#N/A,TRUE,"Warrington";#N/A,#N/A,TRUE,"Widnes"}</definedName>
    <definedName name="jtyhjswjy" localSheetId="3"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jyoti" localSheetId="19" hidden="1">{#N/A,#N/A,FALSE,"mpph1";#N/A,#N/A,FALSE,"mpmseb";#N/A,#N/A,FALSE,"mpph2"}</definedName>
    <definedName name="jyoti" localSheetId="11" hidden="1">{#N/A,#N/A,FALSE,"mpph1";#N/A,#N/A,FALSE,"mpmseb";#N/A,#N/A,FALSE,"mpph2"}</definedName>
    <definedName name="jyoti" localSheetId="18" hidden="1">{#N/A,#N/A,FALSE,"mpph1";#N/A,#N/A,FALSE,"mpmseb";#N/A,#N/A,FALSE,"mpph2"}</definedName>
    <definedName name="jyoti" hidden="1">{#N/A,#N/A,FALSE,"mpph1";#N/A,#N/A,FALSE,"mpmseb";#N/A,#N/A,FALSE,"mpph2"}</definedName>
    <definedName name="k" localSheetId="9" hidden="1">{#N/A,#N/A,TRUE,"Cover";#N/A,#N/A,TRUE,"Conts";#N/A,#N/A,TRUE,"VOS";#N/A,#N/A,TRUE,"Warrington";#N/A,#N/A,TRUE,"Widnes"}</definedName>
    <definedName name="k" localSheetId="4" hidden="1">{#N/A,#N/A,TRUE,"Cover";#N/A,#N/A,TRUE,"Conts";#N/A,#N/A,TRUE,"VOS";#N/A,#N/A,TRUE,"Warrington";#N/A,#N/A,TRUE,"Widnes"}</definedName>
    <definedName name="k" localSheetId="19" hidden="1">{#N/A,#N/A,TRUE,"Cover";#N/A,#N/A,TRUE,"Conts";#N/A,#N/A,TRUE,"VOS";#N/A,#N/A,TRUE,"Warrington";#N/A,#N/A,TRUE,"Widnes"}</definedName>
    <definedName name="k" localSheetId="11" hidden="1">{#N/A,#N/A,TRUE,"Cover";#N/A,#N/A,TRUE,"Conts";#N/A,#N/A,TRUE,"VOS";#N/A,#N/A,TRUE,"Warrington";#N/A,#N/A,TRUE,"Widnes"}</definedName>
    <definedName name="k" localSheetId="7" hidden="1">{#N/A,#N/A,TRUE,"Cover";#N/A,#N/A,TRUE,"Conts";#N/A,#N/A,TRUE,"VOS";#N/A,#N/A,TRUE,"Warrington";#N/A,#N/A,TRUE,"Widnes"}</definedName>
    <definedName name="k" localSheetId="18" hidden="1">{#N/A,#N/A,TRUE,"Cover";#N/A,#N/A,TRUE,"Conts";#N/A,#N/A,TRUE,"VOS";#N/A,#N/A,TRUE,"Warrington";#N/A,#N/A,TRUE,"Widnes"}</definedName>
    <definedName name="k" localSheetId="3"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9">'[33]Channel Invert'!$D$11:$E$543</definedName>
    <definedName name="K9B_1" localSheetId="7">'[33]Channel Invert'!$D$11:$E$543</definedName>
    <definedName name="K9B_1">'[33]Channel Invert'!$D$11:$E$543</definedName>
    <definedName name="K9B_2" localSheetId="9">'[33]Channel Invert'!$D$544:$E$1393</definedName>
    <definedName name="K9B_2" localSheetId="7">'[33]Channel Invert'!$D$544:$E$1393</definedName>
    <definedName name="K9B_2">'[33]Channel Invert'!$D$544:$E$1393</definedName>
    <definedName name="KALIP2"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gjfgjgj" localSheetId="9" hidden="1">{#N/A,#N/A,TRUE,"Cover";#N/A,#N/A,TRUE,"Conts";#N/A,#N/A,TRUE,"VOS";#N/A,#N/A,TRUE,"Warrington";#N/A,#N/A,TRUE,"Widnes"}</definedName>
    <definedName name="kgjfgjgj" localSheetId="4" hidden="1">{#N/A,#N/A,TRUE,"Cover";#N/A,#N/A,TRUE,"Conts";#N/A,#N/A,TRUE,"VOS";#N/A,#N/A,TRUE,"Warrington";#N/A,#N/A,TRUE,"Widnes"}</definedName>
    <definedName name="kgjfgjgj" localSheetId="19" hidden="1">{#N/A,#N/A,TRUE,"Cover";#N/A,#N/A,TRUE,"Conts";#N/A,#N/A,TRUE,"VOS";#N/A,#N/A,TRUE,"Warrington";#N/A,#N/A,TRUE,"Widnes"}</definedName>
    <definedName name="kgjfgjgj" localSheetId="11" hidden="1">{#N/A,#N/A,TRUE,"Cover";#N/A,#N/A,TRUE,"Conts";#N/A,#N/A,TRUE,"VOS";#N/A,#N/A,TRUE,"Warrington";#N/A,#N/A,TRUE,"Widnes"}</definedName>
    <definedName name="kgjfgjgj" localSheetId="7" hidden="1">{#N/A,#N/A,TRUE,"Cover";#N/A,#N/A,TRUE,"Conts";#N/A,#N/A,TRUE,"VOS";#N/A,#N/A,TRUE,"Warrington";#N/A,#N/A,TRUE,"Widnes"}</definedName>
    <definedName name="kgjfgjgj" localSheetId="18" hidden="1">{#N/A,#N/A,TRUE,"Cover";#N/A,#N/A,TRUE,"Conts";#N/A,#N/A,TRUE,"VOS";#N/A,#N/A,TRUE,"Warrington";#N/A,#N/A,TRUE,"Widnes"}</definedName>
    <definedName name="kgjfgjgj" localSheetId="3"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9" hidden="1">{#N/A,#N/A,TRUE,"Cover";#N/A,#N/A,TRUE,"Conts";#N/A,#N/A,TRUE,"VOS";#N/A,#N/A,TRUE,"Warrington";#N/A,#N/A,TRUE,"Widnes"}</definedName>
    <definedName name="khgfkhgf" localSheetId="4" hidden="1">{#N/A,#N/A,TRUE,"Cover";#N/A,#N/A,TRUE,"Conts";#N/A,#N/A,TRUE,"VOS";#N/A,#N/A,TRUE,"Warrington";#N/A,#N/A,TRUE,"Widnes"}</definedName>
    <definedName name="khgfkhgf" localSheetId="19" hidden="1">{#N/A,#N/A,TRUE,"Cover";#N/A,#N/A,TRUE,"Conts";#N/A,#N/A,TRUE,"VOS";#N/A,#N/A,TRUE,"Warrington";#N/A,#N/A,TRUE,"Widnes"}</definedName>
    <definedName name="khgfkhgf" localSheetId="11" hidden="1">{#N/A,#N/A,TRUE,"Cover";#N/A,#N/A,TRUE,"Conts";#N/A,#N/A,TRUE,"VOS";#N/A,#N/A,TRUE,"Warrington";#N/A,#N/A,TRUE,"Widnes"}</definedName>
    <definedName name="khgfkhgf" localSheetId="7" hidden="1">{#N/A,#N/A,TRUE,"Cover";#N/A,#N/A,TRUE,"Conts";#N/A,#N/A,TRUE,"VOS";#N/A,#N/A,TRUE,"Warrington";#N/A,#N/A,TRUE,"Widnes"}</definedName>
    <definedName name="khgfkhgf" localSheetId="18" hidden="1">{#N/A,#N/A,TRUE,"Cover";#N/A,#N/A,TRUE,"Conts";#N/A,#N/A,TRUE,"VOS";#N/A,#N/A,TRUE,"Warrington";#N/A,#N/A,TRUE,"Widnes"}</definedName>
    <definedName name="khgfkhgf" localSheetId="3"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9" hidden="1">{#N/A,#N/A,TRUE,"Cover";#N/A,#N/A,TRUE,"Conts";#N/A,#N/A,TRUE,"VOS";#N/A,#N/A,TRUE,"Warrington";#N/A,#N/A,TRUE,"Widnes"}</definedName>
    <definedName name="kj" localSheetId="4" hidden="1">{#N/A,#N/A,TRUE,"Cover";#N/A,#N/A,TRUE,"Conts";#N/A,#N/A,TRUE,"VOS";#N/A,#N/A,TRUE,"Warrington";#N/A,#N/A,TRUE,"Widnes"}</definedName>
    <definedName name="kj" localSheetId="19" hidden="1">{#N/A,#N/A,TRUE,"Cover";#N/A,#N/A,TRUE,"Conts";#N/A,#N/A,TRUE,"VOS";#N/A,#N/A,TRUE,"Warrington";#N/A,#N/A,TRUE,"Widnes"}</definedName>
    <definedName name="kj" localSheetId="11" hidden="1">{#N/A,#N/A,TRUE,"Cover";#N/A,#N/A,TRUE,"Conts";#N/A,#N/A,TRUE,"VOS";#N/A,#N/A,TRUE,"Warrington";#N/A,#N/A,TRUE,"Widnes"}</definedName>
    <definedName name="kj" localSheetId="7" hidden="1">{#N/A,#N/A,TRUE,"Cover";#N/A,#N/A,TRUE,"Conts";#N/A,#N/A,TRUE,"VOS";#N/A,#N/A,TRUE,"Warrington";#N/A,#N/A,TRUE,"Widnes"}</definedName>
    <definedName name="kj" localSheetId="18" hidden="1">{#N/A,#N/A,TRUE,"Cover";#N/A,#N/A,TRUE,"Conts";#N/A,#N/A,TRUE,"VOS";#N/A,#N/A,TRUE,"Warrington";#N/A,#N/A,TRUE,"Widnes"}</definedName>
    <definedName name="kj" localSheetId="3"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9"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localSheetId="3"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'[29]TOTAL MHRS'!$A$3:$O$68</definedName>
    <definedName name="kklmlk" localSheetId="9" hidden="1">{#N/A,#N/A,TRUE,"Cover";#N/A,#N/A,TRUE,"Conts";#N/A,#N/A,TRUE,"VOS";#N/A,#N/A,TRUE,"Warrington";#N/A,#N/A,TRUE,"Widnes"}</definedName>
    <definedName name="kklmlk" localSheetId="4" hidden="1">{#N/A,#N/A,TRUE,"Cover";#N/A,#N/A,TRUE,"Conts";#N/A,#N/A,TRUE,"VOS";#N/A,#N/A,TRUE,"Warrington";#N/A,#N/A,TRUE,"Widnes"}</definedName>
    <definedName name="kklmlk" localSheetId="19" hidden="1">{#N/A,#N/A,TRUE,"Cover";#N/A,#N/A,TRUE,"Conts";#N/A,#N/A,TRUE,"VOS";#N/A,#N/A,TRUE,"Warrington";#N/A,#N/A,TRUE,"Widnes"}</definedName>
    <definedName name="kklmlk" localSheetId="11" hidden="1">{#N/A,#N/A,TRUE,"Cover";#N/A,#N/A,TRUE,"Conts";#N/A,#N/A,TRUE,"VOS";#N/A,#N/A,TRUE,"Warrington";#N/A,#N/A,TRUE,"Widnes"}</definedName>
    <definedName name="kklmlk" localSheetId="7" hidden="1">{#N/A,#N/A,TRUE,"Cover";#N/A,#N/A,TRUE,"Conts";#N/A,#N/A,TRUE,"VOS";#N/A,#N/A,TRUE,"Warrington";#N/A,#N/A,TRUE,"Widnes"}</definedName>
    <definedName name="kklmlk" localSheetId="18" hidden="1">{#N/A,#N/A,TRUE,"Cover";#N/A,#N/A,TRUE,"Conts";#N/A,#N/A,TRUE,"VOS";#N/A,#N/A,TRUE,"Warrington";#N/A,#N/A,TRUE,"Widnes"}</definedName>
    <definedName name="kklmlk" localSheetId="3"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9">#REF!</definedName>
    <definedName name="kpi" localSheetId="4">#REF!</definedName>
    <definedName name="kpi" localSheetId="19">#REF!</definedName>
    <definedName name="kpi" localSheetId="6">#REF!</definedName>
    <definedName name="kpi" localSheetId="7">#REF!</definedName>
    <definedName name="kpi" localSheetId="3">#REF!</definedName>
    <definedName name="kpi">#REF!</definedName>
    <definedName name="kryk" localSheetId="9" hidden="1">{#N/A,#N/A,TRUE,"Cover";#N/A,#N/A,TRUE,"Conts";#N/A,#N/A,TRUE,"VOS";#N/A,#N/A,TRUE,"Warrington";#N/A,#N/A,TRUE,"Widnes"}</definedName>
    <definedName name="kryk" localSheetId="4" hidden="1">{#N/A,#N/A,TRUE,"Cover";#N/A,#N/A,TRUE,"Conts";#N/A,#N/A,TRUE,"VOS";#N/A,#N/A,TRUE,"Warrington";#N/A,#N/A,TRUE,"Widnes"}</definedName>
    <definedName name="kryk" localSheetId="19" hidden="1">{#N/A,#N/A,TRUE,"Cover";#N/A,#N/A,TRUE,"Conts";#N/A,#N/A,TRUE,"VOS";#N/A,#N/A,TRUE,"Warrington";#N/A,#N/A,TRUE,"Widnes"}</definedName>
    <definedName name="kryk" localSheetId="11" hidden="1">{#N/A,#N/A,TRUE,"Cover";#N/A,#N/A,TRUE,"Conts";#N/A,#N/A,TRUE,"VOS";#N/A,#N/A,TRUE,"Warrington";#N/A,#N/A,TRUE,"Widnes"}</definedName>
    <definedName name="kryk" localSheetId="7" hidden="1">{#N/A,#N/A,TRUE,"Cover";#N/A,#N/A,TRUE,"Conts";#N/A,#N/A,TRUE,"VOS";#N/A,#N/A,TRUE,"Warrington";#N/A,#N/A,TRUE,"Widnes"}</definedName>
    <definedName name="kryk" localSheetId="18" hidden="1">{#N/A,#N/A,TRUE,"Cover";#N/A,#N/A,TRUE,"Conts";#N/A,#N/A,TRUE,"VOS";#N/A,#N/A,TRUE,"Warrington";#N/A,#N/A,TRUE,"Widnes"}</definedName>
    <definedName name="kryk" localSheetId="3"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V">#REF!</definedName>
    <definedName name="KYSTH" localSheetId="9" hidden="1">{#N/A,#N/A,TRUE,"Cover";#N/A,#N/A,TRUE,"Conts";#N/A,#N/A,TRUE,"VOS";#N/A,#N/A,TRUE,"Warrington";#N/A,#N/A,TRUE,"Widnes"}</definedName>
    <definedName name="KYSTH" localSheetId="4" hidden="1">{#N/A,#N/A,TRUE,"Cover";#N/A,#N/A,TRUE,"Conts";#N/A,#N/A,TRUE,"VOS";#N/A,#N/A,TRUE,"Warrington";#N/A,#N/A,TRUE,"Widnes"}</definedName>
    <definedName name="KYSTH" localSheetId="19" hidden="1">{#N/A,#N/A,TRUE,"Cover";#N/A,#N/A,TRUE,"Conts";#N/A,#N/A,TRUE,"VOS";#N/A,#N/A,TRUE,"Warrington";#N/A,#N/A,TRUE,"Widnes"}</definedName>
    <definedName name="KYSTH" localSheetId="11" hidden="1">{#N/A,#N/A,TRUE,"Cover";#N/A,#N/A,TRUE,"Conts";#N/A,#N/A,TRUE,"VOS";#N/A,#N/A,TRUE,"Warrington";#N/A,#N/A,TRUE,"Widnes"}</definedName>
    <definedName name="KYSTH" localSheetId="7" hidden="1">{#N/A,#N/A,TRUE,"Cover";#N/A,#N/A,TRUE,"Conts";#N/A,#N/A,TRUE,"VOS";#N/A,#N/A,TRUE,"Warrington";#N/A,#N/A,TRUE,"Widnes"}</definedName>
    <definedName name="KYSTH" localSheetId="18" hidden="1">{#N/A,#N/A,TRUE,"Cover";#N/A,#N/A,TRUE,"Conts";#N/A,#N/A,TRUE,"VOS";#N/A,#N/A,TRUE,"Warrington";#N/A,#N/A,TRUE,"Widnes"}</definedName>
    <definedName name="KYSTH" localSheetId="3"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9" hidden="1">{#N/A,#N/A,TRUE,"Cover";#N/A,#N/A,TRUE,"Conts";#N/A,#N/A,TRUE,"VOS";#N/A,#N/A,TRUE,"Warrington";#N/A,#N/A,TRUE,"Widnes"}</definedName>
    <definedName name="l" localSheetId="4" hidden="1">{#N/A,#N/A,TRUE,"Cover";#N/A,#N/A,TRUE,"Conts";#N/A,#N/A,TRUE,"VOS";#N/A,#N/A,TRUE,"Warrington";#N/A,#N/A,TRUE,"Widnes"}</definedName>
    <definedName name="l" localSheetId="19" hidden="1">{#N/A,#N/A,TRUE,"Cover";#N/A,#N/A,TRUE,"Conts";#N/A,#N/A,TRUE,"VOS";#N/A,#N/A,TRUE,"Warrington";#N/A,#N/A,TRUE,"Widnes"}</definedName>
    <definedName name="l" localSheetId="11" hidden="1">{#N/A,#N/A,TRUE,"Cover";#N/A,#N/A,TRUE,"Conts";#N/A,#N/A,TRUE,"VOS";#N/A,#N/A,TRUE,"Warrington";#N/A,#N/A,TRUE,"Widnes"}</definedName>
    <definedName name="l" localSheetId="7" hidden="1">{#N/A,#N/A,TRUE,"Cover";#N/A,#N/A,TRUE,"Conts";#N/A,#N/A,TRUE,"VOS";#N/A,#N/A,TRUE,"Warrington";#N/A,#N/A,TRUE,"Widnes"}</definedName>
    <definedName name="l" localSheetId="18" hidden="1">{#N/A,#N/A,TRUE,"Cover";#N/A,#N/A,TRUE,"Conts";#N/A,#N/A,TRUE,"VOS";#N/A,#N/A,TRUE,"Warrington";#N/A,#N/A,TRUE,"Widnes"}</definedName>
    <definedName name="l" localSheetId="3"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 localSheetId="9">[34]RATES!$E$65</definedName>
    <definedName name="LAB_PART" localSheetId="3">[35]RATES!$E$65</definedName>
    <definedName name="LAB_PART">[34]RATES!$E$65</definedName>
    <definedName name="LAB_UPLIFT" localSheetId="9">[34]RATES!$G$65</definedName>
    <definedName name="LAB_UPLIFT" localSheetId="3">[35]RATES!$G$65</definedName>
    <definedName name="LAB_UPLIFT">[34]RATES!$G$65</definedName>
    <definedName name="LCUR">#REF!</definedName>
    <definedName name="le">#REF!</definedName>
    <definedName name="level" localSheetId="9" hidden="1">{#N/A,#N/A,TRUE,"Cover";#N/A,#N/A,TRUE,"Conts";#N/A,#N/A,TRUE,"VOS";#N/A,#N/A,TRUE,"Warrington";#N/A,#N/A,TRUE,"Widnes"}</definedName>
    <definedName name="level" localSheetId="4" hidden="1">{#N/A,#N/A,TRUE,"Cover";#N/A,#N/A,TRUE,"Conts";#N/A,#N/A,TRUE,"VOS";#N/A,#N/A,TRUE,"Warrington";#N/A,#N/A,TRUE,"Widnes"}</definedName>
    <definedName name="level" localSheetId="19" hidden="1">{#N/A,#N/A,TRUE,"Cover";#N/A,#N/A,TRUE,"Conts";#N/A,#N/A,TRUE,"VOS";#N/A,#N/A,TRUE,"Warrington";#N/A,#N/A,TRUE,"Widnes"}</definedName>
    <definedName name="level" localSheetId="11" hidden="1">{#N/A,#N/A,TRUE,"Cover";#N/A,#N/A,TRUE,"Conts";#N/A,#N/A,TRUE,"VOS";#N/A,#N/A,TRUE,"Warrington";#N/A,#N/A,TRUE,"Widnes"}</definedName>
    <definedName name="level" localSheetId="7" hidden="1">{#N/A,#N/A,TRUE,"Cover";#N/A,#N/A,TRUE,"Conts";#N/A,#N/A,TRUE,"VOS";#N/A,#N/A,TRUE,"Warrington";#N/A,#N/A,TRUE,"Widnes"}</definedName>
    <definedName name="level" localSheetId="18" hidden="1">{#N/A,#N/A,TRUE,"Cover";#N/A,#N/A,TRUE,"Conts";#N/A,#N/A,TRUE,"VOS";#N/A,#N/A,TRUE,"Warrington";#N/A,#N/A,TRUE,"Widnes"}</definedName>
    <definedName name="level" localSheetId="3"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9" hidden="1">{#N/A,#N/A,TRUE,"Cover";#N/A,#N/A,TRUE,"Conts";#N/A,#N/A,TRUE,"VOS";#N/A,#N/A,TRUE,"Warrington";#N/A,#N/A,TRUE,"Widnes"}</definedName>
    <definedName name="level3" localSheetId="4" hidden="1">{#N/A,#N/A,TRUE,"Cover";#N/A,#N/A,TRUE,"Conts";#N/A,#N/A,TRUE,"VOS";#N/A,#N/A,TRUE,"Warrington";#N/A,#N/A,TRUE,"Widnes"}</definedName>
    <definedName name="level3" localSheetId="19" hidden="1">{#N/A,#N/A,TRUE,"Cover";#N/A,#N/A,TRUE,"Conts";#N/A,#N/A,TRUE,"VOS";#N/A,#N/A,TRUE,"Warrington";#N/A,#N/A,TRUE,"Widnes"}</definedName>
    <definedName name="level3" localSheetId="11" hidden="1">{#N/A,#N/A,TRUE,"Cover";#N/A,#N/A,TRUE,"Conts";#N/A,#N/A,TRUE,"VOS";#N/A,#N/A,TRUE,"Warrington";#N/A,#N/A,TRUE,"Widnes"}</definedName>
    <definedName name="level3" localSheetId="7" hidden="1">{#N/A,#N/A,TRUE,"Cover";#N/A,#N/A,TRUE,"Conts";#N/A,#N/A,TRUE,"VOS";#N/A,#N/A,TRUE,"Warrington";#N/A,#N/A,TRUE,"Widnes"}</definedName>
    <definedName name="level3" localSheetId="18" hidden="1">{#N/A,#N/A,TRUE,"Cover";#N/A,#N/A,TRUE,"Conts";#N/A,#N/A,TRUE,"VOS";#N/A,#N/A,TRUE,"Warrington";#N/A,#N/A,TRUE,"Widnes"}</definedName>
    <definedName name="level3" localSheetId="3"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9" hidden="1">{#N/A,#N/A,TRUE,"Cover";#N/A,#N/A,TRUE,"Conts";#N/A,#N/A,TRUE,"VOS";#N/A,#N/A,TRUE,"Warrington";#N/A,#N/A,TRUE,"Widnes"}</definedName>
    <definedName name="lgoguliu" localSheetId="4" hidden="1">{#N/A,#N/A,TRUE,"Cover";#N/A,#N/A,TRUE,"Conts";#N/A,#N/A,TRUE,"VOS";#N/A,#N/A,TRUE,"Warrington";#N/A,#N/A,TRUE,"Widnes"}</definedName>
    <definedName name="lgoguliu" localSheetId="19" hidden="1">{#N/A,#N/A,TRUE,"Cover";#N/A,#N/A,TRUE,"Conts";#N/A,#N/A,TRUE,"VOS";#N/A,#N/A,TRUE,"Warrington";#N/A,#N/A,TRUE,"Widnes"}</definedName>
    <definedName name="lgoguliu" localSheetId="11" hidden="1">{#N/A,#N/A,TRUE,"Cover";#N/A,#N/A,TRUE,"Conts";#N/A,#N/A,TRUE,"VOS";#N/A,#N/A,TRUE,"Warrington";#N/A,#N/A,TRUE,"Widnes"}</definedName>
    <definedName name="lgoguliu" localSheetId="7" hidden="1">{#N/A,#N/A,TRUE,"Cover";#N/A,#N/A,TRUE,"Conts";#N/A,#N/A,TRUE,"VOS";#N/A,#N/A,TRUE,"Warrington";#N/A,#N/A,TRUE,"Widnes"}</definedName>
    <definedName name="lgoguliu" localSheetId="18" hidden="1">{#N/A,#N/A,TRUE,"Cover";#N/A,#N/A,TRUE,"Conts";#N/A,#N/A,TRUE,"VOS";#N/A,#N/A,TRUE,"Warrington";#N/A,#N/A,TRUE,"Widnes"}</definedName>
    <definedName name="lgoguliu" localSheetId="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ABILITY">#REF!</definedName>
    <definedName name="Lib_Range" localSheetId="9">#REF!</definedName>
    <definedName name="Lib_Range" localSheetId="7">#REF!</definedName>
    <definedName name="Lib_Range">#REF!</definedName>
    <definedName name="lieu">#REF!</definedName>
    <definedName name="LIST2">#REF!</definedName>
    <definedName name="listo">#REF!</definedName>
    <definedName name="listp">#REF!</definedName>
    <definedName name="lkjikjoi" localSheetId="9" hidden="1">{#N/A,#N/A,TRUE,"Cover";#N/A,#N/A,TRUE,"Conts";#N/A,#N/A,TRUE,"VOS";#N/A,#N/A,TRUE,"Warrington";#N/A,#N/A,TRUE,"Widnes"}</definedName>
    <definedName name="lkjikjoi" localSheetId="4" hidden="1">{#N/A,#N/A,TRUE,"Cover";#N/A,#N/A,TRUE,"Conts";#N/A,#N/A,TRUE,"VOS";#N/A,#N/A,TRUE,"Warrington";#N/A,#N/A,TRUE,"Widnes"}</definedName>
    <definedName name="lkjikjoi" localSheetId="19" hidden="1">{#N/A,#N/A,TRUE,"Cover";#N/A,#N/A,TRUE,"Conts";#N/A,#N/A,TRUE,"VOS";#N/A,#N/A,TRUE,"Warrington";#N/A,#N/A,TRUE,"Widnes"}</definedName>
    <definedName name="lkjikjoi" localSheetId="11" hidden="1">{#N/A,#N/A,TRUE,"Cover";#N/A,#N/A,TRUE,"Conts";#N/A,#N/A,TRUE,"VOS";#N/A,#N/A,TRUE,"Warrington";#N/A,#N/A,TRUE,"Widnes"}</definedName>
    <definedName name="lkjikjoi" localSheetId="7" hidden="1">{#N/A,#N/A,TRUE,"Cover";#N/A,#N/A,TRUE,"Conts";#N/A,#N/A,TRUE,"VOS";#N/A,#N/A,TRUE,"Warrington";#N/A,#N/A,TRUE,"Widnes"}</definedName>
    <definedName name="lkjikjoi" localSheetId="18" hidden="1">{#N/A,#N/A,TRUE,"Cover";#N/A,#N/A,TRUE,"Conts";#N/A,#N/A,TRUE,"VOS";#N/A,#N/A,TRUE,"Warrington";#N/A,#N/A,TRUE,"Widnes"}</definedName>
    <definedName name="lkjikjoi" localSheetId="3"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9"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localSheetId="3"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lll" localSheetId="19" hidden="1">{#N/A,#N/A,FALSE,"Pricing";#N/A,#N/A,FALSE,"Summary";#N/A,#N/A,FALSE,"CompProd";#N/A,#N/A,FALSE,"CompJobhrs";#N/A,#N/A,FALSE,"Escalation";#N/A,#N/A,FALSE,"Contingency";#N/A,#N/A,FALSE,"GM";#N/A,#N/A,FALSE,"CompWage";#N/A,#N/A,FALSE,"costSum"}</definedName>
    <definedName name="lllll" localSheetId="11" hidden="1">{#N/A,#N/A,FALSE,"Pricing";#N/A,#N/A,FALSE,"Summary";#N/A,#N/A,FALSE,"CompProd";#N/A,#N/A,FALSE,"CompJobhrs";#N/A,#N/A,FALSE,"Escalation";#N/A,#N/A,FALSE,"Contingency";#N/A,#N/A,FALSE,"GM";#N/A,#N/A,FALSE,"CompWage";#N/A,#N/A,FALSE,"costSum"}</definedName>
    <definedName name="lllll" localSheetId="18"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ocation" localSheetId="9">City&amp;" "&amp;State</definedName>
    <definedName name="Location" localSheetId="4">City&amp;" "&amp;State</definedName>
    <definedName name="Location" localSheetId="19">City&amp;" "&amp;State</definedName>
    <definedName name="Location" localSheetId="11">City&amp;" "&amp;State</definedName>
    <definedName name="Location" localSheetId="7">City&amp;" "&amp;State</definedName>
    <definedName name="Location" localSheetId="18">City&amp;" "&amp;State</definedName>
    <definedName name="Location" localSheetId="17">City&amp;" "&amp;State</definedName>
    <definedName name="Location" localSheetId="3">City&amp;" "&amp;State</definedName>
    <definedName name="Location" localSheetId="8">City&amp;" "&amp;State</definedName>
    <definedName name="Location">City&amp;" "&amp;State</definedName>
    <definedName name="LP">#REF!</definedName>
    <definedName name="m" localSheetId="9" hidden="1">#REF!</definedName>
    <definedName name="m" localSheetId="7" hidden="1">#REF!</definedName>
    <definedName name="M">#REF!</definedName>
    <definedName name="ma" localSheetId="9" hidden="1">{#N/A,#N/A,TRUE,"Cover";#N/A,#N/A,TRUE,"Conts";#N/A,#N/A,TRUE,"VOS";#N/A,#N/A,TRUE,"Warrington";#N/A,#N/A,TRUE,"Widnes"}</definedName>
    <definedName name="ma" localSheetId="4" hidden="1">{#N/A,#N/A,TRUE,"Cover";#N/A,#N/A,TRUE,"Conts";#N/A,#N/A,TRUE,"VOS";#N/A,#N/A,TRUE,"Warrington";#N/A,#N/A,TRUE,"Widnes"}</definedName>
    <definedName name="ma" localSheetId="19" hidden="1">{#N/A,#N/A,TRUE,"Cover";#N/A,#N/A,TRUE,"Conts";#N/A,#N/A,TRUE,"VOS";#N/A,#N/A,TRUE,"Warrington";#N/A,#N/A,TRUE,"Widnes"}</definedName>
    <definedName name="ma" localSheetId="11" hidden="1">{#N/A,#N/A,TRUE,"Cover";#N/A,#N/A,TRUE,"Conts";#N/A,#N/A,TRUE,"VOS";#N/A,#N/A,TRUE,"Warrington";#N/A,#N/A,TRUE,"Widnes"}</definedName>
    <definedName name="ma" localSheetId="7" hidden="1">{#N/A,#N/A,TRUE,"Cover";#N/A,#N/A,TRUE,"Conts";#N/A,#N/A,TRUE,"VOS";#N/A,#N/A,TRUE,"Warrington";#N/A,#N/A,TRUE,"Widnes"}</definedName>
    <definedName name="ma" localSheetId="18" hidden="1">{#N/A,#N/A,TRUE,"Cover";#N/A,#N/A,TRUE,"Conts";#N/A,#N/A,TRUE,"VOS";#N/A,#N/A,TRUE,"Warrington";#N/A,#N/A,TRUE,"Widnes"}</definedName>
    <definedName name="ma" localSheetId="3"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CH606">[1]BASE!$F$740:$AF$844</definedName>
    <definedName name="MAL.F.F.HESAP2" localSheetId="19" hidden="1">{#N/A,#N/A,FALSE,"ihz. icmal";#N/A,#N/A,FALSE,"avans";#N/A,#N/A,FALSE,"mal_FF_icm";#N/A,#N/A,FALSE,"fat_ihz";#N/A,#N/A,FALSE,"söz_fiy_fark";#N/A,#N/A,FALSE,"kap2"}</definedName>
    <definedName name="MAL.F.F.HESAP2" localSheetId="11" hidden="1">{#N/A,#N/A,FALSE,"ihz. icmal";#N/A,#N/A,FALSE,"avans";#N/A,#N/A,FALSE,"mal_FF_icm";#N/A,#N/A,FALSE,"fat_ihz";#N/A,#N/A,FALSE,"söz_fiy_fark";#N/A,#N/A,FALSE,"kap2"}</definedName>
    <definedName name="MAL.F.F.HESAP2" localSheetId="18" hidden="1">{#N/A,#N/A,FALSE,"ihz. icmal";#N/A,#N/A,FALSE,"avans";#N/A,#N/A,FALSE,"mal_FF_icm";#N/A,#N/A,FALSE,"fat_ihz";#N/A,#N/A,FALSE,"söz_fiy_fark";#N/A,#N/A,FALSE,"kap2"}</definedName>
    <definedName name="MAL.F.F.HESAP2" hidden="1">{#N/A,#N/A,FALSE,"ihz. icmal";#N/A,#N/A,FALSE,"avans";#N/A,#N/A,FALSE,"mal_FF_icm";#N/A,#N/A,FALSE,"fat_ihz";#N/A,#N/A,FALSE,"söz_fiy_fark";#N/A,#N/A,FALSE,"kap2"}</definedName>
    <definedName name="MAL.F.F.HESAP3"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localSheetId="19" hidden="1">{#N/A,#N/A,FALSE,"ihz. icmal";#N/A,#N/A,FALSE,"avans";#N/A,#N/A,FALSE,"mal_FF_icm";#N/A,#N/A,FALSE,"fat_ihz";#N/A,#N/A,FALSE,"söz_fiy_fark";#N/A,#N/A,FALSE,"kap2"}</definedName>
    <definedName name="MAL.F.F3" localSheetId="11" hidden="1">{#N/A,#N/A,FALSE,"ihz. icmal";#N/A,#N/A,FALSE,"avans";#N/A,#N/A,FALSE,"mal_FF_icm";#N/A,#N/A,FALSE,"fat_ihz";#N/A,#N/A,FALSE,"söz_fiy_fark";#N/A,#N/A,FALSE,"kap2"}</definedName>
    <definedName name="MAL.F.F3" localSheetId="18" hidden="1">{#N/A,#N/A,FALSE,"ihz. icmal";#N/A,#N/A,FALSE,"avans";#N/A,#N/A,FALSE,"mal_FF_icm";#N/A,#N/A,FALSE,"fat_ihz";#N/A,#N/A,FALSE,"söz_fiy_fark";#N/A,#N/A,FALSE,"kap2"}</definedName>
    <definedName name="MAL.F.F3" hidden="1">{#N/A,#N/A,FALSE,"ihz. icmal";#N/A,#N/A,FALSE,"avans";#N/A,#N/A,FALSE,"mal_FF_icm";#N/A,#N/A,FALSE,"fat_ihz";#N/A,#N/A,FALSE,"söz_fiy_fark";#N/A,#N/A,FALSE,"kap2"}</definedName>
    <definedName name="MAL.F.F4" localSheetId="19" hidden="1">{#N/A,#N/A,FALSE,"ihz. icmal";#N/A,#N/A,FALSE,"avans";#N/A,#N/A,FALSE,"mal_FF_icm";#N/A,#N/A,FALSE,"fat_ihz";#N/A,#N/A,FALSE,"söz_fiy_fark";#N/A,#N/A,FALSE,"kap2"}</definedName>
    <definedName name="MAL.F.F4" localSheetId="11" hidden="1">{#N/A,#N/A,FALSE,"ihz. icmal";#N/A,#N/A,FALSE,"avans";#N/A,#N/A,FALSE,"mal_FF_icm";#N/A,#N/A,FALSE,"fat_ihz";#N/A,#N/A,FALSE,"söz_fiy_fark";#N/A,#N/A,FALSE,"kap2"}</definedName>
    <definedName name="MAL.F.F4" localSheetId="18"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an">#REF!</definedName>
    <definedName name="MAN_SALE">#REF!</definedName>
    <definedName name="Manhole" localSheetId="9">'[36]Manhole Sch'!$F$12:$Q$20</definedName>
    <definedName name="Manhole" localSheetId="7">'[36]Manhole Sch'!$F$12:$Q$20</definedName>
    <definedName name="Manhole">'[36]Manhole Sch'!$F$12:$Q$20</definedName>
    <definedName name="MANP_CHT">#REF!</definedName>
    <definedName name="MANUEL_INPUT" localSheetId="9">#REF!</definedName>
    <definedName name="MANUEL_INPUT" localSheetId="7">#REF!</definedName>
    <definedName name="MANUEL_INPUT">#REF!</definedName>
    <definedName name="Marathe" localSheetId="19" hidden="1">{#N/A,#N/A,FALSE,"mpph1";#N/A,#N/A,FALSE,"mpmseb";#N/A,#N/A,FALSE,"mpph2"}</definedName>
    <definedName name="Marathe" localSheetId="11" hidden="1">{#N/A,#N/A,FALSE,"mpph1";#N/A,#N/A,FALSE,"mpmseb";#N/A,#N/A,FALSE,"mpph2"}</definedName>
    <definedName name="Marathe" localSheetId="18" hidden="1">{#N/A,#N/A,FALSE,"mpph1";#N/A,#N/A,FALSE,"mpmseb";#N/A,#N/A,FALSE,"mpph2"}</definedName>
    <definedName name="Marathe" hidden="1">{#N/A,#N/A,FALSE,"mpph1";#N/A,#N/A,FALSE,"mpmseb";#N/A,#N/A,FALSE,"mpph2"}</definedName>
    <definedName name="masontry" localSheetId="9" hidden="1">{#N/A,#N/A,FALSE,"C3";#N/A,#N/A,FALSE,"D2-17";#N/A,#N/A,FALSE,"C2-17";#N/A,#N/A,FALSE,"C2-CIVIL";#N/A,#N/A,FALSE,"D1-C1 contract";#N/A,#N/A,FALSE,"D1-CIVIL";#N/A,#N/A,FALSE,"C1 hourly";#N/A,#N/A,FALSE,"C1 contract";#N/A,#N/A,FALSE,"D1-C1 hourly"}</definedName>
    <definedName name="masontry" localSheetId="4"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localSheetId="3"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_SALE">#REF!</definedName>
    <definedName name="Material" localSheetId="9">City&amp;" "&amp;State</definedName>
    <definedName name="Material" localSheetId="4">City&amp;" "&amp;State</definedName>
    <definedName name="Material" localSheetId="19">City&amp;" "&amp;State</definedName>
    <definedName name="Material" localSheetId="11">City&amp;" "&amp;State</definedName>
    <definedName name="Material" localSheetId="7">City&amp;" "&amp;State</definedName>
    <definedName name="Material" localSheetId="18">City&amp;" "&amp;State</definedName>
    <definedName name="Material" localSheetId="17">City&amp;" "&amp;State</definedName>
    <definedName name="Material" localSheetId="3">City&amp;" "&amp;State</definedName>
    <definedName name="Material" localSheetId="8">City&amp;" "&amp;State</definedName>
    <definedName name="Material">City&amp;" "&amp;State</definedName>
    <definedName name="MATL_PART" localSheetId="9">[34]RATES!$E$67</definedName>
    <definedName name="MATL_PART" localSheetId="3">[35]RATES!$E$67</definedName>
    <definedName name="MATL_PART">[34]RATES!$E$67</definedName>
    <definedName name="MCBDB" localSheetId="19" hidden="1">{#N/A,#N/A,FALSE,"mpph1";#N/A,#N/A,FALSE,"mpmseb";#N/A,#N/A,FALSE,"mpph2"}</definedName>
    <definedName name="MCBDB" localSheetId="11" hidden="1">{#N/A,#N/A,FALSE,"mpph1";#N/A,#N/A,FALSE,"mpmseb";#N/A,#N/A,FALSE,"mpph2"}</definedName>
    <definedName name="MCBDB" localSheetId="18" hidden="1">{#N/A,#N/A,FALSE,"mpph1";#N/A,#N/A,FALSE,"mpmseb";#N/A,#N/A,FALSE,"mpph2"}</definedName>
    <definedName name="MCBDB" hidden="1">{#N/A,#N/A,FALSE,"mpph1";#N/A,#N/A,FALSE,"mpmseb";#N/A,#N/A,FALSE,"mpph2"}</definedName>
    <definedName name="MECH">'[1]POWERPOINT REFORMATED'!$C$116:$M$143</definedName>
    <definedName name="MEP" localSheetId="9" hidden="1">{#N/A,#N/A,TRUE,"Front";#N/A,#N/A,TRUE,"Simple Letter";#N/A,#N/A,TRUE,"Inside";#N/A,#N/A,TRUE,"Contents";#N/A,#N/A,TRUE,"Basis";#N/A,#N/A,TRUE,"Inclusions";#N/A,#N/A,TRUE,"Exclusions";#N/A,#N/A,TRUE,"Areas";#N/A,#N/A,TRUE,"Summary";#N/A,#N/A,TRUE,"Detail"}</definedName>
    <definedName name="MEP" localSheetId="4"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localSheetId="3"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9" hidden="1">{#N/A,#N/A,FALSE,"C3";#N/A,#N/A,FALSE,"D2-17";#N/A,#N/A,FALSE,"C2-17";#N/A,#N/A,FALSE,"C2-CIVIL";#N/A,#N/A,FALSE,"D1-C1 contract";#N/A,#N/A,FALSE,"D1-CIVIL";#N/A,#N/A,FALSE,"C1 hourly";#N/A,#N/A,FALSE,"C1 contract";#N/A,#N/A,FALSE,"D1-C1 hourly"}</definedName>
    <definedName name="METEO" localSheetId="4"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localSheetId="3"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h">#REF!</definedName>
    <definedName name="MINOR__BUILDING__WORKS" localSheetId="9">'[16]Build-up'!#REF!</definedName>
    <definedName name="MINOR__BUILDING__WORKS">'[16]Build-up'!#REF!</definedName>
    <definedName name="MK">#REF!</definedName>
    <definedName name="mmmm" hidden="1">#REF!</definedName>
    <definedName name="Month_Return">[37]Table!$D$6</definedName>
    <definedName name="mortor">#N/A</definedName>
    <definedName name="MR">#REF!</definedName>
    <definedName name="MS_DW_1" localSheetId="9">'[38]D Wall ~ Moorgate Shaft'!$O$6</definedName>
    <definedName name="MS_DW_1" localSheetId="3">'[39]D Wall ~ Moorgate Shaft'!$O$6</definedName>
    <definedName name="MS_DW_1">'[38]D Wall ~ Moorgate Shaft'!$O$6</definedName>
    <definedName name="MS_DW_10" localSheetId="9">'[38]D Wall ~ Moorgate Shaft'!$O$190</definedName>
    <definedName name="MS_DW_10" localSheetId="3">'[39]D Wall ~ Moorgate Shaft'!$O$190</definedName>
    <definedName name="MS_DW_10">'[38]D Wall ~ Moorgate Shaft'!$O$190</definedName>
    <definedName name="MS_DW_13" localSheetId="9">'[38]D Wall ~ Moorgate Shaft'!$O$229</definedName>
    <definedName name="MS_DW_13" localSheetId="3">'[39]D Wall ~ Moorgate Shaft'!$O$229</definedName>
    <definedName name="MS_DW_13">'[38]D Wall ~ Moorgate Shaft'!$O$229</definedName>
    <definedName name="MS_DW_14" localSheetId="9">'[38]D Wall ~ Moorgate Shaft'!$O$246</definedName>
    <definedName name="MS_DW_14" localSheetId="3">'[39]D Wall ~ Moorgate Shaft'!$O$246</definedName>
    <definedName name="MS_DW_14">'[38]D Wall ~ Moorgate Shaft'!$O$246</definedName>
    <definedName name="MS_DW_15" localSheetId="9">'[38]D Wall ~ Moorgate Shaft'!$O$281</definedName>
    <definedName name="MS_DW_15" localSheetId="3">'[39]D Wall ~ Moorgate Shaft'!$O$281</definedName>
    <definedName name="MS_DW_15">'[38]D Wall ~ Moorgate Shaft'!$O$281</definedName>
    <definedName name="MS_DW_16" localSheetId="9">'[38]D Wall ~ Moorgate Shaft'!$O$288</definedName>
    <definedName name="MS_DW_16" localSheetId="3">'[39]D Wall ~ Moorgate Shaft'!$O$288</definedName>
    <definedName name="MS_DW_16">'[38]D Wall ~ Moorgate Shaft'!$O$288</definedName>
    <definedName name="MS_DW_2" localSheetId="9">'[38]D Wall ~ Moorgate Shaft'!$O$24</definedName>
    <definedName name="MS_DW_2" localSheetId="3">'[39]D Wall ~ Moorgate Shaft'!$O$24</definedName>
    <definedName name="MS_DW_2">'[38]D Wall ~ Moorgate Shaft'!$O$24</definedName>
    <definedName name="MS_DW_3" localSheetId="9">'[38]D Wall ~ Moorgate Shaft'!$O$59</definedName>
    <definedName name="MS_DW_3" localSheetId="3">'[39]D Wall ~ Moorgate Shaft'!$O$59</definedName>
    <definedName name="MS_DW_3">'[38]D Wall ~ Moorgate Shaft'!$O$59</definedName>
    <definedName name="MS_DW_4" localSheetId="9">'[38]D Wall ~ Moorgate Shaft'!$O$102</definedName>
    <definedName name="MS_DW_4" localSheetId="3">'[39]D Wall ~ Moorgate Shaft'!$O$102</definedName>
    <definedName name="MS_DW_4">'[38]D Wall ~ Moorgate Shaft'!$O$102</definedName>
    <definedName name="MS_DW_5" localSheetId="9">'[38]D Wall ~ Moorgate Shaft'!$O$110</definedName>
    <definedName name="MS_DW_5" localSheetId="3">'[39]D Wall ~ Moorgate Shaft'!$O$110</definedName>
    <definedName name="MS_DW_5">'[38]D Wall ~ Moorgate Shaft'!$O$110</definedName>
    <definedName name="MS_DW_6" localSheetId="9">'[38]D Wall ~ Moorgate Shaft'!$O$126</definedName>
    <definedName name="MS_DW_6" localSheetId="3">'[39]D Wall ~ Moorgate Shaft'!$O$126</definedName>
    <definedName name="MS_DW_6">'[38]D Wall ~ Moorgate Shaft'!$O$126</definedName>
    <definedName name="MS_DW_7" localSheetId="9">'[38]D Wall ~ Moorgate Shaft'!$O$146</definedName>
    <definedName name="MS_DW_7" localSheetId="3">'[39]D Wall ~ Moorgate Shaft'!$O$146</definedName>
    <definedName name="MS_DW_7">'[38]D Wall ~ Moorgate Shaft'!$O$146</definedName>
    <definedName name="MS_DW_8" localSheetId="9">'[38]D Wall ~ Moorgate Shaft'!$O$161</definedName>
    <definedName name="MS_DW_8" localSheetId="3">'[39]D Wall ~ Moorgate Shaft'!$O$161</definedName>
    <definedName name="MS_DW_8">'[38]D Wall ~ Moorgate Shaft'!$O$161</definedName>
    <definedName name="MS_DW_9" localSheetId="9">'[38]D Wall ~ Moorgate Shaft'!$O$177</definedName>
    <definedName name="MS_DW_9" localSheetId="3">'[39]D Wall ~ Moorgate Shaft'!$O$177</definedName>
    <definedName name="MS_DW_9">'[38]D Wall ~ Moorgate Shaft'!$O$177</definedName>
    <definedName name="MST">#REF!</definedName>
    <definedName name="mul">#REF!</definedName>
    <definedName name="name">#REF!</definedName>
    <definedName name="nddddddddf" localSheetId="9" hidden="1">{#N/A,#N/A,TRUE,"Cover";#N/A,#N/A,TRUE,"Conts";#N/A,#N/A,TRUE,"VOS";#N/A,#N/A,TRUE,"Warrington";#N/A,#N/A,TRUE,"Widnes"}</definedName>
    <definedName name="nddddddddf" localSheetId="4" hidden="1">{#N/A,#N/A,TRUE,"Cover";#N/A,#N/A,TRUE,"Conts";#N/A,#N/A,TRUE,"VOS";#N/A,#N/A,TRUE,"Warrington";#N/A,#N/A,TRUE,"Widnes"}</definedName>
    <definedName name="nddddddddf" localSheetId="19" hidden="1">{#N/A,#N/A,TRUE,"Cover";#N/A,#N/A,TRUE,"Conts";#N/A,#N/A,TRUE,"VOS";#N/A,#N/A,TRUE,"Warrington";#N/A,#N/A,TRUE,"Widnes"}</definedName>
    <definedName name="nddddddddf" localSheetId="11" hidden="1">{#N/A,#N/A,TRUE,"Cover";#N/A,#N/A,TRUE,"Conts";#N/A,#N/A,TRUE,"VOS";#N/A,#N/A,TRUE,"Warrington";#N/A,#N/A,TRUE,"Widnes"}</definedName>
    <definedName name="nddddddddf" localSheetId="7" hidden="1">{#N/A,#N/A,TRUE,"Cover";#N/A,#N/A,TRUE,"Conts";#N/A,#N/A,TRUE,"VOS";#N/A,#N/A,TRUE,"Warrington";#N/A,#N/A,TRUE,"Widnes"}</definedName>
    <definedName name="nddddddddf" localSheetId="18" hidden="1">{#N/A,#N/A,TRUE,"Cover";#N/A,#N/A,TRUE,"Conts";#N/A,#N/A,TRUE,"VOS";#N/A,#N/A,TRUE,"Warrington";#N/A,#N/A,TRUE,"Widnes"}</definedName>
    <definedName name="nddddddddf" localSheetId="3"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ew">#REF!</definedName>
    <definedName name="nnn" localSheetId="9"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localSheetId="3"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19" hidden="1">{#N/A,#N/A,FALSE,"SumG";#N/A,#N/A,FALSE,"ElecG";#N/A,#N/A,FALSE,"MechG";#N/A,#N/A,FALSE,"GeotG";#N/A,#N/A,FALSE,"PrcsG";#N/A,#N/A,FALSE,"TunnG";#N/A,#N/A,FALSE,"CivlG";#N/A,#N/A,FALSE,"NtwkG";#N/A,#N/A,FALSE,"EstgG";#N/A,#N/A,FALSE,"PEngG"}</definedName>
    <definedName name="nnnnn" localSheetId="11" hidden="1">{#N/A,#N/A,FALSE,"SumG";#N/A,#N/A,FALSE,"ElecG";#N/A,#N/A,FALSE,"MechG";#N/A,#N/A,FALSE,"GeotG";#N/A,#N/A,FALSE,"PrcsG";#N/A,#N/A,FALSE,"TunnG";#N/A,#N/A,FALSE,"CivlG";#N/A,#N/A,FALSE,"NtwkG";#N/A,#N/A,FALSE,"EstgG";#N/A,#N/A,FALSE,"PEngG"}</definedName>
    <definedName name="nnnnn" localSheetId="18"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o.1" localSheetId="9" hidden="1">{#N/A,#N/A,TRUE,"Cover";#N/A,#N/A,TRUE,"Conts";#N/A,#N/A,TRUE,"VOS";#N/A,#N/A,TRUE,"Warrington";#N/A,#N/A,TRUE,"Widnes"}</definedName>
    <definedName name="no.1" localSheetId="4" hidden="1">{#N/A,#N/A,TRUE,"Cover";#N/A,#N/A,TRUE,"Conts";#N/A,#N/A,TRUE,"VOS";#N/A,#N/A,TRUE,"Warrington";#N/A,#N/A,TRUE,"Widnes"}</definedName>
    <definedName name="no.1" localSheetId="19" hidden="1">{#N/A,#N/A,TRUE,"Cover";#N/A,#N/A,TRUE,"Conts";#N/A,#N/A,TRUE,"VOS";#N/A,#N/A,TRUE,"Warrington";#N/A,#N/A,TRUE,"Widnes"}</definedName>
    <definedName name="no.1" localSheetId="11" hidden="1">{#N/A,#N/A,TRUE,"Cover";#N/A,#N/A,TRUE,"Conts";#N/A,#N/A,TRUE,"VOS";#N/A,#N/A,TRUE,"Warrington";#N/A,#N/A,TRUE,"Widnes"}</definedName>
    <definedName name="no.1" localSheetId="7" hidden="1">{#N/A,#N/A,TRUE,"Cover";#N/A,#N/A,TRUE,"Conts";#N/A,#N/A,TRUE,"VOS";#N/A,#N/A,TRUE,"Warrington";#N/A,#N/A,TRUE,"Widnes"}</definedName>
    <definedName name="no.1" localSheetId="18" hidden="1">{#N/A,#N/A,TRUE,"Cover";#N/A,#N/A,TRUE,"Conts";#N/A,#N/A,TRUE,"VOS";#N/A,#N/A,TRUE,"Warrington";#N/A,#N/A,TRUE,"Widnes"}</definedName>
    <definedName name="no.1" localSheetId="3"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9" hidden="1">{#N/A,#N/A,TRUE,"Cover";#N/A,#N/A,TRUE,"Conts";#N/A,#N/A,TRUE,"VOS";#N/A,#N/A,TRUE,"Warrington";#N/A,#N/A,TRUE,"Widnes"}</definedName>
    <definedName name="o9u0piupi" localSheetId="4" hidden="1">{#N/A,#N/A,TRUE,"Cover";#N/A,#N/A,TRUE,"Conts";#N/A,#N/A,TRUE,"VOS";#N/A,#N/A,TRUE,"Warrington";#N/A,#N/A,TRUE,"Widnes"}</definedName>
    <definedName name="o9u0piupi" localSheetId="19" hidden="1">{#N/A,#N/A,TRUE,"Cover";#N/A,#N/A,TRUE,"Conts";#N/A,#N/A,TRUE,"VOS";#N/A,#N/A,TRUE,"Warrington";#N/A,#N/A,TRUE,"Widnes"}</definedName>
    <definedName name="o9u0piupi" localSheetId="11" hidden="1">{#N/A,#N/A,TRUE,"Cover";#N/A,#N/A,TRUE,"Conts";#N/A,#N/A,TRUE,"VOS";#N/A,#N/A,TRUE,"Warrington";#N/A,#N/A,TRUE,"Widnes"}</definedName>
    <definedName name="o9u0piupi" localSheetId="7" hidden="1">{#N/A,#N/A,TRUE,"Cover";#N/A,#N/A,TRUE,"Conts";#N/A,#N/A,TRUE,"VOS";#N/A,#N/A,TRUE,"Warrington";#N/A,#N/A,TRUE,"Widnes"}</definedName>
    <definedName name="o9u0piupi" localSheetId="18" hidden="1">{#N/A,#N/A,TRUE,"Cover";#N/A,#N/A,TRUE,"Conts";#N/A,#N/A,TRUE,"VOS";#N/A,#N/A,TRUE,"Warrington";#N/A,#N/A,TRUE,"Widnes"}</definedName>
    <definedName name="o9u0piupi" localSheetId="3"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D">#REF!</definedName>
    <definedName name="OH">#REF!</definedName>
    <definedName name="oi" localSheetId="9" hidden="1">{#N/A,#N/A,TRUE,"Cover";#N/A,#N/A,TRUE,"Conts";#N/A,#N/A,TRUE,"VOS";#N/A,#N/A,TRUE,"Warrington";#N/A,#N/A,TRUE,"Widnes"}</definedName>
    <definedName name="oi" localSheetId="4" hidden="1">{#N/A,#N/A,TRUE,"Cover";#N/A,#N/A,TRUE,"Conts";#N/A,#N/A,TRUE,"VOS";#N/A,#N/A,TRUE,"Warrington";#N/A,#N/A,TRUE,"Widnes"}</definedName>
    <definedName name="oi" localSheetId="19" hidden="1">{#N/A,#N/A,TRUE,"Cover";#N/A,#N/A,TRUE,"Conts";#N/A,#N/A,TRUE,"VOS";#N/A,#N/A,TRUE,"Warrington";#N/A,#N/A,TRUE,"Widnes"}</definedName>
    <definedName name="oi" localSheetId="11" hidden="1">{#N/A,#N/A,TRUE,"Cover";#N/A,#N/A,TRUE,"Conts";#N/A,#N/A,TRUE,"VOS";#N/A,#N/A,TRUE,"Warrington";#N/A,#N/A,TRUE,"Widnes"}</definedName>
    <definedName name="oi" localSheetId="7" hidden="1">{#N/A,#N/A,TRUE,"Cover";#N/A,#N/A,TRUE,"Conts";#N/A,#N/A,TRUE,"VOS";#N/A,#N/A,TRUE,"Warrington";#N/A,#N/A,TRUE,"Widnes"}</definedName>
    <definedName name="oi" localSheetId="18" hidden="1">{#N/A,#N/A,TRUE,"Cover";#N/A,#N/A,TRUE,"Conts";#N/A,#N/A,TRUE,"VOS";#N/A,#N/A,TRUE,"Warrington";#N/A,#N/A,TRUE,"Widnes"}</definedName>
    <definedName name="oi" localSheetId="3"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9" hidden="1">{#N/A,#N/A,TRUE,"Cover";#N/A,#N/A,TRUE,"Conts";#N/A,#N/A,TRUE,"VOS";#N/A,#N/A,TRUE,"Warrington";#N/A,#N/A,TRUE,"Widnes"}</definedName>
    <definedName name="opogd" localSheetId="4" hidden="1">{#N/A,#N/A,TRUE,"Cover";#N/A,#N/A,TRUE,"Conts";#N/A,#N/A,TRUE,"VOS";#N/A,#N/A,TRUE,"Warrington";#N/A,#N/A,TRUE,"Widnes"}</definedName>
    <definedName name="opogd" localSheetId="19" hidden="1">{#N/A,#N/A,TRUE,"Cover";#N/A,#N/A,TRUE,"Conts";#N/A,#N/A,TRUE,"VOS";#N/A,#N/A,TRUE,"Warrington";#N/A,#N/A,TRUE,"Widnes"}</definedName>
    <definedName name="opogd" localSheetId="11" hidden="1">{#N/A,#N/A,TRUE,"Cover";#N/A,#N/A,TRUE,"Conts";#N/A,#N/A,TRUE,"VOS";#N/A,#N/A,TRUE,"Warrington";#N/A,#N/A,TRUE,"Widnes"}</definedName>
    <definedName name="opogd" localSheetId="7" hidden="1">{#N/A,#N/A,TRUE,"Cover";#N/A,#N/A,TRUE,"Conts";#N/A,#N/A,TRUE,"VOS";#N/A,#N/A,TRUE,"Warrington";#N/A,#N/A,TRUE,"Widnes"}</definedName>
    <definedName name="opogd" localSheetId="18" hidden="1">{#N/A,#N/A,TRUE,"Cover";#N/A,#N/A,TRUE,"Conts";#N/A,#N/A,TRUE,"VOS";#N/A,#N/A,TRUE,"Warrington";#N/A,#N/A,TRUE,"Widnes"}</definedName>
    <definedName name="opogd" localSheetId="3"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9">#REF!</definedName>
    <definedName name="ORBC" localSheetId="7">#REF!</definedName>
    <definedName name="ORBC">#REF!</definedName>
    <definedName name="ORBQ" localSheetId="9">#REF!</definedName>
    <definedName name="ORBQ" localSheetId="7">#REF!</definedName>
    <definedName name="ORBQ">#REF!</definedName>
    <definedName name="osdnvkls" localSheetId="9" hidden="1">'[40]Labor abs-NMR'!$I$1:$I$7</definedName>
    <definedName name="osdnvkls" localSheetId="3" hidden="1">'[41]Labor abs-NMR'!$I$1:$I$7</definedName>
    <definedName name="osdnvkls" hidden="1">'[40]Labor abs-NMR'!$I$1:$I$7</definedName>
    <definedName name="OSM" localSheetId="19" hidden="1">{#N/A,#N/A,FALSE,"TELEFON"}</definedName>
    <definedName name="OSM" localSheetId="11" hidden="1">{#N/A,#N/A,FALSE,"TELEFON"}</definedName>
    <definedName name="OSM" localSheetId="18" hidden="1">{#N/A,#N/A,FALSE,"TELEFON"}</definedName>
    <definedName name="OSM" hidden="1">{#N/A,#N/A,FALSE,"TELEFON"}</definedName>
    <definedName name="OVER">OFFSET('[42]attach(2)'!$D2,0,0,1,14)</definedName>
    <definedName name="p" localSheetId="9" hidden="1">#REF!</definedName>
    <definedName name="p" localSheetId="7" hidden="1">#REF!</definedName>
    <definedName name="p" hidden="1">#REF!</definedName>
    <definedName name="P1R" localSheetId="9">'[24]Fill this out first...'!#REF!</definedName>
    <definedName name="P1R">'[24]Fill this out first...'!#REF!</definedName>
    <definedName name="P2R" localSheetId="9">'[24]Fill this out first...'!#REF!</definedName>
    <definedName name="P2R">'[24]Fill this out first...'!#REF!</definedName>
    <definedName name="P3R" localSheetId="9">'[24]Fill this out first...'!#REF!</definedName>
    <definedName name="P3R">'[24]Fill this out first...'!#REF!</definedName>
    <definedName name="P4R" localSheetId="9">'[24]Fill this out first...'!#REF!</definedName>
    <definedName name="P4R">'[24]Fill this out first...'!#REF!</definedName>
    <definedName name="P5R" localSheetId="9">'[24]Fill this out first...'!#REF!</definedName>
    <definedName name="P5R">'[24]Fill this out first...'!#REF!</definedName>
    <definedName name="p7y" localSheetId="9" hidden="1">{#N/A,#N/A,TRUE,"Cover";#N/A,#N/A,TRUE,"Conts";#N/A,#N/A,TRUE,"VOS";#N/A,#N/A,TRUE,"Warrington";#N/A,#N/A,TRUE,"Widnes"}</definedName>
    <definedName name="p7y" localSheetId="4" hidden="1">{#N/A,#N/A,TRUE,"Cover";#N/A,#N/A,TRUE,"Conts";#N/A,#N/A,TRUE,"VOS";#N/A,#N/A,TRUE,"Warrington";#N/A,#N/A,TRUE,"Widnes"}</definedName>
    <definedName name="p7y" localSheetId="19" hidden="1">{#N/A,#N/A,TRUE,"Cover";#N/A,#N/A,TRUE,"Conts";#N/A,#N/A,TRUE,"VOS";#N/A,#N/A,TRUE,"Warrington";#N/A,#N/A,TRUE,"Widnes"}</definedName>
    <definedName name="p7y" localSheetId="11" hidden="1">{#N/A,#N/A,TRUE,"Cover";#N/A,#N/A,TRUE,"Conts";#N/A,#N/A,TRUE,"VOS";#N/A,#N/A,TRUE,"Warrington";#N/A,#N/A,TRUE,"Widnes"}</definedName>
    <definedName name="p7y" localSheetId="7" hidden="1">{#N/A,#N/A,TRUE,"Cover";#N/A,#N/A,TRUE,"Conts";#N/A,#N/A,TRUE,"VOS";#N/A,#N/A,TRUE,"Warrington";#N/A,#N/A,TRUE,"Widnes"}</definedName>
    <definedName name="p7y" localSheetId="18" hidden="1">{#N/A,#N/A,TRUE,"Cover";#N/A,#N/A,TRUE,"Conts";#N/A,#N/A,TRUE,"VOS";#N/A,#N/A,TRUE,"Warrington";#N/A,#N/A,TRUE,"Widnes"}</definedName>
    <definedName name="p7y" localSheetId="3"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fegseg" localSheetId="9" hidden="1">{#N/A,#N/A,TRUE,"Cover";#N/A,#N/A,TRUE,"Conts";#N/A,#N/A,TRUE,"VOS";#N/A,#N/A,TRUE,"Warrington";#N/A,#N/A,TRUE,"Widnes"}</definedName>
    <definedName name="pafegseg" localSheetId="4" hidden="1">{#N/A,#N/A,TRUE,"Cover";#N/A,#N/A,TRUE,"Conts";#N/A,#N/A,TRUE,"VOS";#N/A,#N/A,TRUE,"Warrington";#N/A,#N/A,TRUE,"Widnes"}</definedName>
    <definedName name="pafegseg" localSheetId="19" hidden="1">{#N/A,#N/A,TRUE,"Cover";#N/A,#N/A,TRUE,"Conts";#N/A,#N/A,TRUE,"VOS";#N/A,#N/A,TRUE,"Warrington";#N/A,#N/A,TRUE,"Widnes"}</definedName>
    <definedName name="pafegseg" localSheetId="11" hidden="1">{#N/A,#N/A,TRUE,"Cover";#N/A,#N/A,TRUE,"Conts";#N/A,#N/A,TRUE,"VOS";#N/A,#N/A,TRUE,"Warrington";#N/A,#N/A,TRUE,"Widnes"}</definedName>
    <definedName name="pafegseg" localSheetId="7" hidden="1">{#N/A,#N/A,TRUE,"Cover";#N/A,#N/A,TRUE,"Conts";#N/A,#N/A,TRUE,"VOS";#N/A,#N/A,TRUE,"Warrington";#N/A,#N/A,TRUE,"Widnes"}</definedName>
    <definedName name="pafegseg" localSheetId="18" hidden="1">{#N/A,#N/A,TRUE,"Cover";#N/A,#N/A,TRUE,"Conts";#N/A,#N/A,TRUE,"VOS";#N/A,#N/A,TRUE,"Warrington";#N/A,#N/A,TRUE,"Widnes"}</definedName>
    <definedName name="pafegseg" localSheetId="3"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M" localSheetId="26">#REF!</definedName>
    <definedName name="PAM" localSheetId="25">#REF!</definedName>
    <definedName name="PAM">#REF!</definedName>
    <definedName name="PAN_TILES" localSheetId="9">#REF!</definedName>
    <definedName name="PAN_TILES" localSheetId="7">#REF!</definedName>
    <definedName name="PAN_TILES">#REF!</definedName>
    <definedName name="PANEL">#REF!</definedName>
    <definedName name="Pavement_Type" localSheetId="9">[17]Road_Schedule!$Q$4:$X$6</definedName>
    <definedName name="Pavement_Type" localSheetId="3">[18]Road_Schedule!$Q$4:$X$6</definedName>
    <definedName name="Pavement_Type">[17]Road_Schedule!$Q$4:$X$6</definedName>
    <definedName name="PCA" localSheetId="9" hidden="1">{#N/A,#N/A,FALSE,"C3";#N/A,#N/A,FALSE,"D2-17";#N/A,#N/A,FALSE,"C2-17";#N/A,#N/A,FALSE,"C2-CIVIL";#N/A,#N/A,FALSE,"D1-C1 contract";#N/A,#N/A,FALSE,"D1-CIVIL";#N/A,#N/A,FALSE,"C1 hourly";#N/A,#N/A,FALSE,"C1 contract";#N/A,#N/A,FALSE,"D1-C1 hourly"}</definedName>
    <definedName name="PCA" localSheetId="4"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localSheetId="3"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CT">'[43]9008'!#REF!</definedName>
    <definedName name="PDDO609">[1]BASE!$F$1292:$AF$1396</definedName>
    <definedName name="PDMGR608">[1]BASE!$F$1108:$AF$1212</definedName>
    <definedName name="pdpdls" hidden="1">#REF!</definedName>
    <definedName name="pedestals">#REF!</definedName>
    <definedName name="perbolag" localSheetId="9" hidden="1">{#N/A,#N/A,FALSE,"intag";#N/A,#N/A,FALSE,"budg";#N/A,#N/A,FALSE,"samtl"}</definedName>
    <definedName name="perbolag" localSheetId="4" hidden="1">{#N/A,#N/A,FALSE,"intag";#N/A,#N/A,FALSE,"budg";#N/A,#N/A,FALSE,"samtl"}</definedName>
    <definedName name="perbolag" localSheetId="19" hidden="1">{#N/A,#N/A,FALSE,"intag";#N/A,#N/A,FALSE,"budg";#N/A,#N/A,FALSE,"samtl"}</definedName>
    <definedName name="perbolag" localSheetId="11" hidden="1">{#N/A,#N/A,FALSE,"intag";#N/A,#N/A,FALSE,"budg";#N/A,#N/A,FALSE,"samtl"}</definedName>
    <definedName name="perbolag" localSheetId="7" hidden="1">{#N/A,#N/A,FALSE,"intag";#N/A,#N/A,FALSE,"budg";#N/A,#N/A,FALSE,"samtl"}</definedName>
    <definedName name="perbolag" localSheetId="18" hidden="1">{#N/A,#N/A,FALSE,"intag";#N/A,#N/A,FALSE,"budg";#N/A,#N/A,FALSE,"samtl"}</definedName>
    <definedName name="perbolag" localSheetId="3"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9" hidden="1">{#N/A,#N/A,FALSE,"intag";#N/A,#N/A,FALSE,"budg";#N/A,#N/A,FALSE,"samtl"}</definedName>
    <definedName name="perbolagneu" localSheetId="4" hidden="1">{#N/A,#N/A,FALSE,"intag";#N/A,#N/A,FALSE,"budg";#N/A,#N/A,FALSE,"samtl"}</definedName>
    <definedName name="perbolagneu" localSheetId="19" hidden="1">{#N/A,#N/A,FALSE,"intag";#N/A,#N/A,FALSE,"budg";#N/A,#N/A,FALSE,"samtl"}</definedName>
    <definedName name="perbolagneu" localSheetId="11" hidden="1">{#N/A,#N/A,FALSE,"intag";#N/A,#N/A,FALSE,"budg";#N/A,#N/A,FALSE,"samtl"}</definedName>
    <definedName name="perbolagneu" localSheetId="7" hidden="1">{#N/A,#N/A,FALSE,"intag";#N/A,#N/A,FALSE,"budg";#N/A,#N/A,FALSE,"samtl"}</definedName>
    <definedName name="perbolagneu" localSheetId="18" hidden="1">{#N/A,#N/A,FALSE,"intag";#N/A,#N/A,FALSE,"budg";#N/A,#N/A,FALSE,"samtl"}</definedName>
    <definedName name="perbolagneu" localSheetId="3" hidden="1">{#N/A,#N/A,FALSE,"intag";#N/A,#N/A,FALSE,"budg";#N/A,#N/A,FALSE,"samtl"}</definedName>
    <definedName name="perbolagneu" localSheetId="8" hidden="1">{#N/A,#N/A,FALSE,"intag";#N/A,#N/A,FALSE,"budg";#N/A,#N/A,FALSE,"samtl"}</definedName>
    <definedName name="perbolagneu" hidden="1">{#N/A,#N/A,FALSE,"intag";#N/A,#N/A,FALSE,"budg";#N/A,#N/A,FALSE,"samtl"}</definedName>
    <definedName name="Period_Return">[37]Table!$D$2</definedName>
    <definedName name="PG">#REF!</definedName>
    <definedName name="PhaseCode" localSheetId="9">'[24]Fill this out first...'!$D$17</definedName>
    <definedName name="PhaseCode">'[24]Fill this out first...'!$D$17</definedName>
    <definedName name="PILE_1_MOOR" localSheetId="9">'[38]Moorgate Piling'!$O$5</definedName>
    <definedName name="PILE_1_MOOR" localSheetId="3">'[39]Moorgate Piling'!$O$5</definedName>
    <definedName name="PILE_1_MOOR">'[38]Moorgate Piling'!$O$5</definedName>
    <definedName name="PILE_10_Moor" localSheetId="9">'[38]Moorgate Piling'!$O$236</definedName>
    <definedName name="PILE_10_Moor" localSheetId="3">'[39]Moorgate Piling'!$O$236</definedName>
    <definedName name="PILE_10_Moor">'[38]Moorgate Piling'!$O$236</definedName>
    <definedName name="PILE_11_Moor" localSheetId="9">'[38]Moorgate Piling'!$O$250</definedName>
    <definedName name="PILE_11_Moor" localSheetId="3">'[39]Moorgate Piling'!$O$250</definedName>
    <definedName name="PILE_11_Moor">'[38]Moorgate Piling'!$O$250</definedName>
    <definedName name="PILE_12_Moor" localSheetId="9">'[38]Moorgate Piling'!$O$264</definedName>
    <definedName name="PILE_12_Moor" localSheetId="3">'[39]Moorgate Piling'!$O$264</definedName>
    <definedName name="PILE_12_Moor">'[38]Moorgate Piling'!$O$264</definedName>
    <definedName name="PILE_2_LUL" localSheetId="9">'[38]Moorgate Piling'!$O$85</definedName>
    <definedName name="PILE_2_LUL" localSheetId="3">'[39]Moorgate Piling'!$O$85</definedName>
    <definedName name="PILE_2_LUL">'[38]Moorgate Piling'!$O$85</definedName>
    <definedName name="PILE_2_Moor" localSheetId="9">'[38]Moorgate Piling'!$O$45</definedName>
    <definedName name="PILE_2_Moor" localSheetId="3">'[39]Moorgate Piling'!$O$45</definedName>
    <definedName name="PILE_2_Moor">'[38]Moorgate Piling'!$O$45</definedName>
    <definedName name="PILE_2a_LUL" localSheetId="9">'[38]Moorgate Piling'!$O$125</definedName>
    <definedName name="PILE_2a_LUL" localSheetId="3">'[39]Moorgate Piling'!$O$125</definedName>
    <definedName name="PILE_2a_LUL">'[38]Moorgate Piling'!$O$125</definedName>
    <definedName name="PILE_3_Moor" localSheetId="9">'[38]Moorgate Piling'!$O$170</definedName>
    <definedName name="PILE_3_Moor" localSheetId="3">'[39]Moorgate Piling'!$O$170</definedName>
    <definedName name="PILE_3_Moor">'[38]Moorgate Piling'!$O$170</definedName>
    <definedName name="PILE_4_Moor" localSheetId="9">'[38]Moorgate Piling'!$O$192</definedName>
    <definedName name="PILE_4_Moor" localSheetId="3">'[39]Moorgate Piling'!$O$192</definedName>
    <definedName name="PILE_4_Moor">'[38]Moorgate Piling'!$O$192</definedName>
    <definedName name="PILE_5_Moor" localSheetId="9">'[38]Moorgate Piling'!$O$201</definedName>
    <definedName name="PILE_5_Moor" localSheetId="3">'[39]Moorgate Piling'!$O$201</definedName>
    <definedName name="PILE_5_Moor">'[38]Moorgate Piling'!$O$201</definedName>
    <definedName name="PILE_6_Moor" localSheetId="9">'[38]Moorgate Piling'!$O$208</definedName>
    <definedName name="PILE_6_Moor" localSheetId="3">'[39]Moorgate Piling'!$O$208</definedName>
    <definedName name="PILE_6_Moor">'[38]Moorgate Piling'!$O$208</definedName>
    <definedName name="PILE_7_Moor" localSheetId="9">'[38]Moorgate Piling'!$O$215</definedName>
    <definedName name="PILE_7_Moor" localSheetId="3">'[39]Moorgate Piling'!$O$215</definedName>
    <definedName name="PILE_7_Moor">'[38]Moorgate Piling'!$O$215</definedName>
    <definedName name="PILE_8_Moor" localSheetId="9">'[38]Moorgate Piling'!$O$222</definedName>
    <definedName name="PILE_8_Moor" localSheetId="3">'[39]Moorgate Piling'!$O$222</definedName>
    <definedName name="PILE_8_Moor">'[38]Moorgate Piling'!$O$222</definedName>
    <definedName name="PILE_9_Moor" localSheetId="9">'[38]Moorgate Piling'!$O$229</definedName>
    <definedName name="PILE_9_Moor" localSheetId="3">'[39]Moorgate Piling'!$O$229</definedName>
    <definedName name="PILE_9_Moor">'[38]Moorgate Piling'!$O$229</definedName>
    <definedName name="PIPE">'[1]POWERPOINT REFORMATED'!$C$144:$M$171</definedName>
    <definedName name="PipeClass" localSheetId="9">'[17]CESMM3 class'!$B$7:$C$14</definedName>
    <definedName name="PipeClass" localSheetId="3">'[18]CESMM3 class'!$B$7:$C$14</definedName>
    <definedName name="PipeClass">'[17]CESMM3 class'!$B$7:$C$14</definedName>
    <definedName name="PIPENG617">[1]BASE!$F$1844:$AF$1948</definedName>
    <definedName name="PipeSize" localSheetId="9">'[44]Pipe Schedule'!$C$7:$W$15</definedName>
    <definedName name="PipeSize" localSheetId="7">'[44]Pipe Schedule'!$C$7:$W$15</definedName>
    <definedName name="PipeSize">'[44]Pipe Schedule'!$C$7:$W$15</definedName>
    <definedName name="PipeSizeFRP" localSheetId="9">'[44]Pipe Schedule'!$B$44:$Q$88</definedName>
    <definedName name="PipeSizeFRP" localSheetId="7">'[44]Pipe Schedule'!$B$44:$Q$88</definedName>
    <definedName name="PipeSizeFRP">'[44]Pipe Schedule'!$B$44:$Q$88</definedName>
    <definedName name="Pkg_col" localSheetId="9">#REF!</definedName>
    <definedName name="Pkg_col" localSheetId="7">#REF!</definedName>
    <definedName name="Pkg_col">#REF!</definedName>
    <definedName name="pkml" localSheetId="9" hidden="1">{#N/A,#N/A,TRUE,"Cover";#N/A,#N/A,TRUE,"Conts";#N/A,#N/A,TRUE,"VOS";#N/A,#N/A,TRUE,"Warrington";#N/A,#N/A,TRUE,"Widnes"}</definedName>
    <definedName name="pkml" localSheetId="4" hidden="1">{#N/A,#N/A,TRUE,"Cover";#N/A,#N/A,TRUE,"Conts";#N/A,#N/A,TRUE,"VOS";#N/A,#N/A,TRUE,"Warrington";#N/A,#N/A,TRUE,"Widnes"}</definedName>
    <definedName name="pkml" localSheetId="19" hidden="1">{#N/A,#N/A,TRUE,"Cover";#N/A,#N/A,TRUE,"Conts";#N/A,#N/A,TRUE,"VOS";#N/A,#N/A,TRUE,"Warrington";#N/A,#N/A,TRUE,"Widnes"}</definedName>
    <definedName name="pkml" localSheetId="11" hidden="1">{#N/A,#N/A,TRUE,"Cover";#N/A,#N/A,TRUE,"Conts";#N/A,#N/A,TRUE,"VOS";#N/A,#N/A,TRUE,"Warrington";#N/A,#N/A,TRUE,"Widnes"}</definedName>
    <definedName name="pkml" localSheetId="7" hidden="1">{#N/A,#N/A,TRUE,"Cover";#N/A,#N/A,TRUE,"Conts";#N/A,#N/A,TRUE,"VOS";#N/A,#N/A,TRUE,"Warrington";#N/A,#N/A,TRUE,"Widnes"}</definedName>
    <definedName name="pkml" localSheetId="18" hidden="1">{#N/A,#N/A,TRUE,"Cover";#N/A,#N/A,TRUE,"Conts";#N/A,#N/A,TRUE,"VOS";#N/A,#N/A,TRUE,"Warrington";#N/A,#N/A,TRUE,"Widnes"}</definedName>
    <definedName name="pkml" localSheetId="3"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AN">'[1]POWERPOINT REFORMATED'!$C$172:$M$199</definedName>
    <definedName name="PLANNED">#REF!</definedName>
    <definedName name="PLANT_PART" localSheetId="9">[34]RATES!$E$66</definedName>
    <definedName name="PLANT_PART" localSheetId="3">[35]RATES!$E$66</definedName>
    <definedName name="PLANT_PART">[34]RATES!$E$66</definedName>
    <definedName name="PLANT_UPLIFT" localSheetId="9">[34]RATES!$G$66</definedName>
    <definedName name="PLANT_UPLIFT" localSheetId="3">[35]RATES!$G$66</definedName>
    <definedName name="PLANT_UPLIFT">[34]RATES!$G$66</definedName>
    <definedName name="PLAT" localSheetId="9" hidden="1">{#N/A,#N/A,TRUE,"Cover";#N/A,#N/A,TRUE,"Conts";#N/A,#N/A,TRUE,"VOS";#N/A,#N/A,TRUE,"Warrington";#N/A,#N/A,TRUE,"Widnes"}</definedName>
    <definedName name="PLAT" localSheetId="4" hidden="1">{#N/A,#N/A,TRUE,"Cover";#N/A,#N/A,TRUE,"Conts";#N/A,#N/A,TRUE,"VOS";#N/A,#N/A,TRUE,"Warrington";#N/A,#N/A,TRUE,"Widnes"}</definedName>
    <definedName name="PLAT" localSheetId="19" hidden="1">{#N/A,#N/A,TRUE,"Cover";#N/A,#N/A,TRUE,"Conts";#N/A,#N/A,TRUE,"VOS";#N/A,#N/A,TRUE,"Warrington";#N/A,#N/A,TRUE,"Widnes"}</definedName>
    <definedName name="PLAT" localSheetId="11" hidden="1">{#N/A,#N/A,TRUE,"Cover";#N/A,#N/A,TRUE,"Conts";#N/A,#N/A,TRUE,"VOS";#N/A,#N/A,TRUE,"Warrington";#N/A,#N/A,TRUE,"Widnes"}</definedName>
    <definedName name="PLAT" localSheetId="7" hidden="1">{#N/A,#N/A,TRUE,"Cover";#N/A,#N/A,TRUE,"Conts";#N/A,#N/A,TRUE,"VOS";#N/A,#N/A,TRUE,"Warrington";#N/A,#N/A,TRUE,"Widnes"}</definedName>
    <definedName name="PLAT" localSheetId="18" hidden="1">{#N/A,#N/A,TRUE,"Cover";#N/A,#N/A,TRUE,"Conts";#N/A,#N/A,TRUE,"VOS";#N/A,#N/A,TRUE,"Warrington";#N/A,#N/A,TRUE,"Widnes"}</definedName>
    <definedName name="PLAT" localSheetId="3"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9" hidden="1">{#N/A,#N/A,TRUE,"Cover";#N/A,#N/A,TRUE,"Conts";#N/A,#N/A,TRUE,"VOS";#N/A,#N/A,TRUE,"Warrington";#N/A,#N/A,TRUE,"Widnes"}</definedName>
    <definedName name="PLATFORM" localSheetId="4" hidden="1">{#N/A,#N/A,TRUE,"Cover";#N/A,#N/A,TRUE,"Conts";#N/A,#N/A,TRUE,"VOS";#N/A,#N/A,TRUE,"Warrington";#N/A,#N/A,TRUE,"Widnes"}</definedName>
    <definedName name="PLATFORM" localSheetId="19" hidden="1">{#N/A,#N/A,TRUE,"Cover";#N/A,#N/A,TRUE,"Conts";#N/A,#N/A,TRUE,"VOS";#N/A,#N/A,TRUE,"Warrington";#N/A,#N/A,TRUE,"Widnes"}</definedName>
    <definedName name="PLATFORM" localSheetId="11" hidden="1">{#N/A,#N/A,TRUE,"Cover";#N/A,#N/A,TRUE,"Conts";#N/A,#N/A,TRUE,"VOS";#N/A,#N/A,TRUE,"Warrington";#N/A,#N/A,TRUE,"Widnes"}</definedName>
    <definedName name="PLATFORM" localSheetId="7" hidden="1">{#N/A,#N/A,TRUE,"Cover";#N/A,#N/A,TRUE,"Conts";#N/A,#N/A,TRUE,"VOS";#N/A,#N/A,TRUE,"Warrington";#N/A,#N/A,TRUE,"Widnes"}</definedName>
    <definedName name="PLATFORM" localSheetId="18" hidden="1">{#N/A,#N/A,TRUE,"Cover";#N/A,#N/A,TRUE,"Conts";#N/A,#N/A,TRUE,"VOS";#N/A,#N/A,TRUE,"Warrington";#N/A,#N/A,TRUE,"Widnes"}</definedName>
    <definedName name="PLATFORM" localSheetId="3"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LJK" hidden="1">#REF!</definedName>
    <definedName name="pmlr27" localSheetId="9">[45]Rates!$M$252</definedName>
    <definedName name="pmlr27" localSheetId="3">[46]Rates!$M$252</definedName>
    <definedName name="pmlr27">[45]Rates!$M$252</definedName>
    <definedName name="pmlr28" localSheetId="9">[45]Rates!$M$257</definedName>
    <definedName name="pmlr28" localSheetId="3">[46]Rates!$M$257</definedName>
    <definedName name="pmlr28">[45]Rates!$M$257</definedName>
    <definedName name="pmlr29" localSheetId="9">[45]Rates!$M$262</definedName>
    <definedName name="pmlr29" localSheetId="3">[46]Rates!$M$262</definedName>
    <definedName name="pmlr29">[45]Rates!$M$262</definedName>
    <definedName name="pmlr63" localSheetId="9">[45]Rates!$M$770</definedName>
    <definedName name="pmlr63" localSheetId="3">[46]Rates!$M$770</definedName>
    <definedName name="pmlr63">[45]Rates!$M$770</definedName>
    <definedName name="point1" localSheetId="9">#REF!</definedName>
    <definedName name="point1" localSheetId="7">#REF!</definedName>
    <definedName name="point1">#REF!</definedName>
    <definedName name="pojboijioljn" localSheetId="9" hidden="1">{#N/A,#N/A,TRUE,"Cover";#N/A,#N/A,TRUE,"Conts";#N/A,#N/A,TRUE,"VOS";#N/A,#N/A,TRUE,"Warrington";#N/A,#N/A,TRUE,"Widnes"}</definedName>
    <definedName name="pojboijioljn" localSheetId="4" hidden="1">{#N/A,#N/A,TRUE,"Cover";#N/A,#N/A,TRUE,"Conts";#N/A,#N/A,TRUE,"VOS";#N/A,#N/A,TRUE,"Warrington";#N/A,#N/A,TRUE,"Widnes"}</definedName>
    <definedName name="pojboijioljn" localSheetId="19" hidden="1">{#N/A,#N/A,TRUE,"Cover";#N/A,#N/A,TRUE,"Conts";#N/A,#N/A,TRUE,"VOS";#N/A,#N/A,TRUE,"Warrington";#N/A,#N/A,TRUE,"Widnes"}</definedName>
    <definedName name="pojboijioljn" localSheetId="11" hidden="1">{#N/A,#N/A,TRUE,"Cover";#N/A,#N/A,TRUE,"Conts";#N/A,#N/A,TRUE,"VOS";#N/A,#N/A,TRUE,"Warrington";#N/A,#N/A,TRUE,"Widnes"}</definedName>
    <definedName name="pojboijioljn" localSheetId="7" hidden="1">{#N/A,#N/A,TRUE,"Cover";#N/A,#N/A,TRUE,"Conts";#N/A,#N/A,TRUE,"VOS";#N/A,#N/A,TRUE,"Warrington";#N/A,#N/A,TRUE,"Widnes"}</definedName>
    <definedName name="pojboijioljn" localSheetId="18" hidden="1">{#N/A,#N/A,TRUE,"Cover";#N/A,#N/A,TRUE,"Conts";#N/A,#N/A,TRUE,"VOS";#N/A,#N/A,TRUE,"Warrington";#N/A,#N/A,TRUE,"Widnes"}</definedName>
    <definedName name="pojboijioljn" localSheetId="3"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9">#REF!</definedName>
    <definedName name="Pos_Neg_Obs" localSheetId="4">#REF!</definedName>
    <definedName name="Pos_Neg_Obs" localSheetId="19">#REF!</definedName>
    <definedName name="Pos_Neg_Obs" localSheetId="7">#REF!</definedName>
    <definedName name="Pos_Neg_Obs" localSheetId="3">#REF!</definedName>
    <definedName name="Pos_Neg_Obs">#REF!</definedName>
    <definedName name="PP">#REF!</definedName>
    <definedName name="ppok" localSheetId="9" hidden="1">{#N/A,#N/A,TRUE,"Cover";#N/A,#N/A,TRUE,"Conts";#N/A,#N/A,TRUE,"VOS";#N/A,#N/A,TRUE,"Warrington";#N/A,#N/A,TRUE,"Widnes"}</definedName>
    <definedName name="ppok" localSheetId="4" hidden="1">{#N/A,#N/A,TRUE,"Cover";#N/A,#N/A,TRUE,"Conts";#N/A,#N/A,TRUE,"VOS";#N/A,#N/A,TRUE,"Warrington";#N/A,#N/A,TRUE,"Widnes"}</definedName>
    <definedName name="ppok" localSheetId="19" hidden="1">{#N/A,#N/A,TRUE,"Cover";#N/A,#N/A,TRUE,"Conts";#N/A,#N/A,TRUE,"VOS";#N/A,#N/A,TRUE,"Warrington";#N/A,#N/A,TRUE,"Widnes"}</definedName>
    <definedName name="ppok" localSheetId="11" hidden="1">{#N/A,#N/A,TRUE,"Cover";#N/A,#N/A,TRUE,"Conts";#N/A,#N/A,TRUE,"VOS";#N/A,#N/A,TRUE,"Warrington";#N/A,#N/A,TRUE,"Widnes"}</definedName>
    <definedName name="ppok" localSheetId="7" hidden="1">{#N/A,#N/A,TRUE,"Cover";#N/A,#N/A,TRUE,"Conts";#N/A,#N/A,TRUE,"VOS";#N/A,#N/A,TRUE,"Warrington";#N/A,#N/A,TRUE,"Widnes"}</definedName>
    <definedName name="ppok" localSheetId="18" hidden="1">{#N/A,#N/A,TRUE,"Cover";#N/A,#N/A,TRUE,"Conts";#N/A,#N/A,TRUE,"VOS";#N/A,#N/A,TRUE,"Warrington";#N/A,#N/A,TRUE,"Widnes"}</definedName>
    <definedName name="ppok" localSheetId="3"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r">#REF!</definedName>
    <definedName name="PrevYears" localSheetId="9">'[24]Fill this out first...'!#REF!</definedName>
    <definedName name="PrevYears">'[24]Fill this out first...'!#REF!</definedName>
    <definedName name="_xlnm.Print_Area" localSheetId="20">CCO!$B$2:$K$16</definedName>
    <definedName name="_xlnm.Print_Area" localSheetId="9">'FIR Summary'!$C$2:$H$313</definedName>
    <definedName name="_xlnm.Print_Area" localSheetId="0">'General Information'!$B$2:$F$24</definedName>
    <definedName name="_xlnm.Print_Area" localSheetId="4">HSE!$B$2:$AJ$30</definedName>
    <definedName name="_xlnm.Print_Area" localSheetId="5">'HSE-Stat'!$B$2:$J$22</definedName>
    <definedName name="_xlnm.Print_Area" localSheetId="12">'Invoice Log'!$C$2:$AH$23</definedName>
    <definedName name="_xlnm.Print_Area" localSheetId="19">Issues!$B$3:$K$15</definedName>
    <definedName name="_xlnm.Print_Area" localSheetId="16">Manpower!$B$3:$AC$26</definedName>
    <definedName name="_xlnm.Print_Area" localSheetId="11">'Material Status'!$B$2:$Z$112</definedName>
    <definedName name="_xlnm.Print_Area" localSheetId="13">Milestones!$B$2:$I$11</definedName>
    <definedName name="_xlnm.Print_Area" localSheetId="26">'OLD BOQ'!$A$1:$H$608</definedName>
    <definedName name="_xlnm.Print_Area" localSheetId="15">'Physical-Chart Data'!$B$2:$M$30</definedName>
    <definedName name="_xlnm.Print_Area" localSheetId="10">Procurement!$B$2:$T$31</definedName>
    <definedName name="_xlnm.Print_Area" localSheetId="14">Progress!$B$2:$Q$16</definedName>
    <definedName name="_xlnm.Print_Area" localSheetId="6">Quality!$A$1:$AG$52</definedName>
    <definedName name="_xlnm.Print_Area" localSheetId="7">'Quality-Stat'!$B$2:$H$47</definedName>
    <definedName name="_xlnm.Print_Area" localSheetId="18">'Risk Register'!$B$2:$AH$52</definedName>
    <definedName name="_xlnm.Print_Area" localSheetId="2">SPI!$B$2:$I$25</definedName>
    <definedName name="_xlnm.Print_Area" localSheetId="25">'STANDBY BOQ'!$A$1:$H$600</definedName>
    <definedName name="_xlnm.Print_Area" localSheetId="21">Testing!$B$2:$M$8</definedName>
    <definedName name="_xlnm.Print_Area" localSheetId="24">'TOTAL ITEMS FOR ZONE A&amp;B'!$A$1:$D$14</definedName>
    <definedName name="_xlnm.Print_Area" localSheetId="17">'Weekly Manpower'!$B$3:$CU$26</definedName>
    <definedName name="_xlnm.Print_Area" localSheetId="3">'Weekly Progress Photos'!$B$2:$M$29</definedName>
    <definedName name="_xlnm.Print_Area" localSheetId="1">'Weekly Progress Report'!$B$2:$AJ$96</definedName>
    <definedName name="_xlnm.Print_Area" localSheetId="8">'Weekly Quality'!$A$1:$BF$70</definedName>
    <definedName name="_xlnm.Print_Area">#REF!</definedName>
    <definedName name="PRINT_AREA_MI" localSheetId="9">#REF!</definedName>
    <definedName name="PRINT_AREA_MI" localSheetId="4">#REF!</definedName>
    <definedName name="PRINT_AREA_MI" localSheetId="19">#REF!</definedName>
    <definedName name="PRINT_AREA_MI" localSheetId="6">#REF!</definedName>
    <definedName name="PRINT_AREA_MI" localSheetId="7">#REF!</definedName>
    <definedName name="PRINT_AREA_MI" localSheetId="3">#REF!</definedName>
    <definedName name="PRINT_AREA_MI">#REF!</definedName>
    <definedName name="Print_Range" localSheetId="9">#REF!</definedName>
    <definedName name="Print_Range">#REF!</definedName>
    <definedName name="_xlnm.Print_Titles" localSheetId="9">'FIR Summary'!$5:$5</definedName>
    <definedName name="_xlnm.Print_Titles" localSheetId="26">'OLD BOQ'!$1:$5</definedName>
    <definedName name="_xlnm.Print_Titles" localSheetId="18">'Risk Register'!$6:$10</definedName>
    <definedName name="_xlnm.Print_Titles" localSheetId="25">'STANDBY BOQ'!$1:$5</definedName>
    <definedName name="_xlnm.Print_Titles">#REF!</definedName>
    <definedName name="Print_Titles_MI" localSheetId="9">#REF!</definedName>
    <definedName name="Print_Titles_MI" localSheetId="7">#REF!</definedName>
    <definedName name="Print_Titles_MI">#REF!</definedName>
    <definedName name="PROC660">[1]BASE!$F$2212:$AF$2316</definedName>
    <definedName name="PROCESS">'[1]POWERPOINT REFORMATED'!$C$200:$M$227</definedName>
    <definedName name="prog" hidden="1">#REF!</definedName>
    <definedName name="PROGSUM">#REF!</definedName>
    <definedName name="ProjCostRptSTPChnge">'[47]Proj Cost Rpt'!#REF!</definedName>
    <definedName name="ProjectLocation" localSheetId="9">'[24]Fill this out first...'!$D$10</definedName>
    <definedName name="ProjectLocation">'[24]Fill this out first...'!$D$10</definedName>
    <definedName name="ProjectNumber" localSheetId="9">'[24]Fill this out first...'!$D$16</definedName>
    <definedName name="ProjectNumber">'[24]Fill this out first...'!$D$16</definedName>
    <definedName name="PROJECTS">'[1]POWERPOINT REFORMATED'!$C$228:$M$255</definedName>
    <definedName name="ProjectSubtitle" localSheetId="9">'[24]Fill this out first...'!$D$9</definedName>
    <definedName name="ProjectSubtitle">'[24]Fill this out first...'!$D$9</definedName>
    <definedName name="ProjectTitle" localSheetId="9">'[24]Fill this out first...'!$D$8</definedName>
    <definedName name="ProjectTitle">'[24]Fill this out first...'!$D$8</definedName>
    <definedName name="pswyry" localSheetId="9" hidden="1">{#N/A,#N/A,TRUE,"Cover";#N/A,#N/A,TRUE,"Conts";#N/A,#N/A,TRUE,"VOS";#N/A,#N/A,TRUE,"Warrington";#N/A,#N/A,TRUE,"Widnes"}</definedName>
    <definedName name="pswyry" localSheetId="4" hidden="1">{#N/A,#N/A,TRUE,"Cover";#N/A,#N/A,TRUE,"Conts";#N/A,#N/A,TRUE,"VOS";#N/A,#N/A,TRUE,"Warrington";#N/A,#N/A,TRUE,"Widnes"}</definedName>
    <definedName name="pswyry" localSheetId="19" hidden="1">{#N/A,#N/A,TRUE,"Cover";#N/A,#N/A,TRUE,"Conts";#N/A,#N/A,TRUE,"VOS";#N/A,#N/A,TRUE,"Warrington";#N/A,#N/A,TRUE,"Widnes"}</definedName>
    <definedName name="pswyry" localSheetId="11" hidden="1">{#N/A,#N/A,TRUE,"Cover";#N/A,#N/A,TRUE,"Conts";#N/A,#N/A,TRUE,"VOS";#N/A,#N/A,TRUE,"Warrington";#N/A,#N/A,TRUE,"Widnes"}</definedName>
    <definedName name="pswyry" localSheetId="7" hidden="1">{#N/A,#N/A,TRUE,"Cover";#N/A,#N/A,TRUE,"Conts";#N/A,#N/A,TRUE,"VOS";#N/A,#N/A,TRUE,"Warrington";#N/A,#N/A,TRUE,"Widnes"}</definedName>
    <definedName name="pswyry" localSheetId="18" hidden="1">{#N/A,#N/A,TRUE,"Cover";#N/A,#N/A,TRUE,"Conts";#N/A,#N/A,TRUE,"VOS";#N/A,#N/A,TRUE,"Warrington";#N/A,#N/A,TRUE,"Widnes"}</definedName>
    <definedName name="pswyry" localSheetId="3"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9" hidden="1">{#N/A,#N/A,TRUE,"Cover";#N/A,#N/A,TRUE,"Conts";#N/A,#N/A,TRUE,"VOS";#N/A,#N/A,TRUE,"Warrington";#N/A,#N/A,TRUE,"Widnes"}</definedName>
    <definedName name="puy" localSheetId="4" hidden="1">{#N/A,#N/A,TRUE,"Cover";#N/A,#N/A,TRUE,"Conts";#N/A,#N/A,TRUE,"VOS";#N/A,#N/A,TRUE,"Warrington";#N/A,#N/A,TRUE,"Widnes"}</definedName>
    <definedName name="puy" localSheetId="19" hidden="1">{#N/A,#N/A,TRUE,"Cover";#N/A,#N/A,TRUE,"Conts";#N/A,#N/A,TRUE,"VOS";#N/A,#N/A,TRUE,"Warrington";#N/A,#N/A,TRUE,"Widnes"}</definedName>
    <definedName name="puy" localSheetId="11" hidden="1">{#N/A,#N/A,TRUE,"Cover";#N/A,#N/A,TRUE,"Conts";#N/A,#N/A,TRUE,"VOS";#N/A,#N/A,TRUE,"Warrington";#N/A,#N/A,TRUE,"Widnes"}</definedName>
    <definedName name="puy" localSheetId="7" hidden="1">{#N/A,#N/A,TRUE,"Cover";#N/A,#N/A,TRUE,"Conts";#N/A,#N/A,TRUE,"VOS";#N/A,#N/A,TRUE,"Warrington";#N/A,#N/A,TRUE,"Widnes"}</definedName>
    <definedName name="puy" localSheetId="18" hidden="1">{#N/A,#N/A,TRUE,"Cover";#N/A,#N/A,TRUE,"Conts";#N/A,#N/A,TRUE,"VOS";#N/A,#N/A,TRUE,"Warrington";#N/A,#N/A,TRUE,"Widnes"}</definedName>
    <definedName name="puy" localSheetId="3"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9" hidden="1">{#N/A,#N/A,TRUE,"Cover";#N/A,#N/A,TRUE,"Conts";#N/A,#N/A,TRUE,"VOS";#N/A,#N/A,TRUE,"Warrington";#N/A,#N/A,TRUE,"Widnes"}</definedName>
    <definedName name="q3tqtq" localSheetId="4" hidden="1">{#N/A,#N/A,TRUE,"Cover";#N/A,#N/A,TRUE,"Conts";#N/A,#N/A,TRUE,"VOS";#N/A,#N/A,TRUE,"Warrington";#N/A,#N/A,TRUE,"Widnes"}</definedName>
    <definedName name="q3tqtq" localSheetId="19" hidden="1">{#N/A,#N/A,TRUE,"Cover";#N/A,#N/A,TRUE,"Conts";#N/A,#N/A,TRUE,"VOS";#N/A,#N/A,TRUE,"Warrington";#N/A,#N/A,TRUE,"Widnes"}</definedName>
    <definedName name="q3tqtq" localSheetId="11" hidden="1">{#N/A,#N/A,TRUE,"Cover";#N/A,#N/A,TRUE,"Conts";#N/A,#N/A,TRUE,"VOS";#N/A,#N/A,TRUE,"Warrington";#N/A,#N/A,TRUE,"Widnes"}</definedName>
    <definedName name="q3tqtq" localSheetId="7" hidden="1">{#N/A,#N/A,TRUE,"Cover";#N/A,#N/A,TRUE,"Conts";#N/A,#N/A,TRUE,"VOS";#N/A,#N/A,TRUE,"Warrington";#N/A,#N/A,TRUE,"Widnes"}</definedName>
    <definedName name="q3tqtq" localSheetId="18" hidden="1">{#N/A,#N/A,TRUE,"Cover";#N/A,#N/A,TRUE,"Conts";#N/A,#N/A,TRUE,"VOS";#N/A,#N/A,TRUE,"Warrington";#N/A,#N/A,TRUE,"Widnes"}</definedName>
    <definedName name="q3tqtq" localSheetId="3"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9" hidden="1">{#N/A,#N/A,TRUE,"Cover";#N/A,#N/A,TRUE,"Conts";#N/A,#N/A,TRUE,"VOS";#N/A,#N/A,TRUE,"Warrington";#N/A,#N/A,TRUE,"Widnes"}</definedName>
    <definedName name="q5ttyr" localSheetId="4" hidden="1">{#N/A,#N/A,TRUE,"Cover";#N/A,#N/A,TRUE,"Conts";#N/A,#N/A,TRUE,"VOS";#N/A,#N/A,TRUE,"Warrington";#N/A,#N/A,TRUE,"Widnes"}</definedName>
    <definedName name="q5ttyr" localSheetId="19" hidden="1">{#N/A,#N/A,TRUE,"Cover";#N/A,#N/A,TRUE,"Conts";#N/A,#N/A,TRUE,"VOS";#N/A,#N/A,TRUE,"Warrington";#N/A,#N/A,TRUE,"Widnes"}</definedName>
    <definedName name="q5ttyr" localSheetId="11" hidden="1">{#N/A,#N/A,TRUE,"Cover";#N/A,#N/A,TRUE,"Conts";#N/A,#N/A,TRUE,"VOS";#N/A,#N/A,TRUE,"Warrington";#N/A,#N/A,TRUE,"Widnes"}</definedName>
    <definedName name="q5ttyr" localSheetId="7" hidden="1">{#N/A,#N/A,TRUE,"Cover";#N/A,#N/A,TRUE,"Conts";#N/A,#N/A,TRUE,"VOS";#N/A,#N/A,TRUE,"Warrington";#N/A,#N/A,TRUE,"Widnes"}</definedName>
    <definedName name="q5ttyr" localSheetId="18" hidden="1">{#N/A,#N/A,TRUE,"Cover";#N/A,#N/A,TRUE,"Conts";#N/A,#N/A,TRUE,"VOS";#N/A,#N/A,TRUE,"Warrington";#N/A,#N/A,TRUE,"Widnes"}</definedName>
    <definedName name="q5ttyr" localSheetId="3"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AHSE">'[1]POWERPOINT REFORMATED'!$C$256:$M$283</definedName>
    <definedName name="QP">#REF!</definedName>
    <definedName name="qq">'[29]REG-BASIS'!$C$3:$S$150</definedName>
    <definedName name="qqq" localSheetId="9" hidden="1">{#N/A,#N/A,TRUE,"Cover";#N/A,#N/A,TRUE,"Conts";#N/A,#N/A,TRUE,"VOS";#N/A,#N/A,TRUE,"Warrington";#N/A,#N/A,TRUE,"Widnes"}</definedName>
    <definedName name="qqq" localSheetId="4" hidden="1">{#N/A,#N/A,TRUE,"Cover";#N/A,#N/A,TRUE,"Conts";#N/A,#N/A,TRUE,"VOS";#N/A,#N/A,TRUE,"Warrington";#N/A,#N/A,TRUE,"Widnes"}</definedName>
    <definedName name="qqq" localSheetId="19" hidden="1">{#N/A,#N/A,TRUE,"Cover";#N/A,#N/A,TRUE,"Conts";#N/A,#N/A,TRUE,"VOS";#N/A,#N/A,TRUE,"Warrington";#N/A,#N/A,TRUE,"Widnes"}</definedName>
    <definedName name="qqq" localSheetId="11" hidden="1">{#N/A,#N/A,TRUE,"Cover";#N/A,#N/A,TRUE,"Conts";#N/A,#N/A,TRUE,"VOS";#N/A,#N/A,TRUE,"Warrington";#N/A,#N/A,TRUE,"Widnes"}</definedName>
    <definedName name="qqq" localSheetId="7" hidden="1">{#N/A,#N/A,TRUE,"Cover";#N/A,#N/A,TRUE,"Conts";#N/A,#N/A,TRUE,"VOS";#N/A,#N/A,TRUE,"Warrington";#N/A,#N/A,TRUE,"Widnes"}</definedName>
    <definedName name="qqq" localSheetId="18" hidden="1">{#N/A,#N/A,TRUE,"Cover";#N/A,#N/A,TRUE,"Conts";#N/A,#N/A,TRUE,"VOS";#N/A,#N/A,TRUE,"Warrington";#N/A,#N/A,TRUE,"Widnes"}</definedName>
    <definedName name="qqq" localSheetId="3"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rt" localSheetId="9" hidden="1">{#N/A,#N/A,TRUE,"Cover";#N/A,#N/A,TRUE,"Conts";#N/A,#N/A,TRUE,"VOS";#N/A,#N/A,TRUE,"Warrington";#N/A,#N/A,TRUE,"Widnes"}</definedName>
    <definedName name="qrt" localSheetId="4" hidden="1">{#N/A,#N/A,TRUE,"Cover";#N/A,#N/A,TRUE,"Conts";#N/A,#N/A,TRUE,"VOS";#N/A,#N/A,TRUE,"Warrington";#N/A,#N/A,TRUE,"Widnes"}</definedName>
    <definedName name="qrt" localSheetId="19" hidden="1">{#N/A,#N/A,TRUE,"Cover";#N/A,#N/A,TRUE,"Conts";#N/A,#N/A,TRUE,"VOS";#N/A,#N/A,TRUE,"Warrington";#N/A,#N/A,TRUE,"Widnes"}</definedName>
    <definedName name="qrt" localSheetId="11" hidden="1">{#N/A,#N/A,TRUE,"Cover";#N/A,#N/A,TRUE,"Conts";#N/A,#N/A,TRUE,"VOS";#N/A,#N/A,TRUE,"Warrington";#N/A,#N/A,TRUE,"Widnes"}</definedName>
    <definedName name="qrt" localSheetId="7" hidden="1">{#N/A,#N/A,TRUE,"Cover";#N/A,#N/A,TRUE,"Conts";#N/A,#N/A,TRUE,"VOS";#N/A,#N/A,TRUE,"Warrington";#N/A,#N/A,TRUE,"Widnes"}</definedName>
    <definedName name="qrt" localSheetId="18" hidden="1">{#N/A,#N/A,TRUE,"Cover";#N/A,#N/A,TRUE,"Conts";#N/A,#N/A,TRUE,"VOS";#N/A,#N/A,TRUE,"Warrington";#N/A,#N/A,TRUE,"Widnes"}</definedName>
    <definedName name="qrt" localSheetId="3"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9" hidden="1">{#N/A,#N/A,TRUE,"Cover";#N/A,#N/A,TRUE,"Conts";#N/A,#N/A,TRUE,"VOS";#N/A,#N/A,TRUE,"Warrington";#N/A,#N/A,TRUE,"Widnes"}</definedName>
    <definedName name="qttyry" localSheetId="4" hidden="1">{#N/A,#N/A,TRUE,"Cover";#N/A,#N/A,TRUE,"Conts";#N/A,#N/A,TRUE,"VOS";#N/A,#N/A,TRUE,"Warrington";#N/A,#N/A,TRUE,"Widnes"}</definedName>
    <definedName name="qttyry" localSheetId="19" hidden="1">{#N/A,#N/A,TRUE,"Cover";#N/A,#N/A,TRUE,"Conts";#N/A,#N/A,TRUE,"VOS";#N/A,#N/A,TRUE,"Warrington";#N/A,#N/A,TRUE,"Widnes"}</definedName>
    <definedName name="qttyry" localSheetId="11" hidden="1">{#N/A,#N/A,TRUE,"Cover";#N/A,#N/A,TRUE,"Conts";#N/A,#N/A,TRUE,"VOS";#N/A,#N/A,TRUE,"Warrington";#N/A,#N/A,TRUE,"Widnes"}</definedName>
    <definedName name="qttyry" localSheetId="7" hidden="1">{#N/A,#N/A,TRUE,"Cover";#N/A,#N/A,TRUE,"Conts";#N/A,#N/A,TRUE,"VOS";#N/A,#N/A,TRUE,"Warrington";#N/A,#N/A,TRUE,"Widnes"}</definedName>
    <definedName name="qttyry" localSheetId="18" hidden="1">{#N/A,#N/A,TRUE,"Cover";#N/A,#N/A,TRUE,"Conts";#N/A,#N/A,TRUE,"VOS";#N/A,#N/A,TRUE,"Warrington";#N/A,#N/A,TRUE,"Widnes"}</definedName>
    <definedName name="qttyry" localSheetId="3"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9" hidden="1">{#N/A,#N/A,TRUE,"Cover";#N/A,#N/A,TRUE,"Conts";#N/A,#N/A,TRUE,"VOS";#N/A,#N/A,TRUE,"Warrington";#N/A,#N/A,TRUE,"Widnes"}</definedName>
    <definedName name="qtyhytrh" localSheetId="4" hidden="1">{#N/A,#N/A,TRUE,"Cover";#N/A,#N/A,TRUE,"Conts";#N/A,#N/A,TRUE,"VOS";#N/A,#N/A,TRUE,"Warrington";#N/A,#N/A,TRUE,"Widnes"}</definedName>
    <definedName name="qtyhytrh" localSheetId="19" hidden="1">{#N/A,#N/A,TRUE,"Cover";#N/A,#N/A,TRUE,"Conts";#N/A,#N/A,TRUE,"VOS";#N/A,#N/A,TRUE,"Warrington";#N/A,#N/A,TRUE,"Widnes"}</definedName>
    <definedName name="qtyhytrh" localSheetId="11" hidden="1">{#N/A,#N/A,TRUE,"Cover";#N/A,#N/A,TRUE,"Conts";#N/A,#N/A,TRUE,"VOS";#N/A,#N/A,TRUE,"Warrington";#N/A,#N/A,TRUE,"Widnes"}</definedName>
    <definedName name="qtyhytrh" localSheetId="7" hidden="1">{#N/A,#N/A,TRUE,"Cover";#N/A,#N/A,TRUE,"Conts";#N/A,#N/A,TRUE,"VOS";#N/A,#N/A,TRUE,"Warrington";#N/A,#N/A,TRUE,"Widnes"}</definedName>
    <definedName name="qtyhytrh" localSheetId="18" hidden="1">{#N/A,#N/A,TRUE,"Cover";#N/A,#N/A,TRUE,"Conts";#N/A,#N/A,TRUE,"VOS";#N/A,#N/A,TRUE,"Warrington";#N/A,#N/A,TRUE,"Widnes"}</definedName>
    <definedName name="qtyhytrh" localSheetId="3"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9" hidden="1">{#N/A,#N/A,TRUE,"Cover";#N/A,#N/A,TRUE,"Conts";#N/A,#N/A,TRUE,"VOS";#N/A,#N/A,TRUE,"Warrington";#N/A,#N/A,TRUE,"Widnes"}</definedName>
    <definedName name="qtyu" localSheetId="4" hidden="1">{#N/A,#N/A,TRUE,"Cover";#N/A,#N/A,TRUE,"Conts";#N/A,#N/A,TRUE,"VOS";#N/A,#N/A,TRUE,"Warrington";#N/A,#N/A,TRUE,"Widnes"}</definedName>
    <definedName name="qtyu" localSheetId="19" hidden="1">{#N/A,#N/A,TRUE,"Cover";#N/A,#N/A,TRUE,"Conts";#N/A,#N/A,TRUE,"VOS";#N/A,#N/A,TRUE,"Warrington";#N/A,#N/A,TRUE,"Widnes"}</definedName>
    <definedName name="qtyu" localSheetId="11" hidden="1">{#N/A,#N/A,TRUE,"Cover";#N/A,#N/A,TRUE,"Conts";#N/A,#N/A,TRUE,"VOS";#N/A,#N/A,TRUE,"Warrington";#N/A,#N/A,TRUE,"Widnes"}</definedName>
    <definedName name="qtyu" localSheetId="7" hidden="1">{#N/A,#N/A,TRUE,"Cover";#N/A,#N/A,TRUE,"Conts";#N/A,#N/A,TRUE,"VOS";#N/A,#N/A,TRUE,"Warrington";#N/A,#N/A,TRUE,"Widnes"}</definedName>
    <definedName name="qtyu" localSheetId="18" hidden="1">{#N/A,#N/A,TRUE,"Cover";#N/A,#N/A,TRUE,"Conts";#N/A,#N/A,TRUE,"VOS";#N/A,#N/A,TRUE,"Warrington";#N/A,#N/A,TRUE,"Widnes"}</definedName>
    <definedName name="qtyu" localSheetId="3"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9" hidden="1">{#N/A,#N/A,TRUE,"Cover";#N/A,#N/A,TRUE,"Conts";#N/A,#N/A,TRUE,"VOS";#N/A,#N/A,TRUE,"Warrington";#N/A,#N/A,TRUE,"Widnes"}</definedName>
    <definedName name="qtyyut" localSheetId="4" hidden="1">{#N/A,#N/A,TRUE,"Cover";#N/A,#N/A,TRUE,"Conts";#N/A,#N/A,TRUE,"VOS";#N/A,#N/A,TRUE,"Warrington";#N/A,#N/A,TRUE,"Widnes"}</definedName>
    <definedName name="qtyyut" localSheetId="19" hidden="1">{#N/A,#N/A,TRUE,"Cover";#N/A,#N/A,TRUE,"Conts";#N/A,#N/A,TRUE,"VOS";#N/A,#N/A,TRUE,"Warrington";#N/A,#N/A,TRUE,"Widnes"}</definedName>
    <definedName name="qtyyut" localSheetId="11" hidden="1">{#N/A,#N/A,TRUE,"Cover";#N/A,#N/A,TRUE,"Conts";#N/A,#N/A,TRUE,"VOS";#N/A,#N/A,TRUE,"Warrington";#N/A,#N/A,TRUE,"Widnes"}</definedName>
    <definedName name="qtyyut" localSheetId="7" hidden="1">{#N/A,#N/A,TRUE,"Cover";#N/A,#N/A,TRUE,"Conts";#N/A,#N/A,TRUE,"VOS";#N/A,#N/A,TRUE,"Warrington";#N/A,#N/A,TRUE,"Widnes"}</definedName>
    <definedName name="qtyyut" localSheetId="18" hidden="1">{#N/A,#N/A,TRUE,"Cover";#N/A,#N/A,TRUE,"Conts";#N/A,#N/A,TRUE,"VOS";#N/A,#N/A,TRUE,"Warrington";#N/A,#N/A,TRUE,"Widnes"}</definedName>
    <definedName name="qtyyut" localSheetId="3"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9" hidden="1">{#N/A,#N/A,TRUE,"Cover";#N/A,#N/A,TRUE,"Conts";#N/A,#N/A,TRUE,"VOS";#N/A,#N/A,TRUE,"Warrington";#N/A,#N/A,TRUE,"Widnes"}</definedName>
    <definedName name="qtyyyhh" localSheetId="4" hidden="1">{#N/A,#N/A,TRUE,"Cover";#N/A,#N/A,TRUE,"Conts";#N/A,#N/A,TRUE,"VOS";#N/A,#N/A,TRUE,"Warrington";#N/A,#N/A,TRUE,"Widnes"}</definedName>
    <definedName name="qtyyyhh" localSheetId="19" hidden="1">{#N/A,#N/A,TRUE,"Cover";#N/A,#N/A,TRUE,"Conts";#N/A,#N/A,TRUE,"VOS";#N/A,#N/A,TRUE,"Warrington";#N/A,#N/A,TRUE,"Widnes"}</definedName>
    <definedName name="qtyyyhh" localSheetId="11" hidden="1">{#N/A,#N/A,TRUE,"Cover";#N/A,#N/A,TRUE,"Conts";#N/A,#N/A,TRUE,"VOS";#N/A,#N/A,TRUE,"Warrington";#N/A,#N/A,TRUE,"Widnes"}</definedName>
    <definedName name="qtyyyhh" localSheetId="7" hidden="1">{#N/A,#N/A,TRUE,"Cover";#N/A,#N/A,TRUE,"Conts";#N/A,#N/A,TRUE,"VOS";#N/A,#N/A,TRUE,"Warrington";#N/A,#N/A,TRUE,"Widnes"}</definedName>
    <definedName name="qtyyyhh" localSheetId="18" hidden="1">{#N/A,#N/A,TRUE,"Cover";#N/A,#N/A,TRUE,"Conts";#N/A,#N/A,TRUE,"VOS";#N/A,#N/A,TRUE,"Warrington";#N/A,#N/A,TRUE,"Widnes"}</definedName>
    <definedName name="qtyyyhh" localSheetId="3"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qw">#REF!</definedName>
    <definedName name="ra">#N/A</definedName>
    <definedName name="rad">#REF!</definedName>
    <definedName name="rasgg" localSheetId="9" hidden="1">{#N/A,#N/A,TRUE,"Cover";#N/A,#N/A,TRUE,"Conts";#N/A,#N/A,TRUE,"VOS";#N/A,#N/A,TRUE,"Warrington";#N/A,#N/A,TRUE,"Widnes"}</definedName>
    <definedName name="rasgg" localSheetId="4" hidden="1">{#N/A,#N/A,TRUE,"Cover";#N/A,#N/A,TRUE,"Conts";#N/A,#N/A,TRUE,"VOS";#N/A,#N/A,TRUE,"Warrington";#N/A,#N/A,TRUE,"Widnes"}</definedName>
    <definedName name="rasgg" localSheetId="19" hidden="1">{#N/A,#N/A,TRUE,"Cover";#N/A,#N/A,TRUE,"Conts";#N/A,#N/A,TRUE,"VOS";#N/A,#N/A,TRUE,"Warrington";#N/A,#N/A,TRUE,"Widnes"}</definedName>
    <definedName name="rasgg" localSheetId="11" hidden="1">{#N/A,#N/A,TRUE,"Cover";#N/A,#N/A,TRUE,"Conts";#N/A,#N/A,TRUE,"VOS";#N/A,#N/A,TRUE,"Warrington";#N/A,#N/A,TRUE,"Widnes"}</definedName>
    <definedName name="rasgg" localSheetId="7" hidden="1">{#N/A,#N/A,TRUE,"Cover";#N/A,#N/A,TRUE,"Conts";#N/A,#N/A,TRUE,"VOS";#N/A,#N/A,TRUE,"Warrington";#N/A,#N/A,TRUE,"Widnes"}</definedName>
    <definedName name="rasgg" localSheetId="18" hidden="1">{#N/A,#N/A,TRUE,"Cover";#N/A,#N/A,TRUE,"Conts";#N/A,#N/A,TRUE,"VOS";#N/A,#N/A,TRUE,"Warrington";#N/A,#N/A,TRUE,"Widnes"}</definedName>
    <definedName name="rasgg" localSheetId="3"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ATE1">#REF!</definedName>
    <definedName name="ravi">#REF!</definedName>
    <definedName name="RCP">#REF!</definedName>
    <definedName name="RcpPipes" localSheetId="9">'[44]Pipe Schedule'!$C$5:$Z$19</definedName>
    <definedName name="RcpPipes" localSheetId="7">'[44]Pipe Schedule'!$C$5:$Z$19</definedName>
    <definedName name="RcpPipes">'[44]Pipe Schedule'!$C$5:$Z$19</definedName>
    <definedName name="RcpPipes2" localSheetId="9">'[44]Pipe Schedule'!$C$21:$Y$37</definedName>
    <definedName name="RcpPipes2" localSheetId="7">'[44]Pipe Schedule'!$C$21:$Y$37</definedName>
    <definedName name="RcpPipes2">'[44]Pipe Schedule'!$C$21:$Y$37</definedName>
    <definedName name="RD" localSheetId="9">#REF!</definedName>
    <definedName name="RD" localSheetId="7">#REF!</definedName>
    <definedName name="RD">#REF!</definedName>
    <definedName name="rdegsegrg" localSheetId="9" hidden="1">{#N/A,#N/A,TRUE,"Cover";#N/A,#N/A,TRUE,"Conts";#N/A,#N/A,TRUE,"VOS";#N/A,#N/A,TRUE,"Warrington";#N/A,#N/A,TRUE,"Widnes"}</definedName>
    <definedName name="rdegsegrg" localSheetId="4" hidden="1">{#N/A,#N/A,TRUE,"Cover";#N/A,#N/A,TRUE,"Conts";#N/A,#N/A,TRUE,"VOS";#N/A,#N/A,TRUE,"Warrington";#N/A,#N/A,TRUE,"Widnes"}</definedName>
    <definedName name="rdegsegrg" localSheetId="19" hidden="1">{#N/A,#N/A,TRUE,"Cover";#N/A,#N/A,TRUE,"Conts";#N/A,#N/A,TRUE,"VOS";#N/A,#N/A,TRUE,"Warrington";#N/A,#N/A,TRUE,"Widnes"}</definedName>
    <definedName name="rdegsegrg" localSheetId="11" hidden="1">{#N/A,#N/A,TRUE,"Cover";#N/A,#N/A,TRUE,"Conts";#N/A,#N/A,TRUE,"VOS";#N/A,#N/A,TRUE,"Warrington";#N/A,#N/A,TRUE,"Widnes"}</definedName>
    <definedName name="rdegsegrg" localSheetId="7" hidden="1">{#N/A,#N/A,TRUE,"Cover";#N/A,#N/A,TRUE,"Conts";#N/A,#N/A,TRUE,"VOS";#N/A,#N/A,TRUE,"Warrington";#N/A,#N/A,TRUE,"Widnes"}</definedName>
    <definedName name="rdegsegrg" localSheetId="18" hidden="1">{#N/A,#N/A,TRUE,"Cover";#N/A,#N/A,TRUE,"Conts";#N/A,#N/A,TRUE,"VOS";#N/A,#N/A,TRUE,"Warrington";#N/A,#N/A,TRUE,"Widnes"}</definedName>
    <definedName name="rdegsegrg" localSheetId="3"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 localSheetId="7">#REF!</definedName>
    <definedName name="_xlnm.Recorder">#REF!</definedName>
    <definedName name="REDUCEDQUANTS" localSheetId="26">#REF!</definedName>
    <definedName name="REDUCEDQUANTS" localSheetId="25">#REF!</definedName>
    <definedName name="REDUCEDQUANTS">#REF!</definedName>
    <definedName name="Reinforcement" localSheetId="9">'[15]RCBC Reinforcement'!$G$5:$S$77</definedName>
    <definedName name="Reinforcement" localSheetId="7">'[15]RCBC Reinforcement'!$G$5:$S$77</definedName>
    <definedName name="Reinforcement">'[15]RCBC Reinforcement'!$G$5:$S$77</definedName>
    <definedName name="REMOVE">#N/A</definedName>
    <definedName name="requi">#REF!</definedName>
    <definedName name="rer" localSheetId="9" hidden="1">{#N/A,#N/A,TRUE,"Cover";#N/A,#N/A,TRUE,"Conts";#N/A,#N/A,TRUE,"VOS";#N/A,#N/A,TRUE,"Warrington";#N/A,#N/A,TRUE,"Widnes"}</definedName>
    <definedName name="rer" localSheetId="4" hidden="1">{#N/A,#N/A,TRUE,"Cover";#N/A,#N/A,TRUE,"Conts";#N/A,#N/A,TRUE,"VOS";#N/A,#N/A,TRUE,"Warrington";#N/A,#N/A,TRUE,"Widnes"}</definedName>
    <definedName name="rer" localSheetId="19" hidden="1">{#N/A,#N/A,TRUE,"Cover";#N/A,#N/A,TRUE,"Conts";#N/A,#N/A,TRUE,"VOS";#N/A,#N/A,TRUE,"Warrington";#N/A,#N/A,TRUE,"Widnes"}</definedName>
    <definedName name="rer" localSheetId="11" hidden="1">{#N/A,#N/A,TRUE,"Cover";#N/A,#N/A,TRUE,"Conts";#N/A,#N/A,TRUE,"VOS";#N/A,#N/A,TRUE,"Warrington";#N/A,#N/A,TRUE,"Widnes"}</definedName>
    <definedName name="rer" localSheetId="7" hidden="1">{#N/A,#N/A,TRUE,"Cover";#N/A,#N/A,TRUE,"Conts";#N/A,#N/A,TRUE,"VOS";#N/A,#N/A,TRUE,"Warrington";#N/A,#N/A,TRUE,"Widnes"}</definedName>
    <definedName name="rer" localSheetId="18" hidden="1">{#N/A,#N/A,TRUE,"Cover";#N/A,#N/A,TRUE,"Conts";#N/A,#N/A,TRUE,"VOS";#N/A,#N/A,TRUE,"Warrington";#N/A,#N/A,TRUE,"Widnes"}</definedName>
    <definedName name="rer" localSheetId="3"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S" localSheetId="9">[12]WorkBreakDown!#REF!</definedName>
    <definedName name="RES">[12]WorkBreakDown!#REF!</definedName>
    <definedName name="Resources">#REF!</definedName>
    <definedName name="rghhythy" localSheetId="9" hidden="1">{#N/A,#N/A,TRUE,"Cover";#N/A,#N/A,TRUE,"Conts";#N/A,#N/A,TRUE,"VOS";#N/A,#N/A,TRUE,"Warrington";#N/A,#N/A,TRUE,"Widnes"}</definedName>
    <definedName name="rghhythy" localSheetId="4" hidden="1">{#N/A,#N/A,TRUE,"Cover";#N/A,#N/A,TRUE,"Conts";#N/A,#N/A,TRUE,"VOS";#N/A,#N/A,TRUE,"Warrington";#N/A,#N/A,TRUE,"Widnes"}</definedName>
    <definedName name="rghhythy" localSheetId="19" hidden="1">{#N/A,#N/A,TRUE,"Cover";#N/A,#N/A,TRUE,"Conts";#N/A,#N/A,TRUE,"VOS";#N/A,#N/A,TRUE,"Warrington";#N/A,#N/A,TRUE,"Widnes"}</definedName>
    <definedName name="rghhythy" localSheetId="11" hidden="1">{#N/A,#N/A,TRUE,"Cover";#N/A,#N/A,TRUE,"Conts";#N/A,#N/A,TRUE,"VOS";#N/A,#N/A,TRUE,"Warrington";#N/A,#N/A,TRUE,"Widnes"}</definedName>
    <definedName name="rghhythy" localSheetId="7" hidden="1">{#N/A,#N/A,TRUE,"Cover";#N/A,#N/A,TRUE,"Conts";#N/A,#N/A,TRUE,"VOS";#N/A,#N/A,TRUE,"Warrington";#N/A,#N/A,TRUE,"Widnes"}</definedName>
    <definedName name="rghhythy" localSheetId="18" hidden="1">{#N/A,#N/A,TRUE,"Cover";#N/A,#N/A,TRUE,"Conts";#N/A,#N/A,TRUE,"VOS";#N/A,#N/A,TRUE,"Warrington";#N/A,#N/A,TRUE,"Widnes"}</definedName>
    <definedName name="rghhythy" localSheetId="3"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9" hidden="1">{#N/A,#N/A,TRUE,"Cover";#N/A,#N/A,TRUE,"Conts";#N/A,#N/A,TRUE,"VOS";#N/A,#N/A,TRUE,"Warrington";#N/A,#N/A,TRUE,"Widnes"}</definedName>
    <definedName name="rhyuyi" localSheetId="4" hidden="1">{#N/A,#N/A,TRUE,"Cover";#N/A,#N/A,TRUE,"Conts";#N/A,#N/A,TRUE,"VOS";#N/A,#N/A,TRUE,"Warrington";#N/A,#N/A,TRUE,"Widnes"}</definedName>
    <definedName name="rhyuyi" localSheetId="19" hidden="1">{#N/A,#N/A,TRUE,"Cover";#N/A,#N/A,TRUE,"Conts";#N/A,#N/A,TRUE,"VOS";#N/A,#N/A,TRUE,"Warrington";#N/A,#N/A,TRUE,"Widnes"}</definedName>
    <definedName name="rhyuyi" localSheetId="11" hidden="1">{#N/A,#N/A,TRUE,"Cover";#N/A,#N/A,TRUE,"Conts";#N/A,#N/A,TRUE,"VOS";#N/A,#N/A,TRUE,"Warrington";#N/A,#N/A,TRUE,"Widnes"}</definedName>
    <definedName name="rhyuyi" localSheetId="7" hidden="1">{#N/A,#N/A,TRUE,"Cover";#N/A,#N/A,TRUE,"Conts";#N/A,#N/A,TRUE,"VOS";#N/A,#N/A,TRUE,"Warrington";#N/A,#N/A,TRUE,"Widnes"}</definedName>
    <definedName name="rhyuyi" localSheetId="18" hidden="1">{#N/A,#N/A,TRUE,"Cover";#N/A,#N/A,TRUE,"Conts";#N/A,#N/A,TRUE,"VOS";#N/A,#N/A,TRUE,"Warrington";#N/A,#N/A,TRUE,"Widnes"}</definedName>
    <definedName name="rhyuyi" localSheetId="3"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9">[12]WorkBreakDown!#REF!</definedName>
    <definedName name="RID">[12]WorkBreakDown!#REF!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 hidden="1">FALSE</definedName>
    <definedName name="Road_Name" localSheetId="9">[17]Road_Schedule!$C$4:$L$59</definedName>
    <definedName name="Road_Name" localSheetId="3">[18]Road_Schedule!$C$4:$L$59</definedName>
    <definedName name="Road_Name">[17]Road_Schedule!$C$4:$L$59</definedName>
    <definedName name="rolly" localSheetId="9">#REF!</definedName>
    <definedName name="rolly" localSheetId="7">#REF!</definedName>
    <definedName name="rolly">#REF!</definedName>
    <definedName name="ROOF" localSheetId="9">'[16]Build-up'!#REF!</definedName>
    <definedName name="ROOF">'[16]Build-up'!#REF!</definedName>
    <definedName name="Roof_Water_proofing">#REF!</definedName>
    <definedName name="rouble3" hidden="1">#REF!</definedName>
    <definedName name="rouble5" hidden="1">#REF!</definedName>
    <definedName name="RR" localSheetId="9" hidden="1">{#N/A,#N/A,FALSE,"C3";#N/A,#N/A,FALSE,"D2-17";#N/A,#N/A,FALSE,"C2-17";#N/A,#N/A,FALSE,"C2-CIVIL";#N/A,#N/A,FALSE,"D1-C1 contract";#N/A,#N/A,FALSE,"D1-CIVIL";#N/A,#N/A,FALSE,"C1 hourly";#N/A,#N/A,FALSE,"C1 contract";#N/A,#N/A,FALSE,"D1-C1 hourly"}</definedName>
    <definedName name="RR" localSheetId="4"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localSheetId="3"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9" hidden="1">{#N/A,#N/A,TRUE,"Cover";#N/A,#N/A,TRUE,"Conts";#N/A,#N/A,TRUE,"VOS";#N/A,#N/A,TRUE,"Warrington";#N/A,#N/A,TRUE,"Widnes"}</definedName>
    <definedName name="rrr" localSheetId="4" hidden="1">{#N/A,#N/A,TRUE,"Cover";#N/A,#N/A,TRUE,"Conts";#N/A,#N/A,TRUE,"VOS";#N/A,#N/A,TRUE,"Warrington";#N/A,#N/A,TRUE,"Widnes"}</definedName>
    <definedName name="rrr" localSheetId="19" hidden="1">{#N/A,#N/A,TRUE,"Cover";#N/A,#N/A,TRUE,"Conts";#N/A,#N/A,TRUE,"VOS";#N/A,#N/A,TRUE,"Warrington";#N/A,#N/A,TRUE,"Widnes"}</definedName>
    <definedName name="rrr" localSheetId="11" hidden="1">{#N/A,#N/A,TRUE,"Cover";#N/A,#N/A,TRUE,"Conts";#N/A,#N/A,TRUE,"VOS";#N/A,#N/A,TRUE,"Warrington";#N/A,#N/A,TRUE,"Widnes"}</definedName>
    <definedName name="rrr" localSheetId="7" hidden="1">{#N/A,#N/A,TRUE,"Cover";#N/A,#N/A,TRUE,"Conts";#N/A,#N/A,TRUE,"VOS";#N/A,#N/A,TRUE,"Warrington";#N/A,#N/A,TRUE,"Widnes"}</definedName>
    <definedName name="rrr" localSheetId="18" hidden="1">{#N/A,#N/A,TRUE,"Cover";#N/A,#N/A,TRUE,"Conts";#N/A,#N/A,TRUE,"VOS";#N/A,#N/A,TRUE,"Warrington";#N/A,#N/A,TRUE,"Widnes"}</definedName>
    <definedName name="rrr" localSheetId="3"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r" localSheetId="9" hidden="1">{#N/A,#N/A,TRUE,"Cover";#N/A,#N/A,TRUE,"Conts";#N/A,#N/A,TRUE,"VOS";#N/A,#N/A,TRUE,"Warrington";#N/A,#N/A,TRUE,"Widnes"}</definedName>
    <definedName name="rrrr" localSheetId="4" hidden="1">{#N/A,#N/A,TRUE,"Cover";#N/A,#N/A,TRUE,"Conts";#N/A,#N/A,TRUE,"VOS";#N/A,#N/A,TRUE,"Warrington";#N/A,#N/A,TRUE,"Widnes"}</definedName>
    <definedName name="rrrr" localSheetId="19" hidden="1">{#N/A,#N/A,TRUE,"Cover";#N/A,#N/A,TRUE,"Conts";#N/A,#N/A,TRUE,"VOS";#N/A,#N/A,TRUE,"Warrington";#N/A,#N/A,TRUE,"Widnes"}</definedName>
    <definedName name="rrrr" localSheetId="11" hidden="1">{#N/A,#N/A,TRUE,"Cover";#N/A,#N/A,TRUE,"Conts";#N/A,#N/A,TRUE,"VOS";#N/A,#N/A,TRUE,"Warrington";#N/A,#N/A,TRUE,"Widnes"}</definedName>
    <definedName name="rrrr" localSheetId="7" hidden="1">{#N/A,#N/A,TRUE,"Cover";#N/A,#N/A,TRUE,"Conts";#N/A,#N/A,TRUE,"VOS";#N/A,#N/A,TRUE,"Warrington";#N/A,#N/A,TRUE,"Widnes"}</definedName>
    <definedName name="rrrr" localSheetId="18" hidden="1">{#N/A,#N/A,TRUE,"Cover";#N/A,#N/A,TRUE,"Conts";#N/A,#N/A,TRUE,"VOS";#N/A,#N/A,TRUE,"Warrington";#N/A,#N/A,TRUE,"Widnes"}</definedName>
    <definedName name="rrrr" localSheetId="3"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9" hidden="1">{#N/A,#N/A,TRUE,"Cover";#N/A,#N/A,TRUE,"Conts";#N/A,#N/A,TRUE,"VOS";#N/A,#N/A,TRUE,"Warrington";#N/A,#N/A,TRUE,"Widnes"}</definedName>
    <definedName name="rrrrr" localSheetId="4" hidden="1">{#N/A,#N/A,TRUE,"Cover";#N/A,#N/A,TRUE,"Conts";#N/A,#N/A,TRUE,"VOS";#N/A,#N/A,TRUE,"Warrington";#N/A,#N/A,TRUE,"Widnes"}</definedName>
    <definedName name="rrrrr" localSheetId="19" hidden="1">{#N/A,#N/A,TRUE,"Cover";#N/A,#N/A,TRUE,"Conts";#N/A,#N/A,TRUE,"VOS";#N/A,#N/A,TRUE,"Warrington";#N/A,#N/A,TRUE,"Widnes"}</definedName>
    <definedName name="rrrrr" localSheetId="11" hidden="1">{#N/A,#N/A,TRUE,"Cover";#N/A,#N/A,TRUE,"Conts";#N/A,#N/A,TRUE,"VOS";#N/A,#N/A,TRUE,"Warrington";#N/A,#N/A,TRUE,"Widnes"}</definedName>
    <definedName name="rrrrr" localSheetId="7" hidden="1">{#N/A,#N/A,TRUE,"Cover";#N/A,#N/A,TRUE,"Conts";#N/A,#N/A,TRUE,"VOS";#N/A,#N/A,TRUE,"Warrington";#N/A,#N/A,TRUE,"Widnes"}</definedName>
    <definedName name="rrrrr" localSheetId="18" hidden="1">{#N/A,#N/A,TRUE,"Cover";#N/A,#N/A,TRUE,"Conts";#N/A,#N/A,TRUE,"VOS";#N/A,#N/A,TRUE,"Warrington";#N/A,#N/A,TRUE,"Widnes"}</definedName>
    <definedName name="rrrrr" localSheetId="3"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9" hidden="1">{#N/A,#N/A,TRUE,"Cover";#N/A,#N/A,TRUE,"Conts";#N/A,#N/A,TRUE,"VOS";#N/A,#N/A,TRUE,"Warrington";#N/A,#N/A,TRUE,"Widnes"}</definedName>
    <definedName name="rrrrrrr" localSheetId="4" hidden="1">{#N/A,#N/A,TRUE,"Cover";#N/A,#N/A,TRUE,"Conts";#N/A,#N/A,TRUE,"VOS";#N/A,#N/A,TRUE,"Warrington";#N/A,#N/A,TRUE,"Widnes"}</definedName>
    <definedName name="rrrrrrr" localSheetId="19" hidden="1">{#N/A,#N/A,TRUE,"Cover";#N/A,#N/A,TRUE,"Conts";#N/A,#N/A,TRUE,"VOS";#N/A,#N/A,TRUE,"Warrington";#N/A,#N/A,TRUE,"Widnes"}</definedName>
    <definedName name="rrrrrrr" localSheetId="11" hidden="1">{#N/A,#N/A,TRUE,"Cover";#N/A,#N/A,TRUE,"Conts";#N/A,#N/A,TRUE,"VOS";#N/A,#N/A,TRUE,"Warrington";#N/A,#N/A,TRUE,"Widnes"}</definedName>
    <definedName name="rrrrrrr" localSheetId="7" hidden="1">{#N/A,#N/A,TRUE,"Cover";#N/A,#N/A,TRUE,"Conts";#N/A,#N/A,TRUE,"VOS";#N/A,#N/A,TRUE,"Warrington";#N/A,#N/A,TRUE,"Widnes"}</definedName>
    <definedName name="rrrrrrr" localSheetId="18" hidden="1">{#N/A,#N/A,TRUE,"Cover";#N/A,#N/A,TRUE,"Conts";#N/A,#N/A,TRUE,"VOS";#N/A,#N/A,TRUE,"Warrington";#N/A,#N/A,TRUE,"Widnes"}</definedName>
    <definedName name="rrrrrrr" localSheetId="3"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9" hidden="1">{#N/A,#N/A,TRUE,"Cover";#N/A,#N/A,TRUE,"Conts";#N/A,#N/A,TRUE,"VOS";#N/A,#N/A,TRUE,"Warrington";#N/A,#N/A,TRUE,"Widnes"}</definedName>
    <definedName name="rrrrrrrrrr" localSheetId="4" hidden="1">{#N/A,#N/A,TRUE,"Cover";#N/A,#N/A,TRUE,"Conts";#N/A,#N/A,TRUE,"VOS";#N/A,#N/A,TRUE,"Warrington";#N/A,#N/A,TRUE,"Widnes"}</definedName>
    <definedName name="rrrrrrrrrr" localSheetId="19" hidden="1">{#N/A,#N/A,TRUE,"Cover";#N/A,#N/A,TRUE,"Conts";#N/A,#N/A,TRUE,"VOS";#N/A,#N/A,TRUE,"Warrington";#N/A,#N/A,TRUE,"Widnes"}</definedName>
    <definedName name="rrrrrrrrrr" localSheetId="11" hidden="1">{#N/A,#N/A,TRUE,"Cover";#N/A,#N/A,TRUE,"Conts";#N/A,#N/A,TRUE,"VOS";#N/A,#N/A,TRUE,"Warrington";#N/A,#N/A,TRUE,"Widnes"}</definedName>
    <definedName name="rrrrrrrrrr" localSheetId="7" hidden="1">{#N/A,#N/A,TRUE,"Cover";#N/A,#N/A,TRUE,"Conts";#N/A,#N/A,TRUE,"VOS";#N/A,#N/A,TRUE,"Warrington";#N/A,#N/A,TRUE,"Widnes"}</definedName>
    <definedName name="rrrrrrrrrr" localSheetId="18" hidden="1">{#N/A,#N/A,TRUE,"Cover";#N/A,#N/A,TRUE,"Conts";#N/A,#N/A,TRUE,"VOS";#N/A,#N/A,TRUE,"Warrington";#N/A,#N/A,TRUE,"Widnes"}</definedName>
    <definedName name="rrrrrrrrrr" localSheetId="3"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9" hidden="1">{#N/A,#N/A,TRUE,"Cover";#N/A,#N/A,TRUE,"Conts";#N/A,#N/A,TRUE,"VOS";#N/A,#N/A,TRUE,"Warrington";#N/A,#N/A,TRUE,"Widnes"}</definedName>
    <definedName name="rrttt" localSheetId="4" hidden="1">{#N/A,#N/A,TRUE,"Cover";#N/A,#N/A,TRUE,"Conts";#N/A,#N/A,TRUE,"VOS";#N/A,#N/A,TRUE,"Warrington";#N/A,#N/A,TRUE,"Widnes"}</definedName>
    <definedName name="rrttt" localSheetId="19" hidden="1">{#N/A,#N/A,TRUE,"Cover";#N/A,#N/A,TRUE,"Conts";#N/A,#N/A,TRUE,"VOS";#N/A,#N/A,TRUE,"Warrington";#N/A,#N/A,TRUE,"Widnes"}</definedName>
    <definedName name="rrttt" localSheetId="11" hidden="1">{#N/A,#N/A,TRUE,"Cover";#N/A,#N/A,TRUE,"Conts";#N/A,#N/A,TRUE,"VOS";#N/A,#N/A,TRUE,"Warrington";#N/A,#N/A,TRUE,"Widnes"}</definedName>
    <definedName name="rrttt" localSheetId="7" hidden="1">{#N/A,#N/A,TRUE,"Cover";#N/A,#N/A,TRUE,"Conts";#N/A,#N/A,TRUE,"VOS";#N/A,#N/A,TRUE,"Warrington";#N/A,#N/A,TRUE,"Widnes"}</definedName>
    <definedName name="rrttt" localSheetId="18" hidden="1">{#N/A,#N/A,TRUE,"Cover";#N/A,#N/A,TRUE,"Conts";#N/A,#N/A,TRUE,"VOS";#N/A,#N/A,TRUE,"Warrington";#N/A,#N/A,TRUE,"Widnes"}</definedName>
    <definedName name="rrttt" localSheetId="3"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9" hidden="1">{#N/A,#N/A,TRUE,"Cover";#N/A,#N/A,TRUE,"Conts";#N/A,#N/A,TRUE,"VOS";#N/A,#N/A,TRUE,"Warrington";#N/A,#N/A,TRUE,"Widnes"}</definedName>
    <definedName name="rt" localSheetId="4" hidden="1">{#N/A,#N/A,TRUE,"Cover";#N/A,#N/A,TRUE,"Conts";#N/A,#N/A,TRUE,"VOS";#N/A,#N/A,TRUE,"Warrington";#N/A,#N/A,TRUE,"Widnes"}</definedName>
    <definedName name="rt" localSheetId="19" hidden="1">{#N/A,#N/A,TRUE,"Cover";#N/A,#N/A,TRUE,"Conts";#N/A,#N/A,TRUE,"VOS";#N/A,#N/A,TRUE,"Warrington";#N/A,#N/A,TRUE,"Widnes"}</definedName>
    <definedName name="rt" localSheetId="11" hidden="1">{#N/A,#N/A,TRUE,"Cover";#N/A,#N/A,TRUE,"Conts";#N/A,#N/A,TRUE,"VOS";#N/A,#N/A,TRUE,"Warrington";#N/A,#N/A,TRUE,"Widnes"}</definedName>
    <definedName name="rt" localSheetId="7" hidden="1">{#N/A,#N/A,TRUE,"Cover";#N/A,#N/A,TRUE,"Conts";#N/A,#N/A,TRUE,"VOS";#N/A,#N/A,TRUE,"Warrington";#N/A,#N/A,TRUE,"Widnes"}</definedName>
    <definedName name="rt" localSheetId="18" hidden="1">{#N/A,#N/A,TRUE,"Cover";#N/A,#N/A,TRUE,"Conts";#N/A,#N/A,TRUE,"VOS";#N/A,#N/A,TRUE,"Warrington";#N/A,#N/A,TRUE,"Widnes"}</definedName>
    <definedName name="rt" localSheetId="3"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9" hidden="1">{#N/A,#N/A,TRUE,"Cover";#N/A,#N/A,TRUE,"Conts";#N/A,#N/A,TRUE,"VOS";#N/A,#N/A,TRUE,"Warrington";#N/A,#N/A,TRUE,"Widnes"}</definedName>
    <definedName name="rthsrhs" localSheetId="4" hidden="1">{#N/A,#N/A,TRUE,"Cover";#N/A,#N/A,TRUE,"Conts";#N/A,#N/A,TRUE,"VOS";#N/A,#N/A,TRUE,"Warrington";#N/A,#N/A,TRUE,"Widnes"}</definedName>
    <definedName name="rthsrhs" localSheetId="19" hidden="1">{#N/A,#N/A,TRUE,"Cover";#N/A,#N/A,TRUE,"Conts";#N/A,#N/A,TRUE,"VOS";#N/A,#N/A,TRUE,"Warrington";#N/A,#N/A,TRUE,"Widnes"}</definedName>
    <definedName name="rthsrhs" localSheetId="11" hidden="1">{#N/A,#N/A,TRUE,"Cover";#N/A,#N/A,TRUE,"Conts";#N/A,#N/A,TRUE,"VOS";#N/A,#N/A,TRUE,"Warrington";#N/A,#N/A,TRUE,"Widnes"}</definedName>
    <definedName name="rthsrhs" localSheetId="7" hidden="1">{#N/A,#N/A,TRUE,"Cover";#N/A,#N/A,TRUE,"Conts";#N/A,#N/A,TRUE,"VOS";#N/A,#N/A,TRUE,"Warrington";#N/A,#N/A,TRUE,"Widnes"}</definedName>
    <definedName name="rthsrhs" localSheetId="18" hidden="1">{#N/A,#N/A,TRUE,"Cover";#N/A,#N/A,TRUE,"Conts";#N/A,#N/A,TRUE,"VOS";#N/A,#N/A,TRUE,"Warrington";#N/A,#N/A,TRUE,"Widnes"}</definedName>
    <definedName name="rthsrhs" localSheetId="3"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9" hidden="1">{#N/A,#N/A,TRUE,"Cover";#N/A,#N/A,TRUE,"Conts";#N/A,#N/A,TRUE,"VOS";#N/A,#N/A,TRUE,"Warrington";#N/A,#N/A,TRUE,"Widnes"}</definedName>
    <definedName name="RTRGJHJ" localSheetId="4" hidden="1">{#N/A,#N/A,TRUE,"Cover";#N/A,#N/A,TRUE,"Conts";#N/A,#N/A,TRUE,"VOS";#N/A,#N/A,TRUE,"Warrington";#N/A,#N/A,TRUE,"Widnes"}</definedName>
    <definedName name="RTRGJHJ" localSheetId="19" hidden="1">{#N/A,#N/A,TRUE,"Cover";#N/A,#N/A,TRUE,"Conts";#N/A,#N/A,TRUE,"VOS";#N/A,#N/A,TRUE,"Warrington";#N/A,#N/A,TRUE,"Widnes"}</definedName>
    <definedName name="RTRGJHJ" localSheetId="11" hidden="1">{#N/A,#N/A,TRUE,"Cover";#N/A,#N/A,TRUE,"Conts";#N/A,#N/A,TRUE,"VOS";#N/A,#N/A,TRUE,"Warrington";#N/A,#N/A,TRUE,"Widnes"}</definedName>
    <definedName name="RTRGJHJ" localSheetId="7" hidden="1">{#N/A,#N/A,TRUE,"Cover";#N/A,#N/A,TRUE,"Conts";#N/A,#N/A,TRUE,"VOS";#N/A,#N/A,TRUE,"Warrington";#N/A,#N/A,TRUE,"Widnes"}</definedName>
    <definedName name="RTRGJHJ" localSheetId="18" hidden="1">{#N/A,#N/A,TRUE,"Cover";#N/A,#N/A,TRUE,"Conts";#N/A,#N/A,TRUE,"VOS";#N/A,#N/A,TRUE,"Warrington";#N/A,#N/A,TRUE,"Widnes"}</definedName>
    <definedName name="RTRGJHJ" localSheetId="3"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9" hidden="1">{#N/A,#N/A,TRUE,"Cover";#N/A,#N/A,TRUE,"Conts";#N/A,#N/A,TRUE,"VOS";#N/A,#N/A,TRUE,"Warrington";#N/A,#N/A,TRUE,"Widnes"}</definedName>
    <definedName name="rtryj" localSheetId="4" hidden="1">{#N/A,#N/A,TRUE,"Cover";#N/A,#N/A,TRUE,"Conts";#N/A,#N/A,TRUE,"VOS";#N/A,#N/A,TRUE,"Warrington";#N/A,#N/A,TRUE,"Widnes"}</definedName>
    <definedName name="rtryj" localSheetId="19" hidden="1">{#N/A,#N/A,TRUE,"Cover";#N/A,#N/A,TRUE,"Conts";#N/A,#N/A,TRUE,"VOS";#N/A,#N/A,TRUE,"Warrington";#N/A,#N/A,TRUE,"Widnes"}</definedName>
    <definedName name="rtryj" localSheetId="11" hidden="1">{#N/A,#N/A,TRUE,"Cover";#N/A,#N/A,TRUE,"Conts";#N/A,#N/A,TRUE,"VOS";#N/A,#N/A,TRUE,"Warrington";#N/A,#N/A,TRUE,"Widnes"}</definedName>
    <definedName name="rtryj" localSheetId="7" hidden="1">{#N/A,#N/A,TRUE,"Cover";#N/A,#N/A,TRUE,"Conts";#N/A,#N/A,TRUE,"VOS";#N/A,#N/A,TRUE,"Warrington";#N/A,#N/A,TRUE,"Widnes"}</definedName>
    <definedName name="rtryj" localSheetId="18" hidden="1">{#N/A,#N/A,TRUE,"Cover";#N/A,#N/A,TRUE,"Conts";#N/A,#N/A,TRUE,"VOS";#N/A,#N/A,TRUE,"Warrington";#N/A,#N/A,TRUE,"Widnes"}</definedName>
    <definedName name="rtryj" localSheetId="3"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9" hidden="1">{#N/A,#N/A,TRUE,"Cover";#N/A,#N/A,TRUE,"Conts";#N/A,#N/A,TRUE,"VOS";#N/A,#N/A,TRUE,"Warrington";#N/A,#N/A,TRUE,"Widnes"}</definedName>
    <definedName name="rturudu" localSheetId="4" hidden="1">{#N/A,#N/A,TRUE,"Cover";#N/A,#N/A,TRUE,"Conts";#N/A,#N/A,TRUE,"VOS";#N/A,#N/A,TRUE,"Warrington";#N/A,#N/A,TRUE,"Widnes"}</definedName>
    <definedName name="rturudu" localSheetId="19" hidden="1">{#N/A,#N/A,TRUE,"Cover";#N/A,#N/A,TRUE,"Conts";#N/A,#N/A,TRUE,"VOS";#N/A,#N/A,TRUE,"Warrington";#N/A,#N/A,TRUE,"Widnes"}</definedName>
    <definedName name="rturudu" localSheetId="11" hidden="1">{#N/A,#N/A,TRUE,"Cover";#N/A,#N/A,TRUE,"Conts";#N/A,#N/A,TRUE,"VOS";#N/A,#N/A,TRUE,"Warrington";#N/A,#N/A,TRUE,"Widnes"}</definedName>
    <definedName name="rturudu" localSheetId="7" hidden="1">{#N/A,#N/A,TRUE,"Cover";#N/A,#N/A,TRUE,"Conts";#N/A,#N/A,TRUE,"VOS";#N/A,#N/A,TRUE,"Warrington";#N/A,#N/A,TRUE,"Widnes"}</definedName>
    <definedName name="rturudu" localSheetId="18" hidden="1">{#N/A,#N/A,TRUE,"Cover";#N/A,#N/A,TRUE,"Conts";#N/A,#N/A,TRUE,"VOS";#N/A,#N/A,TRUE,"Warrington";#N/A,#N/A,TRUE,"Widnes"}</definedName>
    <definedName name="rturudu" localSheetId="3"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9" hidden="1">{#N/A,#N/A,TRUE,"Cover";#N/A,#N/A,TRUE,"Conts";#N/A,#N/A,TRUE,"VOS";#N/A,#N/A,TRUE,"Warrington";#N/A,#N/A,TRUE,"Widnes"}</definedName>
    <definedName name="rtysh" localSheetId="4" hidden="1">{#N/A,#N/A,TRUE,"Cover";#N/A,#N/A,TRUE,"Conts";#N/A,#N/A,TRUE,"VOS";#N/A,#N/A,TRUE,"Warrington";#N/A,#N/A,TRUE,"Widnes"}</definedName>
    <definedName name="rtysh" localSheetId="19" hidden="1">{#N/A,#N/A,TRUE,"Cover";#N/A,#N/A,TRUE,"Conts";#N/A,#N/A,TRUE,"VOS";#N/A,#N/A,TRUE,"Warrington";#N/A,#N/A,TRUE,"Widnes"}</definedName>
    <definedName name="rtysh" localSheetId="11" hidden="1">{#N/A,#N/A,TRUE,"Cover";#N/A,#N/A,TRUE,"Conts";#N/A,#N/A,TRUE,"VOS";#N/A,#N/A,TRUE,"Warrington";#N/A,#N/A,TRUE,"Widnes"}</definedName>
    <definedName name="rtysh" localSheetId="7" hidden="1">{#N/A,#N/A,TRUE,"Cover";#N/A,#N/A,TRUE,"Conts";#N/A,#N/A,TRUE,"VOS";#N/A,#N/A,TRUE,"Warrington";#N/A,#N/A,TRUE,"Widnes"}</definedName>
    <definedName name="rtysh" localSheetId="18" hidden="1">{#N/A,#N/A,TRUE,"Cover";#N/A,#N/A,TRUE,"Conts";#N/A,#N/A,TRUE,"VOS";#N/A,#N/A,TRUE,"Warrington";#N/A,#N/A,TRUE,"Widnes"}</definedName>
    <definedName name="rtysh" localSheetId="3"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9">[12]WorkBreakDown!#REF!</definedName>
    <definedName name="RUT">[12]WorkBreakDown!#REF!</definedName>
    <definedName name="rwt" localSheetId="9" hidden="1">{#N/A,#N/A,TRUE,"Cover";#N/A,#N/A,TRUE,"Conts";#N/A,#N/A,TRUE,"VOS";#N/A,#N/A,TRUE,"Warrington";#N/A,#N/A,TRUE,"Widnes"}</definedName>
    <definedName name="rwt" localSheetId="4" hidden="1">{#N/A,#N/A,TRUE,"Cover";#N/A,#N/A,TRUE,"Conts";#N/A,#N/A,TRUE,"VOS";#N/A,#N/A,TRUE,"Warrington";#N/A,#N/A,TRUE,"Widnes"}</definedName>
    <definedName name="rwt" localSheetId="19" hidden="1">{#N/A,#N/A,TRUE,"Cover";#N/A,#N/A,TRUE,"Conts";#N/A,#N/A,TRUE,"VOS";#N/A,#N/A,TRUE,"Warrington";#N/A,#N/A,TRUE,"Widnes"}</definedName>
    <definedName name="rwt" localSheetId="11" hidden="1">{#N/A,#N/A,TRUE,"Cover";#N/A,#N/A,TRUE,"Conts";#N/A,#N/A,TRUE,"VOS";#N/A,#N/A,TRUE,"Warrington";#N/A,#N/A,TRUE,"Widnes"}</definedName>
    <definedName name="rwt" localSheetId="7" hidden="1">{#N/A,#N/A,TRUE,"Cover";#N/A,#N/A,TRUE,"Conts";#N/A,#N/A,TRUE,"VOS";#N/A,#N/A,TRUE,"Warrington";#N/A,#N/A,TRUE,"Widnes"}</definedName>
    <definedName name="rwt" localSheetId="18" hidden="1">{#N/A,#N/A,TRUE,"Cover";#N/A,#N/A,TRUE,"Conts";#N/A,#N/A,TRUE,"VOS";#N/A,#N/A,TRUE,"Warrington";#N/A,#N/A,TRUE,"Widnes"}</definedName>
    <definedName name="rwt" localSheetId="3"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yeru" localSheetId="9" hidden="1">{#N/A,#N/A,TRUE,"Cover";#N/A,#N/A,TRUE,"Conts";#N/A,#N/A,TRUE,"VOS";#N/A,#N/A,TRUE,"Warrington";#N/A,#N/A,TRUE,"Widnes"}</definedName>
    <definedName name="ryeru" localSheetId="4" hidden="1">{#N/A,#N/A,TRUE,"Cover";#N/A,#N/A,TRUE,"Conts";#N/A,#N/A,TRUE,"VOS";#N/A,#N/A,TRUE,"Warrington";#N/A,#N/A,TRUE,"Widnes"}</definedName>
    <definedName name="ryeru" localSheetId="19" hidden="1">{#N/A,#N/A,TRUE,"Cover";#N/A,#N/A,TRUE,"Conts";#N/A,#N/A,TRUE,"VOS";#N/A,#N/A,TRUE,"Warrington";#N/A,#N/A,TRUE,"Widnes"}</definedName>
    <definedName name="ryeru" localSheetId="11" hidden="1">{#N/A,#N/A,TRUE,"Cover";#N/A,#N/A,TRUE,"Conts";#N/A,#N/A,TRUE,"VOS";#N/A,#N/A,TRUE,"Warrington";#N/A,#N/A,TRUE,"Widnes"}</definedName>
    <definedName name="ryeru" localSheetId="7" hidden="1">{#N/A,#N/A,TRUE,"Cover";#N/A,#N/A,TRUE,"Conts";#N/A,#N/A,TRUE,"VOS";#N/A,#N/A,TRUE,"Warrington";#N/A,#N/A,TRUE,"Widnes"}</definedName>
    <definedName name="ryeru" localSheetId="18" hidden="1">{#N/A,#N/A,TRUE,"Cover";#N/A,#N/A,TRUE,"Conts";#N/A,#N/A,TRUE,"VOS";#N/A,#N/A,TRUE,"Warrington";#N/A,#N/A,TRUE,"Widnes"}</definedName>
    <definedName name="ryeru" localSheetId="3"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9" hidden="1">{#N/A,#N/A,TRUE,"Cover";#N/A,#N/A,TRUE,"Conts";#N/A,#N/A,TRUE,"VOS";#N/A,#N/A,TRUE,"Warrington";#N/A,#N/A,TRUE,"Widnes"}</definedName>
    <definedName name="rysrtryftry" localSheetId="4" hidden="1">{#N/A,#N/A,TRUE,"Cover";#N/A,#N/A,TRUE,"Conts";#N/A,#N/A,TRUE,"VOS";#N/A,#N/A,TRUE,"Warrington";#N/A,#N/A,TRUE,"Widnes"}</definedName>
    <definedName name="rysrtryftry" localSheetId="19" hidden="1">{#N/A,#N/A,TRUE,"Cover";#N/A,#N/A,TRUE,"Conts";#N/A,#N/A,TRUE,"VOS";#N/A,#N/A,TRUE,"Warrington";#N/A,#N/A,TRUE,"Widnes"}</definedName>
    <definedName name="rysrtryftry" localSheetId="11" hidden="1">{#N/A,#N/A,TRUE,"Cover";#N/A,#N/A,TRUE,"Conts";#N/A,#N/A,TRUE,"VOS";#N/A,#N/A,TRUE,"Warrington";#N/A,#N/A,TRUE,"Widnes"}</definedName>
    <definedName name="rysrtryftry" localSheetId="7" hidden="1">{#N/A,#N/A,TRUE,"Cover";#N/A,#N/A,TRUE,"Conts";#N/A,#N/A,TRUE,"VOS";#N/A,#N/A,TRUE,"Warrington";#N/A,#N/A,TRUE,"Widnes"}</definedName>
    <definedName name="rysrtryftry" localSheetId="18" hidden="1">{#N/A,#N/A,TRUE,"Cover";#N/A,#N/A,TRUE,"Conts";#N/A,#N/A,TRUE,"VOS";#N/A,#N/A,TRUE,"Warrington";#N/A,#N/A,TRUE,"Widnes"}</definedName>
    <definedName name="rysrtryftry" localSheetId="3"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OFFSET(#REF!,0,0,1,14)</definedName>
    <definedName name="S.Alacan"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ŞAN.DIŞ.İHZ.TUT."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PBEXrevision" hidden="1">3</definedName>
    <definedName name="SAPBEXsysID" hidden="1">"B01"</definedName>
    <definedName name="SAPBEXwbID" hidden="1">"1OKLBDAAGJ3NPBUSNNGRFDKQH"</definedName>
    <definedName name="SAR">#REF!</definedName>
    <definedName name="sasda"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C_REY_OA">'[48]380KV GIS'!$A$1:$AI$88</definedName>
    <definedName name="SC_SST_OA">#REF!</definedName>
    <definedName name="scad">'[26]BSEA PLANNED'!$G$2029:$AI$2133</definedName>
    <definedName name="scarce" localSheetId="9" hidden="1">{#N/A,#N/A,FALSE,"Summary";#N/A,#N/A,FALSE,"3TJ";#N/A,#N/A,FALSE,"3TN";#N/A,#N/A,FALSE,"3TP";#N/A,#N/A,FALSE,"3SJ";#N/A,#N/A,FALSE,"3CJ";#N/A,#N/A,FALSE,"3CN";#N/A,#N/A,FALSE,"3CP";#N/A,#N/A,FALSE,"3A"}</definedName>
    <definedName name="scarce" localSheetId="4"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localSheetId="3"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C">#REF!</definedName>
    <definedName name="SCUR_IND">#REF!</definedName>
    <definedName name="SCUR_OA">#REF!</definedName>
    <definedName name="SCUR_OUTD">#REF!</definedName>
    <definedName name="scvdrg">'[26]BSEA PLANNED'!$G$1661:$AI$1765</definedName>
    <definedName name="scveng">'[26]BSEA PLANNED'!$G$1477:$AI$1581</definedName>
    <definedName name="sd" localSheetId="19"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localSheetId="18"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D" hidden="1">#REF!</definedName>
    <definedName name="sdefegdeg" localSheetId="9" hidden="1">{#N/A,#N/A,TRUE,"Cover";#N/A,#N/A,TRUE,"Conts";#N/A,#N/A,TRUE,"VOS";#N/A,#N/A,TRUE,"Warrington";#N/A,#N/A,TRUE,"Widnes"}</definedName>
    <definedName name="sdefegdeg" localSheetId="4" hidden="1">{#N/A,#N/A,TRUE,"Cover";#N/A,#N/A,TRUE,"Conts";#N/A,#N/A,TRUE,"VOS";#N/A,#N/A,TRUE,"Warrington";#N/A,#N/A,TRUE,"Widnes"}</definedName>
    <definedName name="sdefegdeg" localSheetId="19" hidden="1">{#N/A,#N/A,TRUE,"Cover";#N/A,#N/A,TRUE,"Conts";#N/A,#N/A,TRUE,"VOS";#N/A,#N/A,TRUE,"Warrington";#N/A,#N/A,TRUE,"Widnes"}</definedName>
    <definedName name="sdefegdeg" localSheetId="11" hidden="1">{#N/A,#N/A,TRUE,"Cover";#N/A,#N/A,TRUE,"Conts";#N/A,#N/A,TRUE,"VOS";#N/A,#N/A,TRUE,"Warrington";#N/A,#N/A,TRUE,"Widnes"}</definedName>
    <definedName name="sdefegdeg" localSheetId="7" hidden="1">{#N/A,#N/A,TRUE,"Cover";#N/A,#N/A,TRUE,"Conts";#N/A,#N/A,TRUE,"VOS";#N/A,#N/A,TRUE,"Warrington";#N/A,#N/A,TRUE,"Widnes"}</definedName>
    <definedName name="sdefegdeg" localSheetId="18" hidden="1">{#N/A,#N/A,TRUE,"Cover";#N/A,#N/A,TRUE,"Conts";#N/A,#N/A,TRUE,"VOS";#N/A,#N/A,TRUE,"Warrington";#N/A,#N/A,TRUE,"Widnes"}</definedName>
    <definedName name="sdefegdeg" localSheetId="3"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9" hidden="1">{#N/A,#N/A,TRUE,"Cover";#N/A,#N/A,TRUE,"Conts";#N/A,#N/A,TRUE,"VOS";#N/A,#N/A,TRUE,"Warrington";#N/A,#N/A,TRUE,"Widnes"}</definedName>
    <definedName name="sdf" localSheetId="4" hidden="1">{#N/A,#N/A,TRUE,"Cover";#N/A,#N/A,TRUE,"Conts";#N/A,#N/A,TRUE,"VOS";#N/A,#N/A,TRUE,"Warrington";#N/A,#N/A,TRUE,"Widnes"}</definedName>
    <definedName name="sdf" localSheetId="19" hidden="1">{#N/A,#N/A,TRUE,"Cover";#N/A,#N/A,TRUE,"Conts";#N/A,#N/A,TRUE,"VOS";#N/A,#N/A,TRUE,"Warrington";#N/A,#N/A,TRUE,"Widnes"}</definedName>
    <definedName name="sdf" localSheetId="11" hidden="1">{#N/A,#N/A,TRUE,"Cover";#N/A,#N/A,TRUE,"Conts";#N/A,#N/A,TRUE,"VOS";#N/A,#N/A,TRUE,"Warrington";#N/A,#N/A,TRUE,"Widnes"}</definedName>
    <definedName name="sdf" localSheetId="7" hidden="1">{#N/A,#N/A,TRUE,"Cover";#N/A,#N/A,TRUE,"Conts";#N/A,#N/A,TRUE,"VOS";#N/A,#N/A,TRUE,"Warrington";#N/A,#N/A,TRUE,"Widnes"}</definedName>
    <definedName name="sdf" localSheetId="18" hidden="1">{#N/A,#N/A,TRUE,"Cover";#N/A,#N/A,TRUE,"Conts";#N/A,#N/A,TRUE,"VOS";#N/A,#N/A,TRUE,"Warrington";#N/A,#N/A,TRUE,"Widnes"}</definedName>
    <definedName name="sdf" localSheetId="3"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9" hidden="1">{#N/A,#N/A,TRUE,"Cover";#N/A,#N/A,TRUE,"Conts";#N/A,#N/A,TRUE,"VOS";#N/A,#N/A,TRUE,"Warrington";#N/A,#N/A,TRUE,"Widnes"}</definedName>
    <definedName name="sdhydfyftuu" localSheetId="4" hidden="1">{#N/A,#N/A,TRUE,"Cover";#N/A,#N/A,TRUE,"Conts";#N/A,#N/A,TRUE,"VOS";#N/A,#N/A,TRUE,"Warrington";#N/A,#N/A,TRUE,"Widnes"}</definedName>
    <definedName name="sdhydfyftuu" localSheetId="19" hidden="1">{#N/A,#N/A,TRUE,"Cover";#N/A,#N/A,TRUE,"Conts";#N/A,#N/A,TRUE,"VOS";#N/A,#N/A,TRUE,"Warrington";#N/A,#N/A,TRUE,"Widnes"}</definedName>
    <definedName name="sdhydfyftuu" localSheetId="11" hidden="1">{#N/A,#N/A,TRUE,"Cover";#N/A,#N/A,TRUE,"Conts";#N/A,#N/A,TRUE,"VOS";#N/A,#N/A,TRUE,"Warrington";#N/A,#N/A,TRUE,"Widnes"}</definedName>
    <definedName name="sdhydfyftuu" localSheetId="7" hidden="1">{#N/A,#N/A,TRUE,"Cover";#N/A,#N/A,TRUE,"Conts";#N/A,#N/A,TRUE,"VOS";#N/A,#N/A,TRUE,"Warrington";#N/A,#N/A,TRUE,"Widnes"}</definedName>
    <definedName name="sdhydfyftuu" localSheetId="18" hidden="1">{#N/A,#N/A,TRUE,"Cover";#N/A,#N/A,TRUE,"Conts";#N/A,#N/A,TRUE,"VOS";#N/A,#N/A,TRUE,"Warrington";#N/A,#N/A,TRUE,"Widnes"}</definedName>
    <definedName name="sdhydfyftuu" localSheetId="3"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dsds"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e" hidden="1">#REF!</definedName>
    <definedName name="selecdrg">'[26]BSEA PLANNED'!$G$189:$AI$293</definedName>
    <definedName name="seleceng">'[26]BSEA PLANNED'!$G$5:$AI$188</definedName>
    <definedName name="Selected_Month">[37]Table!$D$4</definedName>
    <definedName name="Selected_Name">[37]MR!$B$1</definedName>
    <definedName name="Selling_Price" localSheetId="9">'[49]5'!$AN$1</definedName>
    <definedName name="Selling_Price" localSheetId="3">'[50]5'!$AN$1</definedName>
    <definedName name="Selling_Price">'[49]5'!$AN$1</definedName>
    <definedName name="Services2" localSheetId="9"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localSheetId="3"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9" hidden="1">{#N/A,#N/A,TRUE,"Cover";#N/A,#N/A,TRUE,"Conts";#N/A,#N/A,TRUE,"VOS";#N/A,#N/A,TRUE,"Warrington";#N/A,#N/A,TRUE,"Widnes"}</definedName>
    <definedName name="setdydy" localSheetId="4" hidden="1">{#N/A,#N/A,TRUE,"Cover";#N/A,#N/A,TRUE,"Conts";#N/A,#N/A,TRUE,"VOS";#N/A,#N/A,TRUE,"Warrington";#N/A,#N/A,TRUE,"Widnes"}</definedName>
    <definedName name="setdydy" localSheetId="19" hidden="1">{#N/A,#N/A,TRUE,"Cover";#N/A,#N/A,TRUE,"Conts";#N/A,#N/A,TRUE,"VOS";#N/A,#N/A,TRUE,"Warrington";#N/A,#N/A,TRUE,"Widnes"}</definedName>
    <definedName name="setdydy" localSheetId="11" hidden="1">{#N/A,#N/A,TRUE,"Cover";#N/A,#N/A,TRUE,"Conts";#N/A,#N/A,TRUE,"VOS";#N/A,#N/A,TRUE,"Warrington";#N/A,#N/A,TRUE,"Widnes"}</definedName>
    <definedName name="setdydy" localSheetId="7" hidden="1">{#N/A,#N/A,TRUE,"Cover";#N/A,#N/A,TRUE,"Conts";#N/A,#N/A,TRUE,"VOS";#N/A,#N/A,TRUE,"Warrington";#N/A,#N/A,TRUE,"Widnes"}</definedName>
    <definedName name="setdydy" localSheetId="18" hidden="1">{#N/A,#N/A,TRUE,"Cover";#N/A,#N/A,TRUE,"Conts";#N/A,#N/A,TRUE,"VOS";#N/A,#N/A,TRUE,"Warrington";#N/A,#N/A,TRUE,"Widnes"}</definedName>
    <definedName name="setdydy" localSheetId="3"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9">'FIR Summary'!#REF!</definedName>
    <definedName name="Sewer" localSheetId="7">#REF!</definedName>
    <definedName name="Sewer">#REF!</definedName>
    <definedName name="sffff" localSheetId="9"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localSheetId="3"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9" hidden="1">{#N/A,#N/A,TRUE,"Cover";#N/A,#N/A,TRUE,"Conts";#N/A,#N/A,TRUE,"VOS";#N/A,#N/A,TRUE,"Warrington";#N/A,#N/A,TRUE,"Widnes"}</definedName>
    <definedName name="sfhdfj" localSheetId="4" hidden="1">{#N/A,#N/A,TRUE,"Cover";#N/A,#N/A,TRUE,"Conts";#N/A,#N/A,TRUE,"VOS";#N/A,#N/A,TRUE,"Warrington";#N/A,#N/A,TRUE,"Widnes"}</definedName>
    <definedName name="sfhdfj" localSheetId="19" hidden="1">{#N/A,#N/A,TRUE,"Cover";#N/A,#N/A,TRUE,"Conts";#N/A,#N/A,TRUE,"VOS";#N/A,#N/A,TRUE,"Warrington";#N/A,#N/A,TRUE,"Widnes"}</definedName>
    <definedName name="sfhdfj" localSheetId="11" hidden="1">{#N/A,#N/A,TRUE,"Cover";#N/A,#N/A,TRUE,"Conts";#N/A,#N/A,TRUE,"VOS";#N/A,#N/A,TRUE,"Warrington";#N/A,#N/A,TRUE,"Widnes"}</definedName>
    <definedName name="sfhdfj" localSheetId="7" hidden="1">{#N/A,#N/A,TRUE,"Cover";#N/A,#N/A,TRUE,"Conts";#N/A,#N/A,TRUE,"VOS";#N/A,#N/A,TRUE,"Warrington";#N/A,#N/A,TRUE,"Widnes"}</definedName>
    <definedName name="sfhdfj" localSheetId="18" hidden="1">{#N/A,#N/A,TRUE,"Cover";#N/A,#N/A,TRUE,"Conts";#N/A,#N/A,TRUE,"VOS";#N/A,#N/A,TRUE,"Warrington";#N/A,#N/A,TRUE,"Widnes"}</definedName>
    <definedName name="sfhdfj" localSheetId="3"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FR">#REF!</definedName>
    <definedName name="SFSAF">#REF!</definedName>
    <definedName name="sgsegegrt" localSheetId="9" hidden="1">{#N/A,#N/A,TRUE,"Cover";#N/A,#N/A,TRUE,"Conts";#N/A,#N/A,TRUE,"VOS";#N/A,#N/A,TRUE,"Warrington";#N/A,#N/A,TRUE,"Widnes"}</definedName>
    <definedName name="sgsegegrt" localSheetId="4" hidden="1">{#N/A,#N/A,TRUE,"Cover";#N/A,#N/A,TRUE,"Conts";#N/A,#N/A,TRUE,"VOS";#N/A,#N/A,TRUE,"Warrington";#N/A,#N/A,TRUE,"Widnes"}</definedName>
    <definedName name="sgsegegrt" localSheetId="19" hidden="1">{#N/A,#N/A,TRUE,"Cover";#N/A,#N/A,TRUE,"Conts";#N/A,#N/A,TRUE,"VOS";#N/A,#N/A,TRUE,"Warrington";#N/A,#N/A,TRUE,"Widnes"}</definedName>
    <definedName name="sgsegegrt" localSheetId="11" hidden="1">{#N/A,#N/A,TRUE,"Cover";#N/A,#N/A,TRUE,"Conts";#N/A,#N/A,TRUE,"VOS";#N/A,#N/A,TRUE,"Warrington";#N/A,#N/A,TRUE,"Widnes"}</definedName>
    <definedName name="sgsegegrt" localSheetId="7" hidden="1">{#N/A,#N/A,TRUE,"Cover";#N/A,#N/A,TRUE,"Conts";#N/A,#N/A,TRUE,"VOS";#N/A,#N/A,TRUE,"Warrington";#N/A,#N/A,TRUE,"Widnes"}</definedName>
    <definedName name="sgsegegrt" localSheetId="18" hidden="1">{#N/A,#N/A,TRUE,"Cover";#N/A,#N/A,TRUE,"Conts";#N/A,#N/A,TRUE,"VOS";#N/A,#N/A,TRUE,"Warrington";#N/A,#N/A,TRUE,"Widnes"}</definedName>
    <definedName name="sgsegegrt" localSheetId="3"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9" hidden="1">{#N/A,#N/A,TRUE,"Cover";#N/A,#N/A,TRUE,"Conts";#N/A,#N/A,TRUE,"VOS";#N/A,#N/A,TRUE,"Warrington";#N/A,#N/A,TRUE,"Widnes"}</definedName>
    <definedName name="sgsghju" localSheetId="4" hidden="1">{#N/A,#N/A,TRUE,"Cover";#N/A,#N/A,TRUE,"Conts";#N/A,#N/A,TRUE,"VOS";#N/A,#N/A,TRUE,"Warrington";#N/A,#N/A,TRUE,"Widnes"}</definedName>
    <definedName name="sgsghju" localSheetId="19" hidden="1">{#N/A,#N/A,TRUE,"Cover";#N/A,#N/A,TRUE,"Conts";#N/A,#N/A,TRUE,"VOS";#N/A,#N/A,TRUE,"Warrington";#N/A,#N/A,TRUE,"Widnes"}</definedName>
    <definedName name="sgsghju" localSheetId="11" hidden="1">{#N/A,#N/A,TRUE,"Cover";#N/A,#N/A,TRUE,"Conts";#N/A,#N/A,TRUE,"VOS";#N/A,#N/A,TRUE,"Warrington";#N/A,#N/A,TRUE,"Widnes"}</definedName>
    <definedName name="sgsghju" localSheetId="7" hidden="1">{#N/A,#N/A,TRUE,"Cover";#N/A,#N/A,TRUE,"Conts";#N/A,#N/A,TRUE,"VOS";#N/A,#N/A,TRUE,"Warrington";#N/A,#N/A,TRUE,"Widnes"}</definedName>
    <definedName name="sgsghju" localSheetId="18" hidden="1">{#N/A,#N/A,TRUE,"Cover";#N/A,#N/A,TRUE,"Conts";#N/A,#N/A,TRUE,"VOS";#N/A,#N/A,TRUE,"Warrington";#N/A,#N/A,TRUE,"Widnes"}</definedName>
    <definedName name="sgsghju" localSheetId="3"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9" hidden="1">{#N/A,#N/A,TRUE,"Cover";#N/A,#N/A,TRUE,"Conts";#N/A,#N/A,TRUE,"VOS";#N/A,#N/A,TRUE,"Warrington";#N/A,#N/A,TRUE,"Widnes"}</definedName>
    <definedName name="sgsgr" localSheetId="4" hidden="1">{#N/A,#N/A,TRUE,"Cover";#N/A,#N/A,TRUE,"Conts";#N/A,#N/A,TRUE,"VOS";#N/A,#N/A,TRUE,"Warrington";#N/A,#N/A,TRUE,"Widnes"}</definedName>
    <definedName name="sgsgr" localSheetId="19" hidden="1">{#N/A,#N/A,TRUE,"Cover";#N/A,#N/A,TRUE,"Conts";#N/A,#N/A,TRUE,"VOS";#N/A,#N/A,TRUE,"Warrington";#N/A,#N/A,TRUE,"Widnes"}</definedName>
    <definedName name="sgsgr" localSheetId="11" hidden="1">{#N/A,#N/A,TRUE,"Cover";#N/A,#N/A,TRUE,"Conts";#N/A,#N/A,TRUE,"VOS";#N/A,#N/A,TRUE,"Warrington";#N/A,#N/A,TRUE,"Widnes"}</definedName>
    <definedName name="sgsgr" localSheetId="7" hidden="1">{#N/A,#N/A,TRUE,"Cover";#N/A,#N/A,TRUE,"Conts";#N/A,#N/A,TRUE,"VOS";#N/A,#N/A,TRUE,"Warrington";#N/A,#N/A,TRUE,"Widnes"}</definedName>
    <definedName name="sgsgr" localSheetId="18" hidden="1">{#N/A,#N/A,TRUE,"Cover";#N/A,#N/A,TRUE,"Conts";#N/A,#N/A,TRUE,"VOS";#N/A,#N/A,TRUE,"Warrington";#N/A,#N/A,TRUE,"Widnes"}</definedName>
    <definedName name="sgsgr" localSheetId="3"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9" hidden="1">{#N/A,#N/A,TRUE,"Cover";#N/A,#N/A,TRUE,"Conts";#N/A,#N/A,TRUE,"VOS";#N/A,#N/A,TRUE,"Warrington";#N/A,#N/A,TRUE,"Widnes"}</definedName>
    <definedName name="sheet" localSheetId="4" hidden="1">{#N/A,#N/A,TRUE,"Cover";#N/A,#N/A,TRUE,"Conts";#N/A,#N/A,TRUE,"VOS";#N/A,#N/A,TRUE,"Warrington";#N/A,#N/A,TRUE,"Widnes"}</definedName>
    <definedName name="sheet" localSheetId="19" hidden="1">{#N/A,#N/A,TRUE,"Cover";#N/A,#N/A,TRUE,"Conts";#N/A,#N/A,TRUE,"VOS";#N/A,#N/A,TRUE,"Warrington";#N/A,#N/A,TRUE,"Widnes"}</definedName>
    <definedName name="sheet" localSheetId="11" hidden="1">{#N/A,#N/A,TRUE,"Cover";#N/A,#N/A,TRUE,"Conts";#N/A,#N/A,TRUE,"VOS";#N/A,#N/A,TRUE,"Warrington";#N/A,#N/A,TRUE,"Widnes"}</definedName>
    <definedName name="sheet" localSheetId="7" hidden="1">{#N/A,#N/A,TRUE,"Cover";#N/A,#N/A,TRUE,"Conts";#N/A,#N/A,TRUE,"VOS";#N/A,#N/A,TRUE,"Warrington";#N/A,#N/A,TRUE,"Widnes"}</definedName>
    <definedName name="sheet" localSheetId="18" hidden="1">{#N/A,#N/A,TRUE,"Cover";#N/A,#N/A,TRUE,"Conts";#N/A,#N/A,TRUE,"VOS";#N/A,#N/A,TRUE,"Warrington";#N/A,#N/A,TRUE,"Widnes"}</definedName>
    <definedName name="sheet" localSheetId="3" hidden="1">{#N/A,#N/A,TRUE,"Cover";#N/A,#N/A,TRUE,"Conts";#N/A,#N/A,TRUE,"VOS";#N/A,#N/A,TRUE,"Warrington";#N/A,#N/A,TRUE,"Widnes"}</definedName>
    <definedName name="sheet" hidden="1">{#N/A,#N/A,TRUE,"Cover";#N/A,#N/A,TRUE,"Conts";#N/A,#N/A,TRUE,"VOS";#N/A,#N/A,TRUE,"Warrington";#N/A,#N/A,TRUE,"Widnes"}</definedName>
    <definedName name="Shipping" localSheetId="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8"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shgtr" localSheetId="9" hidden="1">{#N/A,#N/A,TRUE,"Cover";#N/A,#N/A,TRUE,"Conts";#N/A,#N/A,TRUE,"VOS";#N/A,#N/A,TRUE,"Warrington";#N/A,#N/A,TRUE,"Widnes"}</definedName>
    <definedName name="shshgtr" localSheetId="4" hidden="1">{#N/A,#N/A,TRUE,"Cover";#N/A,#N/A,TRUE,"Conts";#N/A,#N/A,TRUE,"VOS";#N/A,#N/A,TRUE,"Warrington";#N/A,#N/A,TRUE,"Widnes"}</definedName>
    <definedName name="shshgtr" localSheetId="19" hidden="1">{#N/A,#N/A,TRUE,"Cover";#N/A,#N/A,TRUE,"Conts";#N/A,#N/A,TRUE,"VOS";#N/A,#N/A,TRUE,"Warrington";#N/A,#N/A,TRUE,"Widnes"}</definedName>
    <definedName name="shshgtr" localSheetId="11" hidden="1">{#N/A,#N/A,TRUE,"Cover";#N/A,#N/A,TRUE,"Conts";#N/A,#N/A,TRUE,"VOS";#N/A,#N/A,TRUE,"Warrington";#N/A,#N/A,TRUE,"Widnes"}</definedName>
    <definedName name="shshgtr" localSheetId="7" hidden="1">{#N/A,#N/A,TRUE,"Cover";#N/A,#N/A,TRUE,"Conts";#N/A,#N/A,TRUE,"VOS";#N/A,#N/A,TRUE,"Warrington";#N/A,#N/A,TRUE,"Widnes"}</definedName>
    <definedName name="shshgtr" localSheetId="18" hidden="1">{#N/A,#N/A,TRUE,"Cover";#N/A,#N/A,TRUE,"Conts";#N/A,#N/A,TRUE,"VOS";#N/A,#N/A,TRUE,"Warrington";#N/A,#N/A,TRUE,"Widnes"}</definedName>
    <definedName name="shshgtr" localSheetId="3"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nsteng">'[26]BSEA PLANNED'!$G$373:$AI$477</definedName>
    <definedName name="SITE__WORKS" localSheetId="9">'[16]Build-up'!#REF!</definedName>
    <definedName name="SITE__WORKS">'[16]Build-up'!#REF!</definedName>
    <definedName name="SL">#REF!</definedName>
    <definedName name="slr">#REF!</definedName>
    <definedName name="smacheng">'[26]BSEA PLANNED'!$G$741:$AI$845</definedName>
    <definedName name="solver_adj" hidden="1">#REF!,#REF!</definedName>
    <definedName name="solver_lin" hidden="1">0</definedName>
    <definedName name="solver_num" hidden="1">0</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tmp" hidden="1">#REF!,#REF!</definedName>
    <definedName name="solver_typ" hidden="1">3</definedName>
    <definedName name="solver_val" hidden="1">22000000000</definedName>
    <definedName name="SOP" localSheetId="9">[17]data_sop!$E$9:$AJ$1574</definedName>
    <definedName name="SOP" localSheetId="3">[18]data_sop!$E$9:$AJ$1574</definedName>
    <definedName name="SOP">[17]data_sop!$E$9:$AJ$1574</definedName>
    <definedName name="SP">#REF!</definedName>
    <definedName name="spddo">'[26]BSEA PLANNED'!$G$1293:$AI$1397</definedName>
    <definedName name="spdeng">'[26]BSEA PLANNED'!$G$1109:$AI$1213</definedName>
    <definedName name="specific" localSheetId="9">[51]Lookups!$A$2:$A$28</definedName>
    <definedName name="specific" localSheetId="3">[14]Lookups!$A$2:$A$28</definedName>
    <definedName name="specific">[51]Lookups!$A$2:$A$28</definedName>
    <definedName name="Specific_Category" localSheetId="9">#REF!</definedName>
    <definedName name="Specific_Category" localSheetId="4">#REF!</definedName>
    <definedName name="Specific_Category" localSheetId="19">#REF!</definedName>
    <definedName name="Specific_Category" localSheetId="6">#REF!</definedName>
    <definedName name="Specific_Category" localSheetId="7">#REF!</definedName>
    <definedName name="Specific_Category" localSheetId="3">#REF!</definedName>
    <definedName name="Specific_Category">#REF!</definedName>
    <definedName name="spipe">'[26]BSEA PLANNED'!$G$1845:$AI$1949</definedName>
    <definedName name="sprocess">'[26]BSEA PLANNED'!$G$2213:$AI$2317</definedName>
    <definedName name="srhrh" localSheetId="9" hidden="1">{#N/A,#N/A,TRUE,"Cover";#N/A,#N/A,TRUE,"Conts";#N/A,#N/A,TRUE,"VOS";#N/A,#N/A,TRUE,"Warrington";#N/A,#N/A,TRUE,"Widnes"}</definedName>
    <definedName name="srhrh" localSheetId="4" hidden="1">{#N/A,#N/A,TRUE,"Cover";#N/A,#N/A,TRUE,"Conts";#N/A,#N/A,TRUE,"VOS";#N/A,#N/A,TRUE,"Warrington";#N/A,#N/A,TRUE,"Widnes"}</definedName>
    <definedName name="srhrh" localSheetId="19" hidden="1">{#N/A,#N/A,TRUE,"Cover";#N/A,#N/A,TRUE,"Conts";#N/A,#N/A,TRUE,"VOS";#N/A,#N/A,TRUE,"Warrington";#N/A,#N/A,TRUE,"Widnes"}</definedName>
    <definedName name="srhrh" localSheetId="11" hidden="1">{#N/A,#N/A,TRUE,"Cover";#N/A,#N/A,TRUE,"Conts";#N/A,#N/A,TRUE,"VOS";#N/A,#N/A,TRUE,"Warrington";#N/A,#N/A,TRUE,"Widnes"}</definedName>
    <definedName name="srhrh" localSheetId="7" hidden="1">{#N/A,#N/A,TRUE,"Cover";#N/A,#N/A,TRUE,"Conts";#N/A,#N/A,TRUE,"VOS";#N/A,#N/A,TRUE,"Warrington";#N/A,#N/A,TRUE,"Widnes"}</definedName>
    <definedName name="srhrh" localSheetId="18" hidden="1">{#N/A,#N/A,TRUE,"Cover";#N/A,#N/A,TRUE,"Conts";#N/A,#N/A,TRUE,"VOS";#N/A,#N/A,TRUE,"Warrington";#N/A,#N/A,TRUE,"Widnes"}</definedName>
    <definedName name="srhrh" localSheetId="3"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9" hidden="1">{#N/A,#N/A,TRUE,"Cover";#N/A,#N/A,TRUE,"Conts";#N/A,#N/A,TRUE,"VOS";#N/A,#N/A,TRUE,"Warrington";#N/A,#N/A,TRUE,"Widnes"}</definedName>
    <definedName name="srsetrthgfh" localSheetId="4" hidden="1">{#N/A,#N/A,TRUE,"Cover";#N/A,#N/A,TRUE,"Conts";#N/A,#N/A,TRUE,"VOS";#N/A,#N/A,TRUE,"Warrington";#N/A,#N/A,TRUE,"Widnes"}</definedName>
    <definedName name="srsetrthgfh" localSheetId="19" hidden="1">{#N/A,#N/A,TRUE,"Cover";#N/A,#N/A,TRUE,"Conts";#N/A,#N/A,TRUE,"VOS";#N/A,#N/A,TRUE,"Warrington";#N/A,#N/A,TRUE,"Widnes"}</definedName>
    <definedName name="srsetrthgfh" localSheetId="11" hidden="1">{#N/A,#N/A,TRUE,"Cover";#N/A,#N/A,TRUE,"Conts";#N/A,#N/A,TRUE,"VOS";#N/A,#N/A,TRUE,"Warrington";#N/A,#N/A,TRUE,"Widnes"}</definedName>
    <definedName name="srsetrthgfh" localSheetId="7" hidden="1">{#N/A,#N/A,TRUE,"Cover";#N/A,#N/A,TRUE,"Conts";#N/A,#N/A,TRUE,"VOS";#N/A,#N/A,TRUE,"Warrington";#N/A,#N/A,TRUE,"Widnes"}</definedName>
    <definedName name="srsetrthgfh" localSheetId="18" hidden="1">{#N/A,#N/A,TRUE,"Cover";#N/A,#N/A,TRUE,"Conts";#N/A,#N/A,TRUE,"VOS";#N/A,#N/A,TRUE,"Warrington";#N/A,#N/A,TRUE,"Widnes"}</definedName>
    <definedName name="srsetrthgfh" localSheetId="3"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9" hidden="1">{#N/A,#N/A,TRUE,"Cover";#N/A,#N/A,TRUE,"Conts";#N/A,#N/A,TRUE,"VOS";#N/A,#N/A,TRUE,"Warrington";#N/A,#N/A,TRUE,"Widnes"}</definedName>
    <definedName name="srsretr" localSheetId="4" hidden="1">{#N/A,#N/A,TRUE,"Cover";#N/A,#N/A,TRUE,"Conts";#N/A,#N/A,TRUE,"VOS";#N/A,#N/A,TRUE,"Warrington";#N/A,#N/A,TRUE,"Widnes"}</definedName>
    <definedName name="srsretr" localSheetId="19" hidden="1">{#N/A,#N/A,TRUE,"Cover";#N/A,#N/A,TRUE,"Conts";#N/A,#N/A,TRUE,"VOS";#N/A,#N/A,TRUE,"Warrington";#N/A,#N/A,TRUE,"Widnes"}</definedName>
    <definedName name="srsretr" localSheetId="11" hidden="1">{#N/A,#N/A,TRUE,"Cover";#N/A,#N/A,TRUE,"Conts";#N/A,#N/A,TRUE,"VOS";#N/A,#N/A,TRUE,"Warrington";#N/A,#N/A,TRUE,"Widnes"}</definedName>
    <definedName name="srsretr" localSheetId="7" hidden="1">{#N/A,#N/A,TRUE,"Cover";#N/A,#N/A,TRUE,"Conts";#N/A,#N/A,TRUE,"VOS";#N/A,#N/A,TRUE,"Warrington";#N/A,#N/A,TRUE,"Widnes"}</definedName>
    <definedName name="srsretr" localSheetId="18" hidden="1">{#N/A,#N/A,TRUE,"Cover";#N/A,#N/A,TRUE,"Conts";#N/A,#N/A,TRUE,"VOS";#N/A,#N/A,TRUE,"Warrington";#N/A,#N/A,TRUE,"Widnes"}</definedName>
    <definedName name="srsretr" localSheetId="3"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9" hidden="1">{#N/A,#N/A,TRUE,"Cover";#N/A,#N/A,TRUE,"Conts";#N/A,#N/A,TRUE,"VOS";#N/A,#N/A,TRUE,"Warrington";#N/A,#N/A,TRUE,"Widnes"}</definedName>
    <definedName name="sryeysr" localSheetId="4" hidden="1">{#N/A,#N/A,TRUE,"Cover";#N/A,#N/A,TRUE,"Conts";#N/A,#N/A,TRUE,"VOS";#N/A,#N/A,TRUE,"Warrington";#N/A,#N/A,TRUE,"Widnes"}</definedName>
    <definedName name="sryeysr" localSheetId="19" hidden="1">{#N/A,#N/A,TRUE,"Cover";#N/A,#N/A,TRUE,"Conts";#N/A,#N/A,TRUE,"VOS";#N/A,#N/A,TRUE,"Warrington";#N/A,#N/A,TRUE,"Widnes"}</definedName>
    <definedName name="sryeysr" localSheetId="11" hidden="1">{#N/A,#N/A,TRUE,"Cover";#N/A,#N/A,TRUE,"Conts";#N/A,#N/A,TRUE,"VOS";#N/A,#N/A,TRUE,"Warrington";#N/A,#N/A,TRUE,"Widnes"}</definedName>
    <definedName name="sryeysr" localSheetId="7" hidden="1">{#N/A,#N/A,TRUE,"Cover";#N/A,#N/A,TRUE,"Conts";#N/A,#N/A,TRUE,"VOS";#N/A,#N/A,TRUE,"Warrington";#N/A,#N/A,TRUE,"Widnes"}</definedName>
    <definedName name="sryeysr" localSheetId="18" hidden="1">{#N/A,#N/A,TRUE,"Cover";#N/A,#N/A,TRUE,"Conts";#N/A,#N/A,TRUE,"VOS";#N/A,#N/A,TRUE,"Warrington";#N/A,#N/A,TRUE,"Widnes"}</definedName>
    <definedName name="sryeysr" localSheetId="3"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#REF!</definedName>
    <definedName name="SSS" localSheetId="19" hidden="1">{#N/A,#N/A,FALSE,"ihz. icmal";#N/A,#N/A,FALSE,"avans";#N/A,#N/A,FALSE,"mal_FF_icm";#N/A,#N/A,FALSE,"fat_ihz";#N/A,#N/A,FALSE,"söz_fiy_fark";#N/A,#N/A,FALSE,"kap2"}</definedName>
    <definedName name="SSS" localSheetId="11" hidden="1">{#N/A,#N/A,FALSE,"ihz. icmal";#N/A,#N/A,FALSE,"avans";#N/A,#N/A,FALSE,"mal_FF_icm";#N/A,#N/A,FALSE,"fat_ihz";#N/A,#N/A,FALSE,"söz_fiy_fark";#N/A,#N/A,FALSE,"kap2"}</definedName>
    <definedName name="SSS" localSheetId="18" hidden="1">{#N/A,#N/A,FALSE,"ihz. icmal";#N/A,#N/A,FALSE,"avans";#N/A,#N/A,FALSE,"mal_FF_icm";#N/A,#N/A,FALSE,"fat_ihz";#N/A,#N/A,FALSE,"söz_fiy_fark";#N/A,#N/A,FALSE,"kap2"}</definedName>
    <definedName name="SSS" hidden="1">{#N/A,#N/A,FALSE,"ihz. icmal";#N/A,#N/A,FALSE,"avans";#N/A,#N/A,FALSE,"mal_FF_icm";#N/A,#N/A,FALSE,"fat_ihz";#N/A,#N/A,FALSE,"söz_fiy_fark";#N/A,#N/A,FALSE,"kap2"}</definedName>
    <definedName name="ssshhh" localSheetId="9"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localSheetId="3"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19" hidden="1">{#N/A,#N/A,FALSE,"SumD";#N/A,#N/A,FALSE,"ElecD";#N/A,#N/A,FALSE,"MechD";#N/A,#N/A,FALSE,"GeotD";#N/A,#N/A,FALSE,"PrcsD";#N/A,#N/A,FALSE,"TunnD";#N/A,#N/A,FALSE,"CivlD";#N/A,#N/A,FALSE,"NtwkD";#N/A,#N/A,FALSE,"EstgD";#N/A,#N/A,FALSE,"PEngD"}</definedName>
    <definedName name="sssss" localSheetId="11" hidden="1">{#N/A,#N/A,FALSE,"SumD";#N/A,#N/A,FALSE,"ElecD";#N/A,#N/A,FALSE,"MechD";#N/A,#N/A,FALSE,"GeotD";#N/A,#N/A,FALSE,"PrcsD";#N/A,#N/A,FALSE,"TunnD";#N/A,#N/A,FALSE,"CivlD";#N/A,#N/A,FALSE,"NtwkD";#N/A,#N/A,FALSE,"EstgD";#N/A,#N/A,FALSE,"PEngD"}</definedName>
    <definedName name="sssss" localSheetId="18"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tress">'[26]BSEA PLANNED'!$G$925:$AI$1029</definedName>
    <definedName name="ssummary">'[26]BSEA PLANNED'!$G$2404:$AI$2573</definedName>
    <definedName name="Stage" localSheetId="9">'[24]Fill this out first...'!$D$12</definedName>
    <definedName name="Stage">'[24]Fill this out first...'!$D$12</definedName>
    <definedName name="STAIRS" localSheetId="9">'[16]Build-up'!#REF!</definedName>
    <definedName name="STAIRS">'[16]Build-up'!#REF!</definedName>
    <definedName name="start" localSheetId="9">#REF!</definedName>
    <definedName name="start" localSheetId="7">#REF!</definedName>
    <definedName name="start">#REF!</definedName>
    <definedName name="Status" localSheetId="9">[51]Lookups!$C$2:$C$3</definedName>
    <definedName name="Status" localSheetId="3">[14]Lookups!$C$2:$C$3</definedName>
    <definedName name="Status">[51]Lookups!$C$2:$C$3</definedName>
    <definedName name="steps" localSheetId="9" hidden="1">{#N/A,#N/A,FALSE,"C3";#N/A,#N/A,FALSE,"D2-17";#N/A,#N/A,FALSE,"C2-17";#N/A,#N/A,FALSE,"C2-CIVIL";#N/A,#N/A,FALSE,"D1-C1 contract";#N/A,#N/A,FALSE,"D1-CIVIL";#N/A,#N/A,FALSE,"C1 hourly";#N/A,#N/A,FALSE,"C1 contract";#N/A,#N/A,FALSE,"D1-C1 hourly"}</definedName>
    <definedName name="steps" localSheetId="4"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localSheetId="3"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G3PROG">#REF!</definedName>
    <definedName name="Storm" localSheetId="9">'FIR Summary'!#REF!</definedName>
    <definedName name="Storm" localSheetId="7">#REF!</definedName>
    <definedName name="Storm">#REF!</definedName>
    <definedName name="stormwater_pipe_network" localSheetId="9">'[17]Stormwater Pipe Network'!$D$13:$F$1575</definedName>
    <definedName name="stormwater_pipe_network" localSheetId="3">'[18]Stormwater Pipe Network'!$D$13:$F$1575</definedName>
    <definedName name="stormwater_pipe_network">'[17]Stormwater Pipe Network'!$D$13:$F$1575</definedName>
    <definedName name="STR">#REF!</definedName>
    <definedName name="STRESS607">[1]BASE!$F$924:$AF$1028</definedName>
    <definedName name="structures" localSheetId="19" hidden="1">{#N/A,#N/A,FALSE,"SumD";#N/A,#N/A,FALSE,"ElecD";#N/A,#N/A,FALSE,"MechD";#N/A,#N/A,FALSE,"GeotD";#N/A,#N/A,FALSE,"PrcsD";#N/A,#N/A,FALSE,"TunnD";#N/A,#N/A,FALSE,"CivlD";#N/A,#N/A,FALSE,"NtwkD";#N/A,#N/A,FALSE,"EstgD";#N/A,#N/A,FALSE,"PEngD"}</definedName>
    <definedName name="structures" localSheetId="11" hidden="1">{#N/A,#N/A,FALSE,"SumD";#N/A,#N/A,FALSE,"ElecD";#N/A,#N/A,FALSE,"MechD";#N/A,#N/A,FALSE,"GeotD";#N/A,#N/A,FALSE,"PrcsD";#N/A,#N/A,FALSE,"TunnD";#N/A,#N/A,FALSE,"CivlD";#N/A,#N/A,FALSE,"NtwkD";#N/A,#N/A,FALSE,"EstgD";#N/A,#N/A,FALSE,"PEngD"}</definedName>
    <definedName name="structures" localSheetId="18"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ryt5u8h87" localSheetId="9" hidden="1">{#N/A,#N/A,TRUE,"Cover";#N/A,#N/A,TRUE,"Conts";#N/A,#N/A,TRUE,"VOS";#N/A,#N/A,TRUE,"Warrington";#N/A,#N/A,TRUE,"Widnes"}</definedName>
    <definedName name="stryt5u8h87" localSheetId="4" hidden="1">{#N/A,#N/A,TRUE,"Cover";#N/A,#N/A,TRUE,"Conts";#N/A,#N/A,TRUE,"VOS";#N/A,#N/A,TRUE,"Warrington";#N/A,#N/A,TRUE,"Widnes"}</definedName>
    <definedName name="stryt5u8h87" localSheetId="19" hidden="1">{#N/A,#N/A,TRUE,"Cover";#N/A,#N/A,TRUE,"Conts";#N/A,#N/A,TRUE,"VOS";#N/A,#N/A,TRUE,"Warrington";#N/A,#N/A,TRUE,"Widnes"}</definedName>
    <definedName name="stryt5u8h87" localSheetId="11" hidden="1">{#N/A,#N/A,TRUE,"Cover";#N/A,#N/A,TRUE,"Conts";#N/A,#N/A,TRUE,"VOS";#N/A,#N/A,TRUE,"Warrington";#N/A,#N/A,TRUE,"Widnes"}</definedName>
    <definedName name="stryt5u8h87" localSheetId="7" hidden="1">{#N/A,#N/A,TRUE,"Cover";#N/A,#N/A,TRUE,"Conts";#N/A,#N/A,TRUE,"VOS";#N/A,#N/A,TRUE,"Warrington";#N/A,#N/A,TRUE,"Widnes"}</definedName>
    <definedName name="stryt5u8h87" localSheetId="18" hidden="1">{#N/A,#N/A,TRUE,"Cover";#N/A,#N/A,TRUE,"Conts";#N/A,#N/A,TRUE,"VOS";#N/A,#N/A,TRUE,"Warrington";#N/A,#N/A,TRUE,"Widnes"}</definedName>
    <definedName name="stryt5u8h87" localSheetId="3"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 localSheetId="9">'[52]Prev'' Summary'!$M$52</definedName>
    <definedName name="Su" localSheetId="3">'[53]Prev'' Summary'!$M$52</definedName>
    <definedName name="Su">'[52]Prev'' Summary'!$M$52</definedName>
    <definedName name="Substations">#REF!</definedName>
    <definedName name="SUBSTRUCTIRE" localSheetId="9">'[16]Build-up'!#REF!</definedName>
    <definedName name="SUBSTRUCTIRE">'[16]Build-up'!#REF!</definedName>
    <definedName name="sul">#REF!</definedName>
    <definedName name="sum6b" localSheetId="9">#REF!</definedName>
    <definedName name="sum6b" localSheetId="7">#REF!</definedName>
    <definedName name="sum6b">#REF!</definedName>
    <definedName name="sum6C" localSheetId="9">#REF!</definedName>
    <definedName name="sum6C" localSheetId="7">#REF!</definedName>
    <definedName name="sum6C">#REF!</definedName>
    <definedName name="summary" localSheetId="9">#REF!</definedName>
    <definedName name="summary" localSheetId="7">#REF!</definedName>
    <definedName name="summary">#REF!</definedName>
    <definedName name="SUMMARYLOOK">'[26]BSEA PLANNED'!$G$2602:$AW$2762</definedName>
    <definedName name="svesseng">'[26]BSEA PLANNED'!$G$557:$AI$661</definedName>
    <definedName name="swsdfa" localSheetId="9" hidden="1">{#N/A,#N/A,TRUE,"Cover";#N/A,#N/A,TRUE,"Conts";#N/A,#N/A,TRUE,"VOS";#N/A,#N/A,TRUE,"Warrington";#N/A,#N/A,TRUE,"Widnes"}</definedName>
    <definedName name="swsdfa" localSheetId="4" hidden="1">{#N/A,#N/A,TRUE,"Cover";#N/A,#N/A,TRUE,"Conts";#N/A,#N/A,TRUE,"VOS";#N/A,#N/A,TRUE,"Warrington";#N/A,#N/A,TRUE,"Widnes"}</definedName>
    <definedName name="swsdfa" localSheetId="19" hidden="1">{#N/A,#N/A,TRUE,"Cover";#N/A,#N/A,TRUE,"Conts";#N/A,#N/A,TRUE,"VOS";#N/A,#N/A,TRUE,"Warrington";#N/A,#N/A,TRUE,"Widnes"}</definedName>
    <definedName name="swsdfa" localSheetId="11" hidden="1">{#N/A,#N/A,TRUE,"Cover";#N/A,#N/A,TRUE,"Conts";#N/A,#N/A,TRUE,"VOS";#N/A,#N/A,TRUE,"Warrington";#N/A,#N/A,TRUE,"Widnes"}</definedName>
    <definedName name="swsdfa" localSheetId="7" hidden="1">{#N/A,#N/A,TRUE,"Cover";#N/A,#N/A,TRUE,"Conts";#N/A,#N/A,TRUE,"VOS";#N/A,#N/A,TRUE,"Warrington";#N/A,#N/A,TRUE,"Widnes"}</definedName>
    <definedName name="swsdfa" localSheetId="18" hidden="1">{#N/A,#N/A,TRUE,"Cover";#N/A,#N/A,TRUE,"Conts";#N/A,#N/A,TRUE,"VOS";#N/A,#N/A,TRUE,"Warrington";#N/A,#N/A,TRUE,"Widnes"}</definedName>
    <definedName name="swsdfa" localSheetId="3"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9" hidden="1">{#N/A,#N/A,TRUE,"Cover";#N/A,#N/A,TRUE,"Conts";#N/A,#N/A,TRUE,"VOS";#N/A,#N/A,TRUE,"Warrington";#N/A,#N/A,TRUE,"Widnes"}</definedName>
    <definedName name="syu" localSheetId="4" hidden="1">{#N/A,#N/A,TRUE,"Cover";#N/A,#N/A,TRUE,"Conts";#N/A,#N/A,TRUE,"VOS";#N/A,#N/A,TRUE,"Warrington";#N/A,#N/A,TRUE,"Widnes"}</definedName>
    <definedName name="syu" localSheetId="19" hidden="1">{#N/A,#N/A,TRUE,"Cover";#N/A,#N/A,TRUE,"Conts";#N/A,#N/A,TRUE,"VOS";#N/A,#N/A,TRUE,"Warrington";#N/A,#N/A,TRUE,"Widnes"}</definedName>
    <definedName name="syu" localSheetId="11" hidden="1">{#N/A,#N/A,TRUE,"Cover";#N/A,#N/A,TRUE,"Conts";#N/A,#N/A,TRUE,"VOS";#N/A,#N/A,TRUE,"Warrington";#N/A,#N/A,TRUE,"Widnes"}</definedName>
    <definedName name="syu" localSheetId="7" hidden="1">{#N/A,#N/A,TRUE,"Cover";#N/A,#N/A,TRUE,"Conts";#N/A,#N/A,TRUE,"VOS";#N/A,#N/A,TRUE,"Warrington";#N/A,#N/A,TRUE,"Widnes"}</definedName>
    <definedName name="syu" localSheetId="18" hidden="1">{#N/A,#N/A,TRUE,"Cover";#N/A,#N/A,TRUE,"Conts";#N/A,#N/A,TRUE,"VOS";#N/A,#N/A,TRUE,"Warrington";#N/A,#N/A,TRUE,"Widnes"}</definedName>
    <definedName name="syu" localSheetId="3"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#REF!</definedName>
    <definedName name="table_2">'[54]PILE-C1'!#REF!</definedName>
    <definedName name="table1">'[54]PILE-C1'!#REF!</definedName>
    <definedName name="test" localSheetId="9"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localSheetId="3"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9" hidden="1">{#N/A,#N/A,TRUE,"Cover";#N/A,#N/A,TRUE,"Conts";#N/A,#N/A,TRUE,"VOS";#N/A,#N/A,TRUE,"Warrington";#N/A,#N/A,TRUE,"Widnes"}</definedName>
    <definedName name="thwghrt" localSheetId="4" hidden="1">{#N/A,#N/A,TRUE,"Cover";#N/A,#N/A,TRUE,"Conts";#N/A,#N/A,TRUE,"VOS";#N/A,#N/A,TRUE,"Warrington";#N/A,#N/A,TRUE,"Widnes"}</definedName>
    <definedName name="thwghrt" localSheetId="19" hidden="1">{#N/A,#N/A,TRUE,"Cover";#N/A,#N/A,TRUE,"Conts";#N/A,#N/A,TRUE,"VOS";#N/A,#N/A,TRUE,"Warrington";#N/A,#N/A,TRUE,"Widnes"}</definedName>
    <definedName name="thwghrt" localSheetId="11" hidden="1">{#N/A,#N/A,TRUE,"Cover";#N/A,#N/A,TRUE,"Conts";#N/A,#N/A,TRUE,"VOS";#N/A,#N/A,TRUE,"Warrington";#N/A,#N/A,TRUE,"Widnes"}</definedName>
    <definedName name="thwghrt" localSheetId="7" hidden="1">{#N/A,#N/A,TRUE,"Cover";#N/A,#N/A,TRUE,"Conts";#N/A,#N/A,TRUE,"VOS";#N/A,#N/A,TRUE,"Warrington";#N/A,#N/A,TRUE,"Widnes"}</definedName>
    <definedName name="thwghrt" localSheetId="18" hidden="1">{#N/A,#N/A,TRUE,"Cover";#N/A,#N/A,TRUE,"Conts";#N/A,#N/A,TRUE,"VOS";#N/A,#N/A,TRUE,"Warrington";#N/A,#N/A,TRUE,"Widnes"}</definedName>
    <definedName name="thwghrt" localSheetId="3"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CSHT">#REF!</definedName>
    <definedName name="TICSHTS">#REF!</definedName>
    <definedName name="TITLE" localSheetId="9">[12]WorkBreakDown!#REF!</definedName>
    <definedName name="TITLE">[12]WorkBreakDown!#REF!</definedName>
    <definedName name="Total" localSheetId="9">'FIR Summary'!#REF!</definedName>
    <definedName name="Total" localSheetId="7">#REF!</definedName>
    <definedName name="Total">#REF!</definedName>
    <definedName name="total_net_rent_for_cashflow" localSheetId="9">'[13]Net rent analysis'!$J$190:$X$191</definedName>
    <definedName name="total_net_rent_for_cashflow" localSheetId="7">'[13]Net rent analysis'!$J$190:$X$191</definedName>
    <definedName name="total_net_rent_for_cashflow">'[13]Net rent analysis'!$J$190:$X$191</definedName>
    <definedName name="TP">'[29]TENDER PROG.'!$A$1:$P$17</definedName>
    <definedName name="TRACI">#REF!</definedName>
    <definedName name="TRACL">#REF!</definedName>
    <definedName name="trbnuomi" localSheetId="9" hidden="1">{#N/A,#N/A,TRUE,"Cover";#N/A,#N/A,TRUE,"Conts";#N/A,#N/A,TRUE,"VOS";#N/A,#N/A,TRUE,"Warrington";#N/A,#N/A,TRUE,"Widnes"}</definedName>
    <definedName name="trbnuomi" localSheetId="4" hidden="1">{#N/A,#N/A,TRUE,"Cover";#N/A,#N/A,TRUE,"Conts";#N/A,#N/A,TRUE,"VOS";#N/A,#N/A,TRUE,"Warrington";#N/A,#N/A,TRUE,"Widnes"}</definedName>
    <definedName name="trbnuomi" localSheetId="19" hidden="1">{#N/A,#N/A,TRUE,"Cover";#N/A,#N/A,TRUE,"Conts";#N/A,#N/A,TRUE,"VOS";#N/A,#N/A,TRUE,"Warrington";#N/A,#N/A,TRUE,"Widnes"}</definedName>
    <definedName name="trbnuomi" localSheetId="11" hidden="1">{#N/A,#N/A,TRUE,"Cover";#N/A,#N/A,TRUE,"Conts";#N/A,#N/A,TRUE,"VOS";#N/A,#N/A,TRUE,"Warrington";#N/A,#N/A,TRUE,"Widnes"}</definedName>
    <definedName name="trbnuomi" localSheetId="7" hidden="1">{#N/A,#N/A,TRUE,"Cover";#N/A,#N/A,TRUE,"Conts";#N/A,#N/A,TRUE,"VOS";#N/A,#N/A,TRUE,"Warrington";#N/A,#N/A,TRUE,"Widnes"}</definedName>
    <definedName name="trbnuomi" localSheetId="18" hidden="1">{#N/A,#N/A,TRUE,"Cover";#N/A,#N/A,TRUE,"Conts";#N/A,#N/A,TRUE,"VOS";#N/A,#N/A,TRUE,"Warrington";#N/A,#N/A,TRUE,"Widnes"}</definedName>
    <definedName name="trbnuomi" localSheetId="3"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9" hidden="1">{#N/A,#N/A,TRUE,"Cover";#N/A,#N/A,TRUE,"Conts";#N/A,#N/A,TRUE,"VOS";#N/A,#N/A,TRUE,"Warrington";#N/A,#N/A,TRUE,"Widnes"}</definedName>
    <definedName name="trgr" localSheetId="4" hidden="1">{#N/A,#N/A,TRUE,"Cover";#N/A,#N/A,TRUE,"Conts";#N/A,#N/A,TRUE,"VOS";#N/A,#N/A,TRUE,"Warrington";#N/A,#N/A,TRUE,"Widnes"}</definedName>
    <definedName name="trgr" localSheetId="19" hidden="1">{#N/A,#N/A,TRUE,"Cover";#N/A,#N/A,TRUE,"Conts";#N/A,#N/A,TRUE,"VOS";#N/A,#N/A,TRUE,"Warrington";#N/A,#N/A,TRUE,"Widnes"}</definedName>
    <definedName name="trgr" localSheetId="11" hidden="1">{#N/A,#N/A,TRUE,"Cover";#N/A,#N/A,TRUE,"Conts";#N/A,#N/A,TRUE,"VOS";#N/A,#N/A,TRUE,"Warrington";#N/A,#N/A,TRUE,"Widnes"}</definedName>
    <definedName name="trgr" localSheetId="7" hidden="1">{#N/A,#N/A,TRUE,"Cover";#N/A,#N/A,TRUE,"Conts";#N/A,#N/A,TRUE,"VOS";#N/A,#N/A,TRUE,"Warrington";#N/A,#N/A,TRUE,"Widnes"}</definedName>
    <definedName name="trgr" localSheetId="18" hidden="1">{#N/A,#N/A,TRUE,"Cover";#N/A,#N/A,TRUE,"Conts";#N/A,#N/A,TRUE,"VOS";#N/A,#N/A,TRUE,"Warrington";#N/A,#N/A,TRUE,"Widnes"}</definedName>
    <definedName name="trgr" localSheetId="3"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9" hidden="1">{#N/A,#N/A,TRUE,"Cover";#N/A,#N/A,TRUE,"Conts";#N/A,#N/A,TRUE,"VOS";#N/A,#N/A,TRUE,"Warrington";#N/A,#N/A,TRUE,"Widnes"}</definedName>
    <definedName name="trhe" localSheetId="4" hidden="1">{#N/A,#N/A,TRUE,"Cover";#N/A,#N/A,TRUE,"Conts";#N/A,#N/A,TRUE,"VOS";#N/A,#N/A,TRUE,"Warrington";#N/A,#N/A,TRUE,"Widnes"}</definedName>
    <definedName name="trhe" localSheetId="19" hidden="1">{#N/A,#N/A,TRUE,"Cover";#N/A,#N/A,TRUE,"Conts";#N/A,#N/A,TRUE,"VOS";#N/A,#N/A,TRUE,"Warrington";#N/A,#N/A,TRUE,"Widnes"}</definedName>
    <definedName name="trhe" localSheetId="11" hidden="1">{#N/A,#N/A,TRUE,"Cover";#N/A,#N/A,TRUE,"Conts";#N/A,#N/A,TRUE,"VOS";#N/A,#N/A,TRUE,"Warrington";#N/A,#N/A,TRUE,"Widnes"}</definedName>
    <definedName name="trhe" localSheetId="7" hidden="1">{#N/A,#N/A,TRUE,"Cover";#N/A,#N/A,TRUE,"Conts";#N/A,#N/A,TRUE,"VOS";#N/A,#N/A,TRUE,"Warrington";#N/A,#N/A,TRUE,"Widnes"}</definedName>
    <definedName name="trhe" localSheetId="18" hidden="1">{#N/A,#N/A,TRUE,"Cover";#N/A,#N/A,TRUE,"Conts";#N/A,#N/A,TRUE,"VOS";#N/A,#N/A,TRUE,"Warrington";#N/A,#N/A,TRUE,"Widnes"}</definedName>
    <definedName name="trhe" localSheetId="3"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9" hidden="1">{#N/A,#N/A,TRUE,"Cover";#N/A,#N/A,TRUE,"Conts";#N/A,#N/A,TRUE,"VOS";#N/A,#N/A,TRUE,"Warrington";#N/A,#N/A,TRUE,"Widnes"}</definedName>
    <definedName name="trhsh" localSheetId="4" hidden="1">{#N/A,#N/A,TRUE,"Cover";#N/A,#N/A,TRUE,"Conts";#N/A,#N/A,TRUE,"VOS";#N/A,#N/A,TRUE,"Warrington";#N/A,#N/A,TRUE,"Widnes"}</definedName>
    <definedName name="trhsh" localSheetId="19" hidden="1">{#N/A,#N/A,TRUE,"Cover";#N/A,#N/A,TRUE,"Conts";#N/A,#N/A,TRUE,"VOS";#N/A,#N/A,TRUE,"Warrington";#N/A,#N/A,TRUE,"Widnes"}</definedName>
    <definedName name="trhsh" localSheetId="11" hidden="1">{#N/A,#N/A,TRUE,"Cover";#N/A,#N/A,TRUE,"Conts";#N/A,#N/A,TRUE,"VOS";#N/A,#N/A,TRUE,"Warrington";#N/A,#N/A,TRUE,"Widnes"}</definedName>
    <definedName name="trhsh" localSheetId="7" hidden="1">{#N/A,#N/A,TRUE,"Cover";#N/A,#N/A,TRUE,"Conts";#N/A,#N/A,TRUE,"VOS";#N/A,#N/A,TRUE,"Warrington";#N/A,#N/A,TRUE,"Widnes"}</definedName>
    <definedName name="trhsh" localSheetId="18" hidden="1">{#N/A,#N/A,TRUE,"Cover";#N/A,#N/A,TRUE,"Conts";#N/A,#N/A,TRUE,"VOS";#N/A,#N/A,TRUE,"Warrington";#N/A,#N/A,TRUE,"Widnes"}</definedName>
    <definedName name="trhsh" localSheetId="3"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9" hidden="1">{#N/A,#N/A,TRUE,"Cover";#N/A,#N/A,TRUE,"Conts";#N/A,#N/A,TRUE,"VOS";#N/A,#N/A,TRUE,"Warrington";#N/A,#N/A,TRUE,"Widnes"}</definedName>
    <definedName name="trhsw" localSheetId="4" hidden="1">{#N/A,#N/A,TRUE,"Cover";#N/A,#N/A,TRUE,"Conts";#N/A,#N/A,TRUE,"VOS";#N/A,#N/A,TRUE,"Warrington";#N/A,#N/A,TRUE,"Widnes"}</definedName>
    <definedName name="trhsw" localSheetId="19" hidden="1">{#N/A,#N/A,TRUE,"Cover";#N/A,#N/A,TRUE,"Conts";#N/A,#N/A,TRUE,"VOS";#N/A,#N/A,TRUE,"Warrington";#N/A,#N/A,TRUE,"Widnes"}</definedName>
    <definedName name="trhsw" localSheetId="11" hidden="1">{#N/A,#N/A,TRUE,"Cover";#N/A,#N/A,TRUE,"Conts";#N/A,#N/A,TRUE,"VOS";#N/A,#N/A,TRUE,"Warrington";#N/A,#N/A,TRUE,"Widnes"}</definedName>
    <definedName name="trhsw" localSheetId="7" hidden="1">{#N/A,#N/A,TRUE,"Cover";#N/A,#N/A,TRUE,"Conts";#N/A,#N/A,TRUE,"VOS";#N/A,#N/A,TRUE,"Warrington";#N/A,#N/A,TRUE,"Widnes"}</definedName>
    <definedName name="trhsw" localSheetId="18" hidden="1">{#N/A,#N/A,TRUE,"Cover";#N/A,#N/A,TRUE,"Conts";#N/A,#N/A,TRUE,"VOS";#N/A,#N/A,TRUE,"Warrington";#N/A,#N/A,TRUE,"Widnes"}</definedName>
    <definedName name="trhsw" localSheetId="3"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ry" localSheetId="26">#REF!</definedName>
    <definedName name="try" localSheetId="25">#REF!</definedName>
    <definedName name="try">#REF!</definedName>
    <definedName name="TT">[29]PROC.PROG!$A$1:$R$33</definedName>
    <definedName name="ttl" localSheetId="9">'[55]EV-Chart Data'!$B$1</definedName>
    <definedName name="ttl">'[55]EV-Chart Data'!$B$1</definedName>
    <definedName name="tui" localSheetId="9" hidden="1">{#N/A,#N/A,TRUE,"Cover";#N/A,#N/A,TRUE,"Conts";#N/A,#N/A,TRUE,"VOS";#N/A,#N/A,TRUE,"Warrington";#N/A,#N/A,TRUE,"Widnes"}</definedName>
    <definedName name="tui" localSheetId="4" hidden="1">{#N/A,#N/A,TRUE,"Cover";#N/A,#N/A,TRUE,"Conts";#N/A,#N/A,TRUE,"VOS";#N/A,#N/A,TRUE,"Warrington";#N/A,#N/A,TRUE,"Widnes"}</definedName>
    <definedName name="tui" localSheetId="19" hidden="1">{#N/A,#N/A,TRUE,"Cover";#N/A,#N/A,TRUE,"Conts";#N/A,#N/A,TRUE,"VOS";#N/A,#N/A,TRUE,"Warrington";#N/A,#N/A,TRUE,"Widnes"}</definedName>
    <definedName name="tui" localSheetId="11" hidden="1">{#N/A,#N/A,TRUE,"Cover";#N/A,#N/A,TRUE,"Conts";#N/A,#N/A,TRUE,"VOS";#N/A,#N/A,TRUE,"Warrington";#N/A,#N/A,TRUE,"Widnes"}</definedName>
    <definedName name="tui" localSheetId="7" hidden="1">{#N/A,#N/A,TRUE,"Cover";#N/A,#N/A,TRUE,"Conts";#N/A,#N/A,TRUE,"VOS";#N/A,#N/A,TRUE,"Warrington";#N/A,#N/A,TRUE,"Widnes"}</definedName>
    <definedName name="tui" localSheetId="18" hidden="1">{#N/A,#N/A,TRUE,"Cover";#N/A,#N/A,TRUE,"Conts";#N/A,#N/A,TRUE,"VOS";#N/A,#N/A,TRUE,"Warrington";#N/A,#N/A,TRUE,"Widnes"}</definedName>
    <definedName name="tui" localSheetId="3"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te" localSheetId="9" hidden="1">{#N/A,#N/A,TRUE,"Cover";#N/A,#N/A,TRUE,"Conts";#N/A,#N/A,TRUE,"VOS";#N/A,#N/A,TRUE,"Warrington";#N/A,#N/A,TRUE,"Widnes"}</definedName>
    <definedName name="tuite" localSheetId="4" hidden="1">{#N/A,#N/A,TRUE,"Cover";#N/A,#N/A,TRUE,"Conts";#N/A,#N/A,TRUE,"VOS";#N/A,#N/A,TRUE,"Warrington";#N/A,#N/A,TRUE,"Widnes"}</definedName>
    <definedName name="tuite" localSheetId="19" hidden="1">{#N/A,#N/A,TRUE,"Cover";#N/A,#N/A,TRUE,"Conts";#N/A,#N/A,TRUE,"VOS";#N/A,#N/A,TRUE,"Warrington";#N/A,#N/A,TRUE,"Widnes"}</definedName>
    <definedName name="tuite" localSheetId="11" hidden="1">{#N/A,#N/A,TRUE,"Cover";#N/A,#N/A,TRUE,"Conts";#N/A,#N/A,TRUE,"VOS";#N/A,#N/A,TRUE,"Warrington";#N/A,#N/A,TRUE,"Widnes"}</definedName>
    <definedName name="tuite" localSheetId="7" hidden="1">{#N/A,#N/A,TRUE,"Cover";#N/A,#N/A,TRUE,"Conts";#N/A,#N/A,TRUE,"VOS";#N/A,#N/A,TRUE,"Warrington";#N/A,#N/A,TRUE,"Widnes"}</definedName>
    <definedName name="tuite" localSheetId="18" hidden="1">{#N/A,#N/A,TRUE,"Cover";#N/A,#N/A,TRUE,"Conts";#N/A,#N/A,TRUE,"VOS";#N/A,#N/A,TRUE,"Warrington";#N/A,#N/A,TRUE,"Widnes"}</definedName>
    <definedName name="tuite" localSheetId="3"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9" hidden="1">{#N/A,#N/A,TRUE,"Cover";#N/A,#N/A,TRUE,"Conts";#N/A,#N/A,TRUE,"VOS";#N/A,#N/A,TRUE,"Warrington";#N/A,#N/A,TRUE,"Widnes"}</definedName>
    <definedName name="tvtyiuoujl" localSheetId="4" hidden="1">{#N/A,#N/A,TRUE,"Cover";#N/A,#N/A,TRUE,"Conts";#N/A,#N/A,TRUE,"VOS";#N/A,#N/A,TRUE,"Warrington";#N/A,#N/A,TRUE,"Widnes"}</definedName>
    <definedName name="tvtyiuoujl" localSheetId="19" hidden="1">{#N/A,#N/A,TRUE,"Cover";#N/A,#N/A,TRUE,"Conts";#N/A,#N/A,TRUE,"VOS";#N/A,#N/A,TRUE,"Warrington";#N/A,#N/A,TRUE,"Widnes"}</definedName>
    <definedName name="tvtyiuoujl" localSheetId="11" hidden="1">{#N/A,#N/A,TRUE,"Cover";#N/A,#N/A,TRUE,"Conts";#N/A,#N/A,TRUE,"VOS";#N/A,#N/A,TRUE,"Warrington";#N/A,#N/A,TRUE,"Widnes"}</definedName>
    <definedName name="tvtyiuoujl" localSheetId="7" hidden="1">{#N/A,#N/A,TRUE,"Cover";#N/A,#N/A,TRUE,"Conts";#N/A,#N/A,TRUE,"VOS";#N/A,#N/A,TRUE,"Warrington";#N/A,#N/A,TRUE,"Widnes"}</definedName>
    <definedName name="tvtyiuoujl" localSheetId="18" hidden="1">{#N/A,#N/A,TRUE,"Cover";#N/A,#N/A,TRUE,"Conts";#N/A,#N/A,TRUE,"VOS";#N/A,#N/A,TRUE,"Warrington";#N/A,#N/A,TRUE,"Widnes"}</definedName>
    <definedName name="tvtyiuoujl" localSheetId="3"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9" hidden="1">{#N/A,#N/A,TRUE,"Cover";#N/A,#N/A,TRUE,"Conts";#N/A,#N/A,TRUE,"VOS";#N/A,#N/A,TRUE,"Warrington";#N/A,#N/A,TRUE,"Widnes"}</definedName>
    <definedName name="ty" localSheetId="4" hidden="1">{#N/A,#N/A,TRUE,"Cover";#N/A,#N/A,TRUE,"Conts";#N/A,#N/A,TRUE,"VOS";#N/A,#N/A,TRUE,"Warrington";#N/A,#N/A,TRUE,"Widnes"}</definedName>
    <definedName name="ty" localSheetId="19" hidden="1">{#N/A,#N/A,TRUE,"Cover";#N/A,#N/A,TRUE,"Conts";#N/A,#N/A,TRUE,"VOS";#N/A,#N/A,TRUE,"Warrington";#N/A,#N/A,TRUE,"Widnes"}</definedName>
    <definedName name="ty" localSheetId="11" hidden="1">{#N/A,#N/A,TRUE,"Cover";#N/A,#N/A,TRUE,"Conts";#N/A,#N/A,TRUE,"VOS";#N/A,#N/A,TRUE,"Warrington";#N/A,#N/A,TRUE,"Widnes"}</definedName>
    <definedName name="ty" localSheetId="7" hidden="1">{#N/A,#N/A,TRUE,"Cover";#N/A,#N/A,TRUE,"Conts";#N/A,#N/A,TRUE,"VOS";#N/A,#N/A,TRUE,"Warrington";#N/A,#N/A,TRUE,"Widnes"}</definedName>
    <definedName name="ty" localSheetId="18" hidden="1">{#N/A,#N/A,TRUE,"Cover";#N/A,#N/A,TRUE,"Conts";#N/A,#N/A,TRUE,"VOS";#N/A,#N/A,TRUE,"Warrington";#N/A,#N/A,TRUE,"Widnes"}</definedName>
    <definedName name="ty" localSheetId="3"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 localSheetId="9">'[24]Fill this out first...'!$D$13</definedName>
    <definedName name="type">'[24]Fill this out first...'!$D$13</definedName>
    <definedName name="Type_of_Incident" localSheetId="4">[14]Lookups!#REF!</definedName>
    <definedName name="Type_of_Incident" localSheetId="3">[14]Lookups!#REF!</definedName>
    <definedName name="Type_of_Incident">[14]Lookups!#REF!</definedName>
    <definedName name="Type_of_Inspection" localSheetId="9">#REF!</definedName>
    <definedName name="Type_of_Inspection" localSheetId="4">#REF!</definedName>
    <definedName name="Type_of_Inspection" localSheetId="19">#REF!</definedName>
    <definedName name="Type_of_Inspection" localSheetId="7">#REF!</definedName>
    <definedName name="Type_of_Inspection" localSheetId="3">#REF!</definedName>
    <definedName name="Type_of_Inspection">#REF!</definedName>
    <definedName name="TypeOfFinish" localSheetId="9">'[44]CESMM3 class'!$B$19:$B$20</definedName>
    <definedName name="TypeOfFinish" localSheetId="7">'[44]CESMM3 class'!$B$19:$B$20</definedName>
    <definedName name="TypeOfFinish">'[44]CESMM3 class'!$B$19:$B$20</definedName>
    <definedName name="TypeOfPipes" localSheetId="9">'[17]CESMM3 class'!$B$7:$B$14</definedName>
    <definedName name="TypeOfPipes" localSheetId="3">'[18]CESMM3 class'!$B$7:$B$14</definedName>
    <definedName name="TypeOfPipes">'[17]CESMM3 class'!$B$7:$B$14</definedName>
    <definedName name="tyutri" localSheetId="9" hidden="1">{#N/A,#N/A,TRUE,"Cover";#N/A,#N/A,TRUE,"Conts";#N/A,#N/A,TRUE,"VOS";#N/A,#N/A,TRUE,"Warrington";#N/A,#N/A,TRUE,"Widnes"}</definedName>
    <definedName name="tyutri" localSheetId="4" hidden="1">{#N/A,#N/A,TRUE,"Cover";#N/A,#N/A,TRUE,"Conts";#N/A,#N/A,TRUE,"VOS";#N/A,#N/A,TRUE,"Warrington";#N/A,#N/A,TRUE,"Widnes"}</definedName>
    <definedName name="tyutri" localSheetId="19" hidden="1">{#N/A,#N/A,TRUE,"Cover";#N/A,#N/A,TRUE,"Conts";#N/A,#N/A,TRUE,"VOS";#N/A,#N/A,TRUE,"Warrington";#N/A,#N/A,TRUE,"Widnes"}</definedName>
    <definedName name="tyutri" localSheetId="11" hidden="1">{#N/A,#N/A,TRUE,"Cover";#N/A,#N/A,TRUE,"Conts";#N/A,#N/A,TRUE,"VOS";#N/A,#N/A,TRUE,"Warrington";#N/A,#N/A,TRUE,"Widnes"}</definedName>
    <definedName name="tyutri" localSheetId="7" hidden="1">{#N/A,#N/A,TRUE,"Cover";#N/A,#N/A,TRUE,"Conts";#N/A,#N/A,TRUE,"VOS";#N/A,#N/A,TRUE,"Warrington";#N/A,#N/A,TRUE,"Widnes"}</definedName>
    <definedName name="tyutri" localSheetId="18" hidden="1">{#N/A,#N/A,TRUE,"Cover";#N/A,#N/A,TRUE,"Conts";#N/A,#N/A,TRUE,"VOS";#N/A,#N/A,TRUE,"Warrington";#N/A,#N/A,TRUE,"Widnes"}</definedName>
    <definedName name="tyutri" localSheetId="3"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u" localSheetId="9" hidden="1">{#N/A,#N/A,TRUE,"Cover";#N/A,#N/A,TRUE,"Conts";#N/A,#N/A,TRUE,"VOS";#N/A,#N/A,TRUE,"Warrington";#N/A,#N/A,TRUE,"Widnes"}</definedName>
    <definedName name="u" localSheetId="4" hidden="1">{#N/A,#N/A,TRUE,"Cover";#N/A,#N/A,TRUE,"Conts";#N/A,#N/A,TRUE,"VOS";#N/A,#N/A,TRUE,"Warrington";#N/A,#N/A,TRUE,"Widnes"}</definedName>
    <definedName name="u" localSheetId="19" hidden="1">{#N/A,#N/A,TRUE,"Cover";#N/A,#N/A,TRUE,"Conts";#N/A,#N/A,TRUE,"VOS";#N/A,#N/A,TRUE,"Warrington";#N/A,#N/A,TRUE,"Widnes"}</definedName>
    <definedName name="u" localSheetId="11" hidden="1">{#N/A,#N/A,TRUE,"Cover";#N/A,#N/A,TRUE,"Conts";#N/A,#N/A,TRUE,"VOS";#N/A,#N/A,TRUE,"Warrington";#N/A,#N/A,TRUE,"Widnes"}</definedName>
    <definedName name="u" localSheetId="7" hidden="1">{#N/A,#N/A,TRUE,"Cover";#N/A,#N/A,TRUE,"Conts";#N/A,#N/A,TRUE,"VOS";#N/A,#N/A,TRUE,"Warrington";#N/A,#N/A,TRUE,"Widnes"}</definedName>
    <definedName name="u" localSheetId="18" hidden="1">{#N/A,#N/A,TRUE,"Cover";#N/A,#N/A,TRUE,"Conts";#N/A,#N/A,TRUE,"VOS";#N/A,#N/A,TRUE,"Warrington";#N/A,#N/A,TRUE,"Widnes"}</definedName>
    <definedName name="u" localSheetId="3"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AED">#REF!</definedName>
    <definedName name="uhhtrytrs" localSheetId="9" hidden="1">{#N/A,#N/A,TRUE,"Cover";#N/A,#N/A,TRUE,"Conts";#N/A,#N/A,TRUE,"VOS";#N/A,#N/A,TRUE,"Warrington";#N/A,#N/A,TRUE,"Widnes"}</definedName>
    <definedName name="uhhtrytrs" localSheetId="4" hidden="1">{#N/A,#N/A,TRUE,"Cover";#N/A,#N/A,TRUE,"Conts";#N/A,#N/A,TRUE,"VOS";#N/A,#N/A,TRUE,"Warrington";#N/A,#N/A,TRUE,"Widnes"}</definedName>
    <definedName name="uhhtrytrs" localSheetId="19" hidden="1">{#N/A,#N/A,TRUE,"Cover";#N/A,#N/A,TRUE,"Conts";#N/A,#N/A,TRUE,"VOS";#N/A,#N/A,TRUE,"Warrington";#N/A,#N/A,TRUE,"Widnes"}</definedName>
    <definedName name="uhhtrytrs" localSheetId="11" hidden="1">{#N/A,#N/A,TRUE,"Cover";#N/A,#N/A,TRUE,"Conts";#N/A,#N/A,TRUE,"VOS";#N/A,#N/A,TRUE,"Warrington";#N/A,#N/A,TRUE,"Widnes"}</definedName>
    <definedName name="uhhtrytrs" localSheetId="7" hidden="1">{#N/A,#N/A,TRUE,"Cover";#N/A,#N/A,TRUE,"Conts";#N/A,#N/A,TRUE,"VOS";#N/A,#N/A,TRUE,"Warrington";#N/A,#N/A,TRUE,"Widnes"}</definedName>
    <definedName name="uhhtrytrs" localSheetId="18" hidden="1">{#N/A,#N/A,TRUE,"Cover";#N/A,#N/A,TRUE,"Conts";#N/A,#N/A,TRUE,"VOS";#N/A,#N/A,TRUE,"Warrington";#N/A,#N/A,TRUE,"Widnes"}</definedName>
    <definedName name="uhhtrytrs" localSheetId="3"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9" hidden="1">{#N/A,#N/A,TRUE,"Cover";#N/A,#N/A,TRUE,"Conts";#N/A,#N/A,TRUE,"VOS";#N/A,#N/A,TRUE,"Warrington";#N/A,#N/A,TRUE,"Widnes"}</definedName>
    <definedName name="ui" localSheetId="4" hidden="1">{#N/A,#N/A,TRUE,"Cover";#N/A,#N/A,TRUE,"Conts";#N/A,#N/A,TRUE,"VOS";#N/A,#N/A,TRUE,"Warrington";#N/A,#N/A,TRUE,"Widnes"}</definedName>
    <definedName name="ui" localSheetId="19" hidden="1">{#N/A,#N/A,TRUE,"Cover";#N/A,#N/A,TRUE,"Conts";#N/A,#N/A,TRUE,"VOS";#N/A,#N/A,TRUE,"Warrington";#N/A,#N/A,TRUE,"Widnes"}</definedName>
    <definedName name="ui" localSheetId="11" hidden="1">{#N/A,#N/A,TRUE,"Cover";#N/A,#N/A,TRUE,"Conts";#N/A,#N/A,TRUE,"VOS";#N/A,#N/A,TRUE,"Warrington";#N/A,#N/A,TRUE,"Widnes"}</definedName>
    <definedName name="ui" localSheetId="7" hidden="1">{#N/A,#N/A,TRUE,"Cover";#N/A,#N/A,TRUE,"Conts";#N/A,#N/A,TRUE,"VOS";#N/A,#N/A,TRUE,"Warrington";#N/A,#N/A,TRUE,"Widnes"}</definedName>
    <definedName name="ui" localSheetId="18" hidden="1">{#N/A,#N/A,TRUE,"Cover";#N/A,#N/A,TRUE,"Conts";#N/A,#N/A,TRUE,"VOS";#N/A,#N/A,TRUE,"Warrington";#N/A,#N/A,TRUE,"Widnes"}</definedName>
    <definedName name="ui" localSheetId="3"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9" hidden="1">{#N/A,#N/A,TRUE,"Cover";#N/A,#N/A,TRUE,"Conts";#N/A,#N/A,TRUE,"VOS";#N/A,#N/A,TRUE,"Warrington";#N/A,#N/A,TRUE,"Widnes"}</definedName>
    <definedName name="uih" localSheetId="4" hidden="1">{#N/A,#N/A,TRUE,"Cover";#N/A,#N/A,TRUE,"Conts";#N/A,#N/A,TRUE,"VOS";#N/A,#N/A,TRUE,"Warrington";#N/A,#N/A,TRUE,"Widnes"}</definedName>
    <definedName name="uih" localSheetId="19" hidden="1">{#N/A,#N/A,TRUE,"Cover";#N/A,#N/A,TRUE,"Conts";#N/A,#N/A,TRUE,"VOS";#N/A,#N/A,TRUE,"Warrington";#N/A,#N/A,TRUE,"Widnes"}</definedName>
    <definedName name="uih" localSheetId="11" hidden="1">{#N/A,#N/A,TRUE,"Cover";#N/A,#N/A,TRUE,"Conts";#N/A,#N/A,TRUE,"VOS";#N/A,#N/A,TRUE,"Warrington";#N/A,#N/A,TRUE,"Widnes"}</definedName>
    <definedName name="uih" localSheetId="7" hidden="1">{#N/A,#N/A,TRUE,"Cover";#N/A,#N/A,TRUE,"Conts";#N/A,#N/A,TRUE,"VOS";#N/A,#N/A,TRUE,"Warrington";#N/A,#N/A,TRUE,"Widnes"}</definedName>
    <definedName name="uih" localSheetId="18" hidden="1">{#N/A,#N/A,TRUE,"Cover";#N/A,#N/A,TRUE,"Conts";#N/A,#N/A,TRUE,"VOS";#N/A,#N/A,TRUE,"Warrington";#N/A,#N/A,TRUE,"Widnes"}</definedName>
    <definedName name="uih" localSheetId="3"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9" hidden="1">{#N/A,#N/A,TRUE,"Cover";#N/A,#N/A,TRUE,"Conts";#N/A,#N/A,TRUE,"VOS";#N/A,#N/A,TRUE,"Warrington";#N/A,#N/A,TRUE,"Widnes"}</definedName>
    <definedName name="uit" localSheetId="4" hidden="1">{#N/A,#N/A,TRUE,"Cover";#N/A,#N/A,TRUE,"Conts";#N/A,#N/A,TRUE,"VOS";#N/A,#N/A,TRUE,"Warrington";#N/A,#N/A,TRUE,"Widnes"}</definedName>
    <definedName name="uit" localSheetId="19" hidden="1">{#N/A,#N/A,TRUE,"Cover";#N/A,#N/A,TRUE,"Conts";#N/A,#N/A,TRUE,"VOS";#N/A,#N/A,TRUE,"Warrington";#N/A,#N/A,TRUE,"Widnes"}</definedName>
    <definedName name="uit" localSheetId="11" hidden="1">{#N/A,#N/A,TRUE,"Cover";#N/A,#N/A,TRUE,"Conts";#N/A,#N/A,TRUE,"VOS";#N/A,#N/A,TRUE,"Warrington";#N/A,#N/A,TRUE,"Widnes"}</definedName>
    <definedName name="uit" localSheetId="7" hidden="1">{#N/A,#N/A,TRUE,"Cover";#N/A,#N/A,TRUE,"Conts";#N/A,#N/A,TRUE,"VOS";#N/A,#N/A,TRUE,"Warrington";#N/A,#N/A,TRUE,"Widnes"}</definedName>
    <definedName name="uit" localSheetId="18" hidden="1">{#N/A,#N/A,TRUE,"Cover";#N/A,#N/A,TRUE,"Conts";#N/A,#N/A,TRUE,"VOS";#N/A,#N/A,TRUE,"Warrington";#N/A,#N/A,TRUE,"Widnes"}</definedName>
    <definedName name="uit" localSheetId="3"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9" hidden="1">{#N/A,#N/A,TRUE,"Cover";#N/A,#N/A,TRUE,"Conts";#N/A,#N/A,TRUE,"VOS";#N/A,#N/A,TRUE,"Warrington";#N/A,#N/A,TRUE,"Widnes"}</definedName>
    <definedName name="uiuif" localSheetId="4" hidden="1">{#N/A,#N/A,TRUE,"Cover";#N/A,#N/A,TRUE,"Conts";#N/A,#N/A,TRUE,"VOS";#N/A,#N/A,TRUE,"Warrington";#N/A,#N/A,TRUE,"Widnes"}</definedName>
    <definedName name="uiuif" localSheetId="19" hidden="1">{#N/A,#N/A,TRUE,"Cover";#N/A,#N/A,TRUE,"Conts";#N/A,#N/A,TRUE,"VOS";#N/A,#N/A,TRUE,"Warrington";#N/A,#N/A,TRUE,"Widnes"}</definedName>
    <definedName name="uiuif" localSheetId="11" hidden="1">{#N/A,#N/A,TRUE,"Cover";#N/A,#N/A,TRUE,"Conts";#N/A,#N/A,TRUE,"VOS";#N/A,#N/A,TRUE,"Warrington";#N/A,#N/A,TRUE,"Widnes"}</definedName>
    <definedName name="uiuif" localSheetId="7" hidden="1">{#N/A,#N/A,TRUE,"Cover";#N/A,#N/A,TRUE,"Conts";#N/A,#N/A,TRUE,"VOS";#N/A,#N/A,TRUE,"Warrington";#N/A,#N/A,TRUE,"Widnes"}</definedName>
    <definedName name="uiuif" localSheetId="18" hidden="1">{#N/A,#N/A,TRUE,"Cover";#N/A,#N/A,TRUE,"Conts";#N/A,#N/A,TRUE,"VOS";#N/A,#N/A,TRUE,"Warrington";#N/A,#N/A,TRUE,"Widnes"}</definedName>
    <definedName name="uiuif" localSheetId="3"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9" hidden="1">{#N/A,#N/A,TRUE,"Cover";#N/A,#N/A,TRUE,"Conts";#N/A,#N/A,TRUE,"VOS";#N/A,#N/A,TRUE,"Warrington";#N/A,#N/A,TRUE,"Widnes"}</definedName>
    <definedName name="uiy" localSheetId="4" hidden="1">{#N/A,#N/A,TRUE,"Cover";#N/A,#N/A,TRUE,"Conts";#N/A,#N/A,TRUE,"VOS";#N/A,#N/A,TRUE,"Warrington";#N/A,#N/A,TRUE,"Widnes"}</definedName>
    <definedName name="uiy" localSheetId="19" hidden="1">{#N/A,#N/A,TRUE,"Cover";#N/A,#N/A,TRUE,"Conts";#N/A,#N/A,TRUE,"VOS";#N/A,#N/A,TRUE,"Warrington";#N/A,#N/A,TRUE,"Widnes"}</definedName>
    <definedName name="uiy" localSheetId="11" hidden="1">{#N/A,#N/A,TRUE,"Cover";#N/A,#N/A,TRUE,"Conts";#N/A,#N/A,TRUE,"VOS";#N/A,#N/A,TRUE,"Warrington";#N/A,#N/A,TRUE,"Widnes"}</definedName>
    <definedName name="uiy" localSheetId="7" hidden="1">{#N/A,#N/A,TRUE,"Cover";#N/A,#N/A,TRUE,"Conts";#N/A,#N/A,TRUE,"VOS";#N/A,#N/A,TRUE,"Warrington";#N/A,#N/A,TRUE,"Widnes"}</definedName>
    <definedName name="uiy" localSheetId="18" hidden="1">{#N/A,#N/A,TRUE,"Cover";#N/A,#N/A,TRUE,"Conts";#N/A,#N/A,TRUE,"VOS";#N/A,#N/A,TRUE,"Warrington";#N/A,#N/A,TRUE,"Widnes"}</definedName>
    <definedName name="uiy" localSheetId="3"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9" hidden="1">{#N/A,#N/A,TRUE,"Cover";#N/A,#N/A,TRUE,"Conts";#N/A,#N/A,TRUE,"VOS";#N/A,#N/A,TRUE,"Warrington";#N/A,#N/A,TRUE,"Widnes"}</definedName>
    <definedName name="uiyuitii" localSheetId="4" hidden="1">{#N/A,#N/A,TRUE,"Cover";#N/A,#N/A,TRUE,"Conts";#N/A,#N/A,TRUE,"VOS";#N/A,#N/A,TRUE,"Warrington";#N/A,#N/A,TRUE,"Widnes"}</definedName>
    <definedName name="uiyuitii" localSheetId="19" hidden="1">{#N/A,#N/A,TRUE,"Cover";#N/A,#N/A,TRUE,"Conts";#N/A,#N/A,TRUE,"VOS";#N/A,#N/A,TRUE,"Warrington";#N/A,#N/A,TRUE,"Widnes"}</definedName>
    <definedName name="uiyuitii" localSheetId="11" hidden="1">{#N/A,#N/A,TRUE,"Cover";#N/A,#N/A,TRUE,"Conts";#N/A,#N/A,TRUE,"VOS";#N/A,#N/A,TRUE,"Warrington";#N/A,#N/A,TRUE,"Widnes"}</definedName>
    <definedName name="uiyuitii" localSheetId="7" hidden="1">{#N/A,#N/A,TRUE,"Cover";#N/A,#N/A,TRUE,"Conts";#N/A,#N/A,TRUE,"VOS";#N/A,#N/A,TRUE,"Warrington";#N/A,#N/A,TRUE,"Widnes"}</definedName>
    <definedName name="uiyuitii" localSheetId="18" hidden="1">{#N/A,#N/A,TRUE,"Cover";#N/A,#N/A,TRUE,"Conts";#N/A,#N/A,TRUE,"VOS";#N/A,#N/A,TRUE,"Warrington";#N/A,#N/A,TRUE,"Widnes"}</definedName>
    <definedName name="uiyuitii" localSheetId="3"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9"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localSheetId="3"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DH" localSheetId="19"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lppuipui" localSheetId="9" hidden="1">{#N/A,#N/A,TRUE,"Cover";#N/A,#N/A,TRUE,"Conts";#N/A,#N/A,TRUE,"VOS";#N/A,#N/A,TRUE,"Warrington";#N/A,#N/A,TRUE,"Widnes"}</definedName>
    <definedName name="ulppuipui" localSheetId="4" hidden="1">{#N/A,#N/A,TRUE,"Cover";#N/A,#N/A,TRUE,"Conts";#N/A,#N/A,TRUE,"VOS";#N/A,#N/A,TRUE,"Warrington";#N/A,#N/A,TRUE,"Widnes"}</definedName>
    <definedName name="ulppuipui" localSheetId="19" hidden="1">{#N/A,#N/A,TRUE,"Cover";#N/A,#N/A,TRUE,"Conts";#N/A,#N/A,TRUE,"VOS";#N/A,#N/A,TRUE,"Warrington";#N/A,#N/A,TRUE,"Widnes"}</definedName>
    <definedName name="ulppuipui" localSheetId="11" hidden="1">{#N/A,#N/A,TRUE,"Cover";#N/A,#N/A,TRUE,"Conts";#N/A,#N/A,TRUE,"VOS";#N/A,#N/A,TRUE,"Warrington";#N/A,#N/A,TRUE,"Widnes"}</definedName>
    <definedName name="ulppuipui" localSheetId="7" hidden="1">{#N/A,#N/A,TRUE,"Cover";#N/A,#N/A,TRUE,"Conts";#N/A,#N/A,TRUE,"VOS";#N/A,#N/A,TRUE,"Warrington";#N/A,#N/A,TRUE,"Widnes"}</definedName>
    <definedName name="ulppuipui" localSheetId="18" hidden="1">{#N/A,#N/A,TRUE,"Cover";#N/A,#N/A,TRUE,"Conts";#N/A,#N/A,TRUE,"VOS";#N/A,#N/A,TRUE,"Warrington";#N/A,#N/A,TRUE,"Widnes"}</definedName>
    <definedName name="ulppuipui" localSheetId="3"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9" hidden="1">{#N/A,#N/A,TRUE,"Cover";#N/A,#N/A,TRUE,"Conts";#N/A,#N/A,TRUE,"VOS";#N/A,#N/A,TRUE,"Warrington";#N/A,#N/A,TRUE,"Widnes"}</definedName>
    <definedName name="undo" localSheetId="4" hidden="1">{#N/A,#N/A,TRUE,"Cover";#N/A,#N/A,TRUE,"Conts";#N/A,#N/A,TRUE,"VOS";#N/A,#N/A,TRUE,"Warrington";#N/A,#N/A,TRUE,"Widnes"}</definedName>
    <definedName name="undo" localSheetId="19" hidden="1">{#N/A,#N/A,TRUE,"Cover";#N/A,#N/A,TRUE,"Conts";#N/A,#N/A,TRUE,"VOS";#N/A,#N/A,TRUE,"Warrington";#N/A,#N/A,TRUE,"Widnes"}</definedName>
    <definedName name="undo" localSheetId="11" hidden="1">{#N/A,#N/A,TRUE,"Cover";#N/A,#N/A,TRUE,"Conts";#N/A,#N/A,TRUE,"VOS";#N/A,#N/A,TRUE,"Warrington";#N/A,#N/A,TRUE,"Widnes"}</definedName>
    <definedName name="undo" localSheetId="7" hidden="1">{#N/A,#N/A,TRUE,"Cover";#N/A,#N/A,TRUE,"Conts";#N/A,#N/A,TRUE,"VOS";#N/A,#N/A,TRUE,"Warrington";#N/A,#N/A,TRUE,"Widnes"}</definedName>
    <definedName name="undo" localSheetId="18" hidden="1">{#N/A,#N/A,TRUE,"Cover";#N/A,#N/A,TRUE,"Conts";#N/A,#N/A,TRUE,"VOS";#N/A,#N/A,TRUE,"Warrington";#N/A,#N/A,TRUE,"Widnes"}</definedName>
    <definedName name="undo" localSheetId="3"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nite">#REF!</definedName>
    <definedName name="uolougouio" localSheetId="9" hidden="1">{#N/A,#N/A,TRUE,"Cover";#N/A,#N/A,TRUE,"Conts";#N/A,#N/A,TRUE,"VOS";#N/A,#N/A,TRUE,"Warrington";#N/A,#N/A,TRUE,"Widnes"}</definedName>
    <definedName name="uolougouio" localSheetId="4" hidden="1">{#N/A,#N/A,TRUE,"Cover";#N/A,#N/A,TRUE,"Conts";#N/A,#N/A,TRUE,"VOS";#N/A,#N/A,TRUE,"Warrington";#N/A,#N/A,TRUE,"Widnes"}</definedName>
    <definedName name="uolougouio" localSheetId="19" hidden="1">{#N/A,#N/A,TRUE,"Cover";#N/A,#N/A,TRUE,"Conts";#N/A,#N/A,TRUE,"VOS";#N/A,#N/A,TRUE,"Warrington";#N/A,#N/A,TRUE,"Widnes"}</definedName>
    <definedName name="uolougouio" localSheetId="11" hidden="1">{#N/A,#N/A,TRUE,"Cover";#N/A,#N/A,TRUE,"Conts";#N/A,#N/A,TRUE,"VOS";#N/A,#N/A,TRUE,"Warrington";#N/A,#N/A,TRUE,"Widnes"}</definedName>
    <definedName name="uolougouio" localSheetId="7" hidden="1">{#N/A,#N/A,TRUE,"Cover";#N/A,#N/A,TRUE,"Conts";#N/A,#N/A,TRUE,"VOS";#N/A,#N/A,TRUE,"Warrington";#N/A,#N/A,TRUE,"Widnes"}</definedName>
    <definedName name="uolougouio" localSheetId="18" hidden="1">{#N/A,#N/A,TRUE,"Cover";#N/A,#N/A,TRUE,"Conts";#N/A,#N/A,TRUE,"VOS";#N/A,#N/A,TRUE,"Warrington";#N/A,#N/A,TRUE,"Widnes"}</definedName>
    <definedName name="uolougouio" localSheetId="3"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9">[12]WorkBreakDown!#REF!</definedName>
    <definedName name="UPT">[12]WorkBreakDown!#REF!</definedName>
    <definedName name="USD">#REF!</definedName>
    <definedName name="USDCB">#REF!</definedName>
    <definedName name="uuu"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y" localSheetId="9" hidden="1">{#N/A,#N/A,TRUE,"Cover";#N/A,#N/A,TRUE,"Conts";#N/A,#N/A,TRUE,"VOS";#N/A,#N/A,TRUE,"Warrington";#N/A,#N/A,TRUE,"Widnes"}</definedName>
    <definedName name="uy" localSheetId="4" hidden="1">{#N/A,#N/A,TRUE,"Cover";#N/A,#N/A,TRUE,"Conts";#N/A,#N/A,TRUE,"VOS";#N/A,#N/A,TRUE,"Warrington";#N/A,#N/A,TRUE,"Widnes"}</definedName>
    <definedName name="uy" localSheetId="19" hidden="1">{#N/A,#N/A,TRUE,"Cover";#N/A,#N/A,TRUE,"Conts";#N/A,#N/A,TRUE,"VOS";#N/A,#N/A,TRUE,"Warrington";#N/A,#N/A,TRUE,"Widnes"}</definedName>
    <definedName name="uy" localSheetId="11" hidden="1">{#N/A,#N/A,TRUE,"Cover";#N/A,#N/A,TRUE,"Conts";#N/A,#N/A,TRUE,"VOS";#N/A,#N/A,TRUE,"Warrington";#N/A,#N/A,TRUE,"Widnes"}</definedName>
    <definedName name="uy" localSheetId="7" hidden="1">{#N/A,#N/A,TRUE,"Cover";#N/A,#N/A,TRUE,"Conts";#N/A,#N/A,TRUE,"VOS";#N/A,#N/A,TRUE,"Warrington";#N/A,#N/A,TRUE,"Widnes"}</definedName>
    <definedName name="uy" localSheetId="18" hidden="1">{#N/A,#N/A,TRUE,"Cover";#N/A,#N/A,TRUE,"Conts";#N/A,#N/A,TRUE,"VOS";#N/A,#N/A,TRUE,"Warrington";#N/A,#N/A,TRUE,"Widnes"}</definedName>
    <definedName name="uy" localSheetId="3"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v" localSheetId="9" hidden="1">{#N/A,#N/A,TRUE,"Cover";#N/A,#N/A,TRUE,"Conts";#N/A,#N/A,TRUE,"VOS";#N/A,#N/A,TRUE,"Warrington";#N/A,#N/A,TRUE,"Widnes"}</definedName>
    <definedName name="v" localSheetId="4" hidden="1">{#N/A,#N/A,TRUE,"Cover";#N/A,#N/A,TRUE,"Conts";#N/A,#N/A,TRUE,"VOS";#N/A,#N/A,TRUE,"Warrington";#N/A,#N/A,TRUE,"Widnes"}</definedName>
    <definedName name="v" localSheetId="19" hidden="1">{#N/A,#N/A,TRUE,"Cover";#N/A,#N/A,TRUE,"Conts";#N/A,#N/A,TRUE,"VOS";#N/A,#N/A,TRUE,"Warrington";#N/A,#N/A,TRUE,"Widnes"}</definedName>
    <definedName name="v" localSheetId="11" hidden="1">{#N/A,#N/A,TRUE,"Cover";#N/A,#N/A,TRUE,"Conts";#N/A,#N/A,TRUE,"VOS";#N/A,#N/A,TRUE,"Warrington";#N/A,#N/A,TRUE,"Widnes"}</definedName>
    <definedName name="v" localSheetId="7" hidden="1">{#N/A,#N/A,TRUE,"Cover";#N/A,#N/A,TRUE,"Conts";#N/A,#N/A,TRUE,"VOS";#N/A,#N/A,TRUE,"Warrington";#N/A,#N/A,TRUE,"Widnes"}</definedName>
    <definedName name="v" localSheetId="18" hidden="1">{#N/A,#N/A,TRUE,"Cover";#N/A,#N/A,TRUE,"Conts";#N/A,#N/A,TRUE,"VOS";#N/A,#N/A,TRUE,"Warrington";#N/A,#N/A,TRUE,"Widnes"}</definedName>
    <definedName name="v" localSheetId="3"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nRptAppRev">'[47]Valn Rpt'!#REF!</definedName>
    <definedName name="ValnRptExRate">'[47]Valn Rpt'!$K$16</definedName>
    <definedName name="ValnRptProjCurr">'[47]Valn Rpt'!$K$14</definedName>
    <definedName name="ValnRptRptCurr">'[47]Valn Rpt'!$K$15</definedName>
    <definedName name="Value_Col" localSheetId="9">#REF!</definedName>
    <definedName name="Value_Col" localSheetId="7">#REF!</definedName>
    <definedName name="Value_Col">#REF!</definedName>
    <definedName name="Variation" localSheetId="9" hidden="1">{#N/A,#N/A,FALSE,"SumD";#N/A,#N/A,FALSE,"ElecD";#N/A,#N/A,FALSE,"MechD";#N/A,#N/A,FALSE,"GeotD";#N/A,#N/A,FALSE,"PrcsD";#N/A,#N/A,FALSE,"TunnD";#N/A,#N/A,FALSE,"CivlD";#N/A,#N/A,FALSE,"NtwkD";#N/A,#N/A,FALSE,"EstgD";#N/A,#N/A,FALSE,"PEngD"}</definedName>
    <definedName name="Variation" localSheetId="4"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localSheetId="3"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9" hidden="1">{#N/A,#N/A,TRUE,"Cover";#N/A,#N/A,TRUE,"Conts";#N/A,#N/A,TRUE,"VOS";#N/A,#N/A,TRUE,"Warrington";#N/A,#N/A,TRUE,"Widnes"}</definedName>
    <definedName name="VENT" localSheetId="4" hidden="1">{#N/A,#N/A,TRUE,"Cover";#N/A,#N/A,TRUE,"Conts";#N/A,#N/A,TRUE,"VOS";#N/A,#N/A,TRUE,"Warrington";#N/A,#N/A,TRUE,"Widnes"}</definedName>
    <definedName name="VENT" localSheetId="19" hidden="1">{#N/A,#N/A,TRUE,"Cover";#N/A,#N/A,TRUE,"Conts";#N/A,#N/A,TRUE,"VOS";#N/A,#N/A,TRUE,"Warrington";#N/A,#N/A,TRUE,"Widnes"}</definedName>
    <definedName name="VENT" localSheetId="11" hidden="1">{#N/A,#N/A,TRUE,"Cover";#N/A,#N/A,TRUE,"Conts";#N/A,#N/A,TRUE,"VOS";#N/A,#N/A,TRUE,"Warrington";#N/A,#N/A,TRUE,"Widnes"}</definedName>
    <definedName name="VENT" localSheetId="7" hidden="1">{#N/A,#N/A,TRUE,"Cover";#N/A,#N/A,TRUE,"Conts";#N/A,#N/A,TRUE,"VOS";#N/A,#N/A,TRUE,"Warrington";#N/A,#N/A,TRUE,"Widnes"}</definedName>
    <definedName name="VENT" localSheetId="18" hidden="1">{#N/A,#N/A,TRUE,"Cover";#N/A,#N/A,TRUE,"Conts";#N/A,#N/A,TRUE,"VOS";#N/A,#N/A,TRUE,"Warrington";#N/A,#N/A,TRUE,"Widnes"}</definedName>
    <definedName name="VENT" localSheetId="3"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ESS605">[1]BASE!$F$556:$AF$660</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v" localSheetId="9" hidden="1">{"Total Indirect Manpower",#N/A,FALSE,"J";"Total Direct Manpower",#N/A,FALSE,"J";"Direct Structural Manpower",#N/A,FALSE,"J";"Direct Mechanical Manpower",#N/A,FALSE,"J";"Direct Piping Manpower",#N/A,FALSE,"J";"Direct Tanks Manpower",#N/A,FALSE,"J";"Direct ElecInstrSS Manpower",#N/A,FALSE,"J"}</definedName>
    <definedName name="viv" localSheetId="19" hidden="1">{"Total Indirect Manpower",#N/A,FALSE,"J";"Total Direct Manpower",#N/A,FALSE,"J";"Direct Structural Manpower",#N/A,FALSE,"J";"Direct Mechanical Manpower",#N/A,FALSE,"J";"Direct Piping Manpower",#N/A,FALSE,"J";"Direct Tanks Manpower",#N/A,FALSE,"J";"Direct ElecInstrSS Manpower",#N/A,FALSE,"J"}</definedName>
    <definedName name="viv" localSheetId="11" hidden="1">{"Total Indirect Manpower",#N/A,FALSE,"J";"Total Direct Manpower",#N/A,FALSE,"J";"Direct Structural Manpower",#N/A,FALSE,"J";"Direct Mechanical Manpower",#N/A,FALSE,"J";"Direct Piping Manpower",#N/A,FALSE,"J";"Direct Tanks Manpower",#N/A,FALSE,"J";"Direct ElecInstrSS Manpower",#N/A,FALSE,"J"}</definedName>
    <definedName name="viv" localSheetId="18" hidden="1">{"Total Indirect Manpower",#N/A,FALSE,"J";"Total Direct Manpower",#N/A,FALSE,"J";"Direct Structural Manpower",#N/A,FALSE,"J";"Direct Mechanical Manpower",#N/A,FALSE,"J";"Direct Piping Manpower",#N/A,FALSE,"J";"Direct Tanks Manpower",#N/A,FALSE,"J";"Direct ElecInstrSS Manpower",#N/A,FALSE,"J"}</definedName>
    <definedName name="viv" localSheetId="8" hidden="1">{"Total Indirect Manpower",#N/A,FALSE,"J";"Total Direct Manpower",#N/A,FALSE,"J";"Direct Structural Manpower",#N/A,FALSE,"J";"Direct Mechanical Manpower",#N/A,FALSE,"J";"Direct Piping Manpower",#N/A,FALSE,"J";"Direct Tanks Manpower",#N/A,FALSE,"J";"Direct ElecInstrSS Manpower",#N/A,FALSE,"J"}</definedName>
    <definedName name="viv" hidden="1">{"Total Indirect Manpower",#N/A,FALSE,"J";"Total Direct Manpower",#N/A,FALSE,"J";"Direct Structural Manpower",#N/A,FALSE,"J";"Direct Mechanical Manpower",#N/A,FALSE,"J";"Direct Piping Manpower",#N/A,FALSE,"J";"Direct Tanks Manpower",#N/A,FALSE,"J";"Direct ElecInstrSS Manpower",#N/A,FALSE,"J"}</definedName>
    <definedName name="Vivek">#REF!</definedName>
    <definedName name="vj" localSheetId="9" hidden="1">{#N/A,#N/A,TRUE,"Cover";#N/A,#N/A,TRUE,"Conts";#N/A,#N/A,TRUE,"VOS";#N/A,#N/A,TRUE,"Warrington";#N/A,#N/A,TRUE,"Widnes"}</definedName>
    <definedName name="vj" localSheetId="4" hidden="1">{#N/A,#N/A,TRUE,"Cover";#N/A,#N/A,TRUE,"Conts";#N/A,#N/A,TRUE,"VOS";#N/A,#N/A,TRUE,"Warrington";#N/A,#N/A,TRUE,"Widnes"}</definedName>
    <definedName name="vj" localSheetId="19" hidden="1">{#N/A,#N/A,TRUE,"Cover";#N/A,#N/A,TRUE,"Conts";#N/A,#N/A,TRUE,"VOS";#N/A,#N/A,TRUE,"Warrington";#N/A,#N/A,TRUE,"Widnes"}</definedName>
    <definedName name="vj" localSheetId="11" hidden="1">{#N/A,#N/A,TRUE,"Cover";#N/A,#N/A,TRUE,"Conts";#N/A,#N/A,TRUE,"VOS";#N/A,#N/A,TRUE,"Warrington";#N/A,#N/A,TRUE,"Widnes"}</definedName>
    <definedName name="vj" localSheetId="7" hidden="1">{#N/A,#N/A,TRUE,"Cover";#N/A,#N/A,TRUE,"Conts";#N/A,#N/A,TRUE,"VOS";#N/A,#N/A,TRUE,"Warrington";#N/A,#N/A,TRUE,"Widnes"}</definedName>
    <definedName name="vj" localSheetId="18" hidden="1">{#N/A,#N/A,TRUE,"Cover";#N/A,#N/A,TRUE,"Conts";#N/A,#N/A,TRUE,"VOS";#N/A,#N/A,TRUE,"Warrington";#N/A,#N/A,TRUE,"Widnes"}</definedName>
    <definedName name="vj" localSheetId="3"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9">'FIR Summary'!#REF!</definedName>
    <definedName name="VO" localSheetId="7">#REF!</definedName>
    <definedName name="VO">#REF!</definedName>
    <definedName name="VOChartExRate">#REF!</definedName>
    <definedName name="VOChartProjCurr">#REF!</definedName>
    <definedName name="VOChartRptCurr">#REF!</definedName>
    <definedName name="VOChartRptHeader">#REF!</definedName>
    <definedName name="VOChartRptRange">#REF!</definedName>
    <definedName name="VOChartValue">#REF!</definedName>
    <definedName name="VOChartValueReport">#REF!</definedName>
    <definedName name="volred">#REF!</definedName>
    <definedName name="vur" hidden="1">#REF!</definedName>
    <definedName name="vural" hidden="1">#REF!</definedName>
    <definedName name="vv" localSheetId="19" hidden="1">{#N/A,#N/A,FALSE,"SumD";#N/A,#N/A,FALSE,"ElecD";#N/A,#N/A,FALSE,"MechD";#N/A,#N/A,FALSE,"GeotD";#N/A,#N/A,FALSE,"PrcsD";#N/A,#N/A,FALSE,"TunnD";#N/A,#N/A,FALSE,"CivlD";#N/A,#N/A,FALSE,"NtwkD";#N/A,#N/A,FALSE,"EstgD";#N/A,#N/A,FALSE,"PEngD"}</definedName>
    <definedName name="vv" localSheetId="11" hidden="1">{#N/A,#N/A,FALSE,"SumD";#N/A,#N/A,FALSE,"ElecD";#N/A,#N/A,FALSE,"MechD";#N/A,#N/A,FALSE,"GeotD";#N/A,#N/A,FALSE,"PrcsD";#N/A,#N/A,FALSE,"TunnD";#N/A,#N/A,FALSE,"CivlD";#N/A,#N/A,FALSE,"NtwkD";#N/A,#N/A,FALSE,"EstgD";#N/A,#N/A,FALSE,"PEngD"}</definedName>
    <definedName name="vv" localSheetId="18"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Xsv">#REF!</definedName>
    <definedName name="VXZVZdvZ">#REF!</definedName>
    <definedName name="W" localSheetId="9">#REF!</definedName>
    <definedName name="W" localSheetId="7">#REF!</definedName>
    <definedName name="W">#REF!</definedName>
    <definedName name="w26te" localSheetId="9" hidden="1">{#N/A,#N/A,TRUE,"Cover";#N/A,#N/A,TRUE,"Conts";#N/A,#N/A,TRUE,"VOS";#N/A,#N/A,TRUE,"Warrington";#N/A,#N/A,TRUE,"Widnes"}</definedName>
    <definedName name="w26te" localSheetId="4" hidden="1">{#N/A,#N/A,TRUE,"Cover";#N/A,#N/A,TRUE,"Conts";#N/A,#N/A,TRUE,"VOS";#N/A,#N/A,TRUE,"Warrington";#N/A,#N/A,TRUE,"Widnes"}</definedName>
    <definedName name="w26te" localSheetId="19" hidden="1">{#N/A,#N/A,TRUE,"Cover";#N/A,#N/A,TRUE,"Conts";#N/A,#N/A,TRUE,"VOS";#N/A,#N/A,TRUE,"Warrington";#N/A,#N/A,TRUE,"Widnes"}</definedName>
    <definedName name="w26te" localSheetId="11" hidden="1">{#N/A,#N/A,TRUE,"Cover";#N/A,#N/A,TRUE,"Conts";#N/A,#N/A,TRUE,"VOS";#N/A,#N/A,TRUE,"Warrington";#N/A,#N/A,TRUE,"Widnes"}</definedName>
    <definedName name="w26te" localSheetId="7" hidden="1">{#N/A,#N/A,TRUE,"Cover";#N/A,#N/A,TRUE,"Conts";#N/A,#N/A,TRUE,"VOS";#N/A,#N/A,TRUE,"Warrington";#N/A,#N/A,TRUE,"Widnes"}</definedName>
    <definedName name="w26te" localSheetId="18" hidden="1">{#N/A,#N/A,TRUE,"Cover";#N/A,#N/A,TRUE,"Conts";#N/A,#N/A,TRUE,"VOS";#N/A,#N/A,TRUE,"Warrington";#N/A,#N/A,TRUE,"Widnes"}</definedName>
    <definedName name="w26te" localSheetId="3"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9" hidden="1">{#N/A,#N/A,TRUE,"Cover";#N/A,#N/A,TRUE,"Conts";#N/A,#N/A,TRUE,"VOS";#N/A,#N/A,TRUE,"Warrington";#N/A,#N/A,TRUE,"Widnes"}</definedName>
    <definedName name="w6y" localSheetId="4" hidden="1">{#N/A,#N/A,TRUE,"Cover";#N/A,#N/A,TRUE,"Conts";#N/A,#N/A,TRUE,"VOS";#N/A,#N/A,TRUE,"Warrington";#N/A,#N/A,TRUE,"Widnes"}</definedName>
    <definedName name="w6y" localSheetId="19" hidden="1">{#N/A,#N/A,TRUE,"Cover";#N/A,#N/A,TRUE,"Conts";#N/A,#N/A,TRUE,"VOS";#N/A,#N/A,TRUE,"Warrington";#N/A,#N/A,TRUE,"Widnes"}</definedName>
    <definedName name="w6y" localSheetId="11" hidden="1">{#N/A,#N/A,TRUE,"Cover";#N/A,#N/A,TRUE,"Conts";#N/A,#N/A,TRUE,"VOS";#N/A,#N/A,TRUE,"Warrington";#N/A,#N/A,TRUE,"Widnes"}</definedName>
    <definedName name="w6y" localSheetId="7" hidden="1">{#N/A,#N/A,TRUE,"Cover";#N/A,#N/A,TRUE,"Conts";#N/A,#N/A,TRUE,"VOS";#N/A,#N/A,TRUE,"Warrington";#N/A,#N/A,TRUE,"Widnes"}</definedName>
    <definedName name="w6y" localSheetId="18" hidden="1">{#N/A,#N/A,TRUE,"Cover";#N/A,#N/A,TRUE,"Conts";#N/A,#N/A,TRUE,"VOS";#N/A,#N/A,TRUE,"Warrington";#N/A,#N/A,TRUE,"Widnes"}</definedName>
    <definedName name="w6y" localSheetId="3"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9" hidden="1">{#N/A,#N/A,TRUE,"Cover";#N/A,#N/A,TRUE,"Conts";#N/A,#N/A,TRUE,"VOS";#N/A,#N/A,TRUE,"Warrington";#N/A,#N/A,TRUE,"Widnes"}</definedName>
    <definedName name="waff" localSheetId="4" hidden="1">{#N/A,#N/A,TRUE,"Cover";#N/A,#N/A,TRUE,"Conts";#N/A,#N/A,TRUE,"VOS";#N/A,#N/A,TRUE,"Warrington";#N/A,#N/A,TRUE,"Widnes"}</definedName>
    <definedName name="waff" localSheetId="19" hidden="1">{#N/A,#N/A,TRUE,"Cover";#N/A,#N/A,TRUE,"Conts";#N/A,#N/A,TRUE,"VOS";#N/A,#N/A,TRUE,"Warrington";#N/A,#N/A,TRUE,"Widnes"}</definedName>
    <definedName name="waff" localSheetId="11" hidden="1">{#N/A,#N/A,TRUE,"Cover";#N/A,#N/A,TRUE,"Conts";#N/A,#N/A,TRUE,"VOS";#N/A,#N/A,TRUE,"Warrington";#N/A,#N/A,TRUE,"Widnes"}</definedName>
    <definedName name="waff" localSheetId="7" hidden="1">{#N/A,#N/A,TRUE,"Cover";#N/A,#N/A,TRUE,"Conts";#N/A,#N/A,TRUE,"VOS";#N/A,#N/A,TRUE,"Warrington";#N/A,#N/A,TRUE,"Widnes"}</definedName>
    <definedName name="waff" localSheetId="18" hidden="1">{#N/A,#N/A,TRUE,"Cover";#N/A,#N/A,TRUE,"Conts";#N/A,#N/A,TRUE,"VOS";#N/A,#N/A,TRUE,"Warrington";#N/A,#N/A,TRUE,"Widnes"}</definedName>
    <definedName name="waff" localSheetId="3"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ge_scale7">#REF!</definedName>
    <definedName name="WALL__FINISHES" localSheetId="9">'[16]Build-up'!#REF!</definedName>
    <definedName name="WALL__FINISHES">'[16]Build-up'!#REF!</definedName>
    <definedName name="warergtrjyiu" localSheetId="9" hidden="1">{#N/A,#N/A,TRUE,"Cover";#N/A,#N/A,TRUE,"Conts";#N/A,#N/A,TRUE,"VOS";#N/A,#N/A,TRUE,"Warrington";#N/A,#N/A,TRUE,"Widnes"}</definedName>
    <definedName name="warergtrjyiu" localSheetId="4" hidden="1">{#N/A,#N/A,TRUE,"Cover";#N/A,#N/A,TRUE,"Conts";#N/A,#N/A,TRUE,"VOS";#N/A,#N/A,TRUE,"Warrington";#N/A,#N/A,TRUE,"Widnes"}</definedName>
    <definedName name="warergtrjyiu" localSheetId="19" hidden="1">{#N/A,#N/A,TRUE,"Cover";#N/A,#N/A,TRUE,"Conts";#N/A,#N/A,TRUE,"VOS";#N/A,#N/A,TRUE,"Warrington";#N/A,#N/A,TRUE,"Widnes"}</definedName>
    <definedName name="warergtrjyiu" localSheetId="11" hidden="1">{#N/A,#N/A,TRUE,"Cover";#N/A,#N/A,TRUE,"Conts";#N/A,#N/A,TRUE,"VOS";#N/A,#N/A,TRUE,"Warrington";#N/A,#N/A,TRUE,"Widnes"}</definedName>
    <definedName name="warergtrjyiu" localSheetId="7" hidden="1">{#N/A,#N/A,TRUE,"Cover";#N/A,#N/A,TRUE,"Conts";#N/A,#N/A,TRUE,"VOS";#N/A,#N/A,TRUE,"Warrington";#N/A,#N/A,TRUE,"Widnes"}</definedName>
    <definedName name="warergtrjyiu" localSheetId="18" hidden="1">{#N/A,#N/A,TRUE,"Cover";#N/A,#N/A,TRUE,"Conts";#N/A,#N/A,TRUE,"VOS";#N/A,#N/A,TRUE,"Warrington";#N/A,#N/A,TRUE,"Widnes"}</definedName>
    <definedName name="warergtrjyiu" localSheetId="3"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 localSheetId="9">'[17]Trench data'!$H$7:$H$8</definedName>
    <definedName name="Water_Level" localSheetId="3">'[18]Trench data'!$H$7:$H$8</definedName>
    <definedName name="Water_Level">'[17]Trench data'!$H$7:$H$8</definedName>
    <definedName name="wawst" localSheetId="9" hidden="1">{#N/A,#N/A,TRUE,"Cover";#N/A,#N/A,TRUE,"Conts";#N/A,#N/A,TRUE,"VOS";#N/A,#N/A,TRUE,"Warrington";#N/A,#N/A,TRUE,"Widnes"}</definedName>
    <definedName name="wawst" localSheetId="4" hidden="1">{#N/A,#N/A,TRUE,"Cover";#N/A,#N/A,TRUE,"Conts";#N/A,#N/A,TRUE,"VOS";#N/A,#N/A,TRUE,"Warrington";#N/A,#N/A,TRUE,"Widnes"}</definedName>
    <definedName name="wawst" localSheetId="19" hidden="1">{#N/A,#N/A,TRUE,"Cover";#N/A,#N/A,TRUE,"Conts";#N/A,#N/A,TRUE,"VOS";#N/A,#N/A,TRUE,"Warrington";#N/A,#N/A,TRUE,"Widnes"}</definedName>
    <definedName name="wawst" localSheetId="11" hidden="1">{#N/A,#N/A,TRUE,"Cover";#N/A,#N/A,TRUE,"Conts";#N/A,#N/A,TRUE,"VOS";#N/A,#N/A,TRUE,"Warrington";#N/A,#N/A,TRUE,"Widnes"}</definedName>
    <definedName name="wawst" localSheetId="7" hidden="1">{#N/A,#N/A,TRUE,"Cover";#N/A,#N/A,TRUE,"Conts";#N/A,#N/A,TRUE,"VOS";#N/A,#N/A,TRUE,"Warrington";#N/A,#N/A,TRUE,"Widnes"}</definedName>
    <definedName name="wawst" localSheetId="18" hidden="1">{#N/A,#N/A,TRUE,"Cover";#N/A,#N/A,TRUE,"Conts";#N/A,#N/A,TRUE,"VOS";#N/A,#N/A,TRUE,"Warrington";#N/A,#N/A,TRUE,"Widnes"}</definedName>
    <definedName name="wawst" localSheetId="3"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eekends">#REF!</definedName>
    <definedName name="Weeks">#REF!</definedName>
    <definedName name="wegWE" localSheetId="19" hidden="1">{#N/A,#N/A,TRUE,"Cover";#N/A,#N/A,TRUE,"Conts";#N/A,#N/A,TRUE,"VOS";#N/A,#N/A,TRUE,"Warrington";#N/A,#N/A,TRUE,"Widnes"}</definedName>
    <definedName name="wegWE" localSheetId="11" hidden="1">{#N/A,#N/A,TRUE,"Cover";#N/A,#N/A,TRUE,"Conts";#N/A,#N/A,TRUE,"VOS";#N/A,#N/A,TRUE,"Warrington";#N/A,#N/A,TRUE,"Widnes"}</definedName>
    <definedName name="wegWE" localSheetId="18" hidden="1">{#N/A,#N/A,TRUE,"Cover";#N/A,#N/A,TRUE,"Conts";#N/A,#N/A,TRUE,"VOS";#N/A,#N/A,TRUE,"Warrington";#N/A,#N/A,TRUE,"Widnes"}</definedName>
    <definedName name="wegWE" hidden="1">{#N/A,#N/A,TRUE,"Cover";#N/A,#N/A,TRUE,"Conts";#N/A,#N/A,TRUE,"VOS";#N/A,#N/A,TRUE,"Warrington";#N/A,#N/A,TRUE,"Widnes"}</definedName>
    <definedName name="wegywegt" localSheetId="9" hidden="1">{#N/A,#N/A,TRUE,"Cover";#N/A,#N/A,TRUE,"Conts";#N/A,#N/A,TRUE,"VOS";#N/A,#N/A,TRUE,"Warrington";#N/A,#N/A,TRUE,"Widnes"}</definedName>
    <definedName name="wegywegt" localSheetId="4" hidden="1">{#N/A,#N/A,TRUE,"Cover";#N/A,#N/A,TRUE,"Conts";#N/A,#N/A,TRUE,"VOS";#N/A,#N/A,TRUE,"Warrington";#N/A,#N/A,TRUE,"Widnes"}</definedName>
    <definedName name="wegywegt" localSheetId="19" hidden="1">{#N/A,#N/A,TRUE,"Cover";#N/A,#N/A,TRUE,"Conts";#N/A,#N/A,TRUE,"VOS";#N/A,#N/A,TRUE,"Warrington";#N/A,#N/A,TRUE,"Widnes"}</definedName>
    <definedName name="wegywegt" localSheetId="11" hidden="1">{#N/A,#N/A,TRUE,"Cover";#N/A,#N/A,TRUE,"Conts";#N/A,#N/A,TRUE,"VOS";#N/A,#N/A,TRUE,"Warrington";#N/A,#N/A,TRUE,"Widnes"}</definedName>
    <definedName name="wegywegt" localSheetId="7" hidden="1">{#N/A,#N/A,TRUE,"Cover";#N/A,#N/A,TRUE,"Conts";#N/A,#N/A,TRUE,"VOS";#N/A,#N/A,TRUE,"Warrington";#N/A,#N/A,TRUE,"Widnes"}</definedName>
    <definedName name="wegywegt" localSheetId="18" hidden="1">{#N/A,#N/A,TRUE,"Cover";#N/A,#N/A,TRUE,"Conts";#N/A,#N/A,TRUE,"VOS";#N/A,#N/A,TRUE,"Warrington";#N/A,#N/A,TRUE,"Widnes"}</definedName>
    <definedName name="wegywegt" localSheetId="3"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9"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localSheetId="3"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9" hidden="1">{#N/A,#N/A,TRUE,"Cover";#N/A,#N/A,TRUE,"Conts";#N/A,#N/A,TRUE,"VOS";#N/A,#N/A,TRUE,"Warrington";#N/A,#N/A,TRUE,"Widnes"}</definedName>
    <definedName name="wert" localSheetId="4" hidden="1">{#N/A,#N/A,TRUE,"Cover";#N/A,#N/A,TRUE,"Conts";#N/A,#N/A,TRUE,"VOS";#N/A,#N/A,TRUE,"Warrington";#N/A,#N/A,TRUE,"Widnes"}</definedName>
    <definedName name="wert" localSheetId="19" hidden="1">{#N/A,#N/A,TRUE,"Cover";#N/A,#N/A,TRUE,"Conts";#N/A,#N/A,TRUE,"VOS";#N/A,#N/A,TRUE,"Warrington";#N/A,#N/A,TRUE,"Widnes"}</definedName>
    <definedName name="wert" localSheetId="11" hidden="1">{#N/A,#N/A,TRUE,"Cover";#N/A,#N/A,TRUE,"Conts";#N/A,#N/A,TRUE,"VOS";#N/A,#N/A,TRUE,"Warrington";#N/A,#N/A,TRUE,"Widnes"}</definedName>
    <definedName name="wert" localSheetId="7" hidden="1">{#N/A,#N/A,TRUE,"Cover";#N/A,#N/A,TRUE,"Conts";#N/A,#N/A,TRUE,"VOS";#N/A,#N/A,TRUE,"Warrington";#N/A,#N/A,TRUE,"Widnes"}</definedName>
    <definedName name="wert" localSheetId="18" hidden="1">{#N/A,#N/A,TRUE,"Cover";#N/A,#N/A,TRUE,"Conts";#N/A,#N/A,TRUE,"VOS";#N/A,#N/A,TRUE,"Warrington";#N/A,#N/A,TRUE,"Widnes"}</definedName>
    <definedName name="wert" localSheetId="3"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tjy" localSheetId="9" hidden="1">{#N/A,#N/A,TRUE,"Cover";#N/A,#N/A,TRUE,"Conts";#N/A,#N/A,TRUE,"VOS";#N/A,#N/A,TRUE,"Warrington";#N/A,#N/A,TRUE,"Widnes"}</definedName>
    <definedName name="wetjy" localSheetId="4" hidden="1">{#N/A,#N/A,TRUE,"Cover";#N/A,#N/A,TRUE,"Conts";#N/A,#N/A,TRUE,"VOS";#N/A,#N/A,TRUE,"Warrington";#N/A,#N/A,TRUE,"Widnes"}</definedName>
    <definedName name="wetjy" localSheetId="19" hidden="1">{#N/A,#N/A,TRUE,"Cover";#N/A,#N/A,TRUE,"Conts";#N/A,#N/A,TRUE,"VOS";#N/A,#N/A,TRUE,"Warrington";#N/A,#N/A,TRUE,"Widnes"}</definedName>
    <definedName name="wetjy" localSheetId="11" hidden="1">{#N/A,#N/A,TRUE,"Cover";#N/A,#N/A,TRUE,"Conts";#N/A,#N/A,TRUE,"VOS";#N/A,#N/A,TRUE,"Warrington";#N/A,#N/A,TRUE,"Widnes"}</definedName>
    <definedName name="wetjy" localSheetId="7" hidden="1">{#N/A,#N/A,TRUE,"Cover";#N/A,#N/A,TRUE,"Conts";#N/A,#N/A,TRUE,"VOS";#N/A,#N/A,TRUE,"Warrington";#N/A,#N/A,TRUE,"Widnes"}</definedName>
    <definedName name="wetjy" localSheetId="18" hidden="1">{#N/A,#N/A,TRUE,"Cover";#N/A,#N/A,TRUE,"Conts";#N/A,#N/A,TRUE,"VOS";#N/A,#N/A,TRUE,"Warrington";#N/A,#N/A,TRUE,"Widnes"}</definedName>
    <definedName name="wetjy" localSheetId="3"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9" hidden="1">{#N/A,#N/A,TRUE,"Cover";#N/A,#N/A,TRUE,"Conts";#N/A,#N/A,TRUE,"VOS";#N/A,#N/A,TRUE,"Warrington";#N/A,#N/A,TRUE,"Widnes"}</definedName>
    <definedName name="wetyrutu" localSheetId="4" hidden="1">{#N/A,#N/A,TRUE,"Cover";#N/A,#N/A,TRUE,"Conts";#N/A,#N/A,TRUE,"VOS";#N/A,#N/A,TRUE,"Warrington";#N/A,#N/A,TRUE,"Widnes"}</definedName>
    <definedName name="wetyrutu" localSheetId="19" hidden="1">{#N/A,#N/A,TRUE,"Cover";#N/A,#N/A,TRUE,"Conts";#N/A,#N/A,TRUE,"VOS";#N/A,#N/A,TRUE,"Warrington";#N/A,#N/A,TRUE,"Widnes"}</definedName>
    <definedName name="wetyrutu" localSheetId="11" hidden="1">{#N/A,#N/A,TRUE,"Cover";#N/A,#N/A,TRUE,"Conts";#N/A,#N/A,TRUE,"VOS";#N/A,#N/A,TRUE,"Warrington";#N/A,#N/A,TRUE,"Widnes"}</definedName>
    <definedName name="wetyrutu" localSheetId="7" hidden="1">{#N/A,#N/A,TRUE,"Cover";#N/A,#N/A,TRUE,"Conts";#N/A,#N/A,TRUE,"VOS";#N/A,#N/A,TRUE,"Warrington";#N/A,#N/A,TRUE,"Widnes"}</definedName>
    <definedName name="wetyrutu" localSheetId="18" hidden="1">{#N/A,#N/A,TRUE,"Cover";#N/A,#N/A,TRUE,"Conts";#N/A,#N/A,TRUE,"VOS";#N/A,#N/A,TRUE,"Warrington";#N/A,#N/A,TRUE,"Widnes"}</definedName>
    <definedName name="wetyrutu" localSheetId="3"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GEW" localSheetId="19" hidden="1">{#N/A,#N/A,TRUE,"Cover";#N/A,#N/A,TRUE,"Conts";#N/A,#N/A,TRUE,"VOS";#N/A,#N/A,TRUE,"Warrington";#N/A,#N/A,TRUE,"Widnes"}</definedName>
    <definedName name="WGEW" localSheetId="11" hidden="1">{#N/A,#N/A,TRUE,"Cover";#N/A,#N/A,TRUE,"Conts";#N/A,#N/A,TRUE,"VOS";#N/A,#N/A,TRUE,"Warrington";#N/A,#N/A,TRUE,"Widnes"}</definedName>
    <definedName name="WGEW" localSheetId="18" hidden="1">{#N/A,#N/A,TRUE,"Cover";#N/A,#N/A,TRUE,"Conts";#N/A,#N/A,TRUE,"VOS";#N/A,#N/A,TRUE,"Warrington";#N/A,#N/A,TRUE,"Widnes"}</definedName>
    <definedName name="WGEW" hidden="1">{#N/A,#N/A,TRUE,"Cover";#N/A,#N/A,TRUE,"Conts";#N/A,#N/A,TRUE,"VOS";#N/A,#N/A,TRUE,"Warrington";#N/A,#N/A,TRUE,"Widnes"}</definedName>
    <definedName name="wgWE" localSheetId="19" hidden="1">{#N/A,#N/A,TRUE,"Cover";#N/A,#N/A,TRUE,"Conts";#N/A,#N/A,TRUE,"VOS";#N/A,#N/A,TRUE,"Warrington";#N/A,#N/A,TRUE,"Widnes"}</definedName>
    <definedName name="wgWE" localSheetId="11" hidden="1">{#N/A,#N/A,TRUE,"Cover";#N/A,#N/A,TRUE,"Conts";#N/A,#N/A,TRUE,"VOS";#N/A,#N/A,TRUE,"Warrington";#N/A,#N/A,TRUE,"Widnes"}</definedName>
    <definedName name="wgWE" localSheetId="18" hidden="1">{#N/A,#N/A,TRUE,"Cover";#N/A,#N/A,TRUE,"Conts";#N/A,#N/A,TRUE,"VOS";#N/A,#N/A,TRUE,"Warrington";#N/A,#N/A,TRUE,"Widnes"}</definedName>
    <definedName name="wgWE" hidden="1">{#N/A,#N/A,TRUE,"Cover";#N/A,#N/A,TRUE,"Conts";#N/A,#N/A,TRUE,"VOS";#N/A,#N/A,TRUE,"Warrington";#N/A,#N/A,TRUE,"Widnes"}</definedName>
    <definedName name="WINDOWS__AND__EXTERNAL__DOORS" localSheetId="9">'[16]Build-up'!#REF!</definedName>
    <definedName name="WINDOWS__AND__EXTERNAL__DOORS">'[16]Build-up'!#REF!</definedName>
    <definedName name="WP">#REF!</definedName>
    <definedName name="wqer" localSheetId="9" hidden="1">{#N/A,#N/A,TRUE,"Cover";#N/A,#N/A,TRUE,"Conts";#N/A,#N/A,TRUE,"VOS";#N/A,#N/A,TRUE,"Warrington";#N/A,#N/A,TRUE,"Widnes"}</definedName>
    <definedName name="wqer" localSheetId="4" hidden="1">{#N/A,#N/A,TRUE,"Cover";#N/A,#N/A,TRUE,"Conts";#N/A,#N/A,TRUE,"VOS";#N/A,#N/A,TRUE,"Warrington";#N/A,#N/A,TRUE,"Widnes"}</definedName>
    <definedName name="wqer" localSheetId="19" hidden="1">{#N/A,#N/A,TRUE,"Cover";#N/A,#N/A,TRUE,"Conts";#N/A,#N/A,TRUE,"VOS";#N/A,#N/A,TRUE,"Warrington";#N/A,#N/A,TRUE,"Widnes"}</definedName>
    <definedName name="wqer" localSheetId="11" hidden="1">{#N/A,#N/A,TRUE,"Cover";#N/A,#N/A,TRUE,"Conts";#N/A,#N/A,TRUE,"VOS";#N/A,#N/A,TRUE,"Warrington";#N/A,#N/A,TRUE,"Widnes"}</definedName>
    <definedName name="wqer" localSheetId="7" hidden="1">{#N/A,#N/A,TRUE,"Cover";#N/A,#N/A,TRUE,"Conts";#N/A,#N/A,TRUE,"VOS";#N/A,#N/A,TRUE,"Warrington";#N/A,#N/A,TRUE,"Widnes"}</definedName>
    <definedName name="wqer" localSheetId="18" hidden="1">{#N/A,#N/A,TRUE,"Cover";#N/A,#N/A,TRUE,"Conts";#N/A,#N/A,TRUE,"VOS";#N/A,#N/A,TRUE,"Warrington";#N/A,#N/A,TRUE,"Widnes"}</definedName>
    <definedName name="wqer" localSheetId="3"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rn.age._.ihzarat." localSheetId="19" hidden="1">{#N/A,#N/A,FALSE,"ihz. icmal";#N/A,#N/A,FALSE,"avans";#N/A,#N/A,FALSE,"mal_FF_icm";#N/A,#N/A,FALSE,"fat_ihz";#N/A,#N/A,FALSE,"söz_fiy_fark";#N/A,#N/A,FALSE,"kap2"}</definedName>
    <definedName name="wrn.age._.ihzarat." localSheetId="11" hidden="1">{#N/A,#N/A,FALSE,"ihz. icmal";#N/A,#N/A,FALSE,"avans";#N/A,#N/A,FALSE,"mal_FF_icm";#N/A,#N/A,FALSE,"fat_ihz";#N/A,#N/A,FALSE,"söz_fiy_fark";#N/A,#N/A,FALSE,"kap2"}</definedName>
    <definedName name="wrn.age._.ihzarat." localSheetId="18" hidden="1">{#N/A,#N/A,FALSE,"ihz. icmal";#N/A,#N/A,FALSE,"avans";#N/A,#N/A,FALSE,"mal_FF_icm";#N/A,#N/A,FALSE,"fat_ihz";#N/A,#N/A,FALSE,"söz_fiy_fark";#N/A,#N/A,FALSE,"kap2"}</definedName>
    <definedName name="wrn.age._.ihzarat." hidden="1">{#N/A,#N/A,FALSE,"ihz. icmal";#N/A,#N/A,FALSE,"avans";#N/A,#N/A,FALSE,"mal_FF_icm";#N/A,#N/A,FALSE,"fat_ihz";#N/A,#N/A,FALSE,"söz_fiy_fark";#N/A,#N/A,FALSE,"kap2"}</definedName>
    <definedName name="wrn.age._.imalat." localSheetId="19"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ll." localSheetId="9" hidden="1">{#N/A,#N/A,FALSE,"Pricing";#N/A,#N/A,FALSE,"Summary";#N/A,#N/A,FALSE,"CompProd";#N/A,#N/A,FALSE,"CompJobhrs";#N/A,#N/A,FALSE,"Escalation";#N/A,#N/A,FALSE,"Contingency";#N/A,#N/A,FALSE,"GM";#N/A,#N/A,FALSE,"CompWage";#N/A,#N/A,FALSE,"costSum"}</definedName>
    <definedName name="wrn.all." localSheetId="4"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localSheetId="3"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9" hidden="1">{#N/A,#N/A,FALSE,"Primary";#N/A,#N/A,FALSE,"Secondary";#N/A,#N/A,FALSE,"Latent";#N/A,#N/A,FALSE,"Demand Inputs";#N/A,#N/A,FALSE,"Supply Addn";#N/A,#N/A,FALSE,"Mkt Pen"}</definedName>
    <definedName name="wrn.All._.Inputs." localSheetId="4"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localSheetId="3"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9" hidden="1">{#N/A,#N/A,FALSE,"Summary";#N/A,#N/A,FALSE,"3TJ";#N/A,#N/A,FALSE,"3TN";#N/A,#N/A,FALSE,"3TP";#N/A,#N/A,FALSE,"3SJ";#N/A,#N/A,FALSE,"3CJ";#N/A,#N/A,FALSE,"3CN";#N/A,#N/A,FALSE,"3CP";#N/A,#N/A,FALSE,"3A"}</definedName>
    <definedName name="wrn.all._.lines." localSheetId="4"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localSheetId="3"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19" hidden="1">{#N/A,#N/A,FALSE,"COVER";#N/A,#N/A,FALSE,"RECAP";#N/A,#N/A,FALSE,"SANTA BARBARA NONMANUAL";#N/A,#N/A,FALSE,"CEQUIP";#N/A,#N/A,FALSE,"WRATE";#N/A,#N/A,FALSE,"INDIRECT";#N/A,#N/A,FALSE,"TRAIN";#N/A,#N/A,FALSE,"MANLOADED SCHEDULE"}</definedName>
    <definedName name="wrn.Barbara._.Modular._.Indirects." localSheetId="11" hidden="1">{#N/A,#N/A,FALSE,"COVER";#N/A,#N/A,FALSE,"RECAP";#N/A,#N/A,FALSE,"SANTA BARBARA NONMANUAL";#N/A,#N/A,FALSE,"CEQUIP";#N/A,#N/A,FALSE,"WRATE";#N/A,#N/A,FALSE,"INDIRECT";#N/A,#N/A,FALSE,"TRAIN";#N/A,#N/A,FALSE,"MANLOADED SCHEDULE"}</definedName>
    <definedName name="wrn.Barbara._.Modular._.Indirects." localSheetId="18"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YearDemand." localSheetId="9" hidden="1">{"Base Year Demand",#N/A,FALSE,"Demand-Base Year"}</definedName>
    <definedName name="wrn.BaseYearDemand." localSheetId="4" hidden="1">{"Base Year Demand",#N/A,FALSE,"Demand-Base Year"}</definedName>
    <definedName name="wrn.BaseYearDemand." localSheetId="19" hidden="1">{"Base Year Demand",#N/A,FALSE,"Demand-Base Year"}</definedName>
    <definedName name="wrn.BaseYearDemand." localSheetId="11" hidden="1">{"Base Year Demand",#N/A,FALSE,"Demand-Base Year"}</definedName>
    <definedName name="wrn.BaseYearDemand." localSheetId="7" hidden="1">{"Base Year Demand",#N/A,FALSE,"Demand-Base Year"}</definedName>
    <definedName name="wrn.BaseYearDemand." localSheetId="18" hidden="1">{"Base Year Demand",#N/A,FALSE,"Demand-Base Year"}</definedName>
    <definedName name="wrn.BaseYearDemand." localSheetId="3" hidden="1">{"Base Year Demand",#N/A,FALSE,"Demand-Base Year"}</definedName>
    <definedName name="wrn.BaseYearDemand." localSheetId="8" hidden="1">{"Base Year Demand",#N/A,FALSE,"Demand-Base Year"}</definedName>
    <definedName name="wrn.BaseYearDemand." hidden="1">{"Base Year Demand",#N/A,FALSE,"Demand-Base Year"}</definedName>
    <definedName name="wrn.bh." localSheetId="19" hidden="1">{#N/A,#N/A,FALSE,"TELEFON"}</definedName>
    <definedName name="wrn.bh." localSheetId="11" hidden="1">{#N/A,#N/A,FALSE,"TELEFON"}</definedName>
    <definedName name="wrn.bh." localSheetId="18" hidden="1">{#N/A,#N/A,FALSE,"TELEFON"}</definedName>
    <definedName name="wrn.bh." hidden="1">{#N/A,#N/A,FALSE,"TELEFON"}</definedName>
    <definedName name="wrn.bh1." localSheetId="19" hidden="1">{#N/A,#N/A,FALSE,"TELEFON"}</definedName>
    <definedName name="wrn.bh1." localSheetId="11" hidden="1">{#N/A,#N/A,FALSE,"TELEFON"}</definedName>
    <definedName name="wrn.bh1." localSheetId="18" hidden="1">{#N/A,#N/A,FALSE,"TELEFON"}</definedName>
    <definedName name="wrn.bh1." hidden="1">{#N/A,#N/A,FALSE,"TELEFON"}</definedName>
    <definedName name="wrn.Both._.Outputs." localSheetId="9" hidden="1">{"LTV Output",#N/A,FALSE,"Output";"DCR Output",#N/A,FALSE,"Output"}</definedName>
    <definedName name="wrn.Both._.Outputs." localSheetId="4" hidden="1">{"LTV Output",#N/A,FALSE,"Output";"DCR Output",#N/A,FALSE,"Output"}</definedName>
    <definedName name="wrn.Both._.Outputs." localSheetId="19" hidden="1">{"LTV Output",#N/A,FALSE,"Output";"DCR Output",#N/A,FALSE,"Output"}</definedName>
    <definedName name="wrn.Both._.Outputs." localSheetId="11" hidden="1">{"LTV Output",#N/A,FALSE,"Output";"DCR Output",#N/A,FALSE,"Output"}</definedName>
    <definedName name="wrn.Both._.Outputs." localSheetId="7" hidden="1">{"LTV Output",#N/A,FALSE,"Output";"DCR Output",#N/A,FALSE,"Output"}</definedName>
    <definedName name="wrn.Both._.Outputs." localSheetId="18" hidden="1">{"LTV Output",#N/A,FALSE,"Output";"DCR Output",#N/A,FALSE,"Output"}</definedName>
    <definedName name="wrn.Both._.Outputs." localSheetId="3"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CHIEF._.REVIEW." localSheetId="19" hidden="1">{#N/A,#N/A,FALSE,"Q&amp;AE";#N/A,#N/A,FALSE,"Params";#N/A,#N/A,FALSE,"ReconE";#N/A,#N/A,FALSE,"CostCompE";#N/A,#N/A,FALSE,"SummaryE";#N/A,#N/A,FALSE,"Detail";#N/A,#N/A,FALSE,"PayItem"}</definedName>
    <definedName name="wrn.CHIEF._.REVIEW." localSheetId="11" hidden="1">{#N/A,#N/A,FALSE,"Q&amp;AE";#N/A,#N/A,FALSE,"Params";#N/A,#N/A,FALSE,"ReconE";#N/A,#N/A,FALSE,"CostCompE";#N/A,#N/A,FALSE,"SummaryE";#N/A,#N/A,FALSE,"Detail";#N/A,#N/A,FALSE,"PayItem"}</definedName>
    <definedName name="wrn.CHIEF._.REVIEW." localSheetId="18"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19" hidden="1">{"DBANK",#N/A,FALSE,"PriceE";"CKTS",#N/A,FALSE,"PriceE"}</definedName>
    <definedName name="wrn.CIRCUITS." localSheetId="11" hidden="1">{"DBANK",#N/A,FALSE,"PriceE";"CKTS",#N/A,FALSE,"PriceE"}</definedName>
    <definedName name="wrn.CIRCUITS." localSheetId="18" hidden="1">{"DBANK",#N/A,FALSE,"PriceE";"CKTS",#N/A,FALSE,"PriceE"}</definedName>
    <definedName name="wrn.CIRCUITS." hidden="1">{"DBANK",#N/A,FALSE,"PriceE";"CKTS",#N/A,FALSE,"PriceE"}</definedName>
    <definedName name="wrn.Complete._.Cost._.Sheet." localSheetId="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9" hidden="1">{"Cost Summary",#N/A,FALSE,"B";"Cost Detail 1",#N/A,FALSE,"C";"Cost Detail 2",#N/A,FALSE,"C"}</definedName>
    <definedName name="wrn.Cost._.Summary." localSheetId="19" hidden="1">{"Cost Summary",#N/A,FALSE,"B";"Cost Detail 1",#N/A,FALSE,"C";"Cost Detail 2",#N/A,FALSE,"C"}</definedName>
    <definedName name="wrn.Cost._.Summary." localSheetId="11" hidden="1">{"Cost Summary",#N/A,FALSE,"B";"Cost Detail 1",#N/A,FALSE,"C";"Cost Detail 2",#N/A,FALSE,"C"}</definedName>
    <definedName name="wrn.Cost._.Summary." localSheetId="18" hidden="1">{"Cost Summary",#N/A,FALSE,"B";"Cost Detail 1",#N/A,FALSE,"C";"Cost Detail 2",#N/A,FALSE,"C"}</definedName>
    <definedName name="wrn.Cost._.Summary." localSheetId="8" hidden="1">{"Cost Summary",#N/A,FALSE,"B";"Cost Detail 1",#N/A,FALSE,"C";"Cost Detail 2",#N/A,FALSE,"C"}</definedName>
    <definedName name="wrn.Cost._.Summary." hidden="1">{"Cost Summary",#N/A,FALSE,"B";"Cost Detail 1",#N/A,FALSE,"C";"Cost Detail 2",#N/A,FALSE,"C"}</definedName>
    <definedName name="wrn.COST_SHEETS." localSheetId="9" hidden="1">{#N/A,#N/A,FALSE,"WBS 1.06";#N/A,#N/A,FALSE,"WBS 1.14";#N/A,#N/A,FALSE,"WBS 1.17";#N/A,#N/A,FALSE,"WBS 1.18"}</definedName>
    <definedName name="wrn.COST_SHEETS." localSheetId="4" hidden="1">{#N/A,#N/A,FALSE,"WBS 1.06";#N/A,#N/A,FALSE,"WBS 1.14";#N/A,#N/A,FALSE,"WBS 1.17";#N/A,#N/A,FALSE,"WBS 1.18"}</definedName>
    <definedName name="wrn.COST_SHEETS." localSheetId="19" hidden="1">{#N/A,#N/A,FALSE,"WBS 1.06";#N/A,#N/A,FALSE,"WBS 1.14";#N/A,#N/A,FALSE,"WBS 1.17";#N/A,#N/A,FALSE,"WBS 1.18"}</definedName>
    <definedName name="wrn.COST_SHEETS." localSheetId="11" hidden="1">{#N/A,#N/A,FALSE,"WBS 1.06";#N/A,#N/A,FALSE,"WBS 1.14";#N/A,#N/A,FALSE,"WBS 1.17";#N/A,#N/A,FALSE,"WBS 1.18"}</definedName>
    <definedName name="wrn.COST_SHEETS." localSheetId="7" hidden="1">{#N/A,#N/A,FALSE,"WBS 1.06";#N/A,#N/A,FALSE,"WBS 1.14";#N/A,#N/A,FALSE,"WBS 1.17";#N/A,#N/A,FALSE,"WBS 1.18"}</definedName>
    <definedName name="wrn.COST_SHEETS." localSheetId="18" hidden="1">{#N/A,#N/A,FALSE,"WBS 1.06";#N/A,#N/A,FALSE,"WBS 1.14";#N/A,#N/A,FALSE,"WBS 1.17";#N/A,#N/A,FALSE,"WBS 1.18"}</definedName>
    <definedName name="wrn.COST_SHEETS." localSheetId="3"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D_Price._.List." localSheetId="19" hidden="1">{"D_Price list",#N/A,FALSE,"Sheet1"}</definedName>
    <definedName name="wrn.D_Price._.List." localSheetId="11" hidden="1">{"D_Price list",#N/A,FALSE,"Sheet1"}</definedName>
    <definedName name="wrn.D_Price._.List." localSheetId="18" hidden="1">{"D_Price list",#N/A,FALSE,"Sheet1"}</definedName>
    <definedName name="wrn.D_Price._.List." hidden="1">{"D_Price list",#N/A,FALSE,"Sheet1"}</definedName>
    <definedName name="wrn.DCR._.Output." localSheetId="9" hidden="1">{"DCR Output",#N/A,FALSE,"Output"}</definedName>
    <definedName name="wrn.DCR._.Output." localSheetId="4" hidden="1">{"DCR Output",#N/A,FALSE,"Output"}</definedName>
    <definedName name="wrn.DCR._.Output." localSheetId="19" hidden="1">{"DCR Output",#N/A,FALSE,"Output"}</definedName>
    <definedName name="wrn.DCR._.Output." localSheetId="11" hidden="1">{"DCR Output",#N/A,FALSE,"Output"}</definedName>
    <definedName name="wrn.DCR._.Output." localSheetId="7" hidden="1">{"DCR Output",#N/A,FALSE,"Output"}</definedName>
    <definedName name="wrn.DCR._.Output." localSheetId="18" hidden="1">{"DCR Output",#N/A,FALSE,"Output"}</definedName>
    <definedName name="wrn.DCR._.Output." localSheetId="3" hidden="1">{"DCR Output",#N/A,FALSE,"Output"}</definedName>
    <definedName name="wrn.DCR._.Output." localSheetId="8" hidden="1">{"DCR Output",#N/A,FALSE,"Output"}</definedName>
    <definedName name="wrn.DCR._.Output." hidden="1">{"DCR Output",#N/A,FALSE,"Output"}</definedName>
    <definedName name="wrn.Demand._.Calcs." localSheetId="9" hidden="1">{#N/A,#N/A,FALSE,"Demand Calcs"}</definedName>
    <definedName name="wrn.Demand._.Calcs." localSheetId="4" hidden="1">{#N/A,#N/A,FALSE,"Demand Calcs"}</definedName>
    <definedName name="wrn.Demand._.Calcs." localSheetId="19" hidden="1">{#N/A,#N/A,FALSE,"Demand Calcs"}</definedName>
    <definedName name="wrn.Demand._.Calcs." localSheetId="11" hidden="1">{#N/A,#N/A,FALSE,"Demand Calcs"}</definedName>
    <definedName name="wrn.Demand._.Calcs." localSheetId="7" hidden="1">{#N/A,#N/A,FALSE,"Demand Calcs"}</definedName>
    <definedName name="wrn.Demand._.Calcs." localSheetId="18" hidden="1">{#N/A,#N/A,FALSE,"Demand Calcs"}</definedName>
    <definedName name="wrn.Demand._.Calcs." localSheetId="3" hidden="1">{#N/A,#N/A,FALSE,"Demand Calcs"}</definedName>
    <definedName name="wrn.Demand._.Calcs." localSheetId="8" hidden="1">{#N/A,#N/A,FALSE,"Demand Calcs"}</definedName>
    <definedName name="wrn.Demand._.Calcs." hidden="1">{#N/A,#N/A,FALSE,"Demand Calcs"}</definedName>
    <definedName name="wrn.Demand._.Inputs." localSheetId="9" hidden="1">{#N/A,#N/A,FALSE,"Demand Inputs"}</definedName>
    <definedName name="wrn.Demand._.Inputs." localSheetId="4" hidden="1">{#N/A,#N/A,FALSE,"Demand Inputs"}</definedName>
    <definedName name="wrn.Demand._.Inputs." localSheetId="19" hidden="1">{#N/A,#N/A,FALSE,"Demand Inputs"}</definedName>
    <definedName name="wrn.Demand._.Inputs." localSheetId="11" hidden="1">{#N/A,#N/A,FALSE,"Demand Inputs"}</definedName>
    <definedName name="wrn.Demand._.Inputs." localSheetId="7" hidden="1">{#N/A,#N/A,FALSE,"Demand Inputs"}</definedName>
    <definedName name="wrn.Demand._.Inputs." localSheetId="18" hidden="1">{#N/A,#N/A,FALSE,"Demand Inputs"}</definedName>
    <definedName name="wrn.Demand._.Inputs." localSheetId="3" hidden="1">{#N/A,#N/A,FALSE,"Demand Inputs"}</definedName>
    <definedName name="wrn.Demand._.Inputs." localSheetId="8" hidden="1">{#N/A,#N/A,FALSE,"Demand Inputs"}</definedName>
    <definedName name="wrn.Demand._.Inputs." hidden="1">{#N/A,#N/A,FALSE,"Demand Inputs"}</definedName>
    <definedName name="wrn.dış."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localSheetId="19"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1"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8"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Fair._.Share._.Calcs." localSheetId="9" hidden="1">{#N/A,#N/A,FALSE,"Fair Share"}</definedName>
    <definedName name="wrn.Fair._.Share._.Calcs." localSheetId="4" hidden="1">{#N/A,#N/A,FALSE,"Fair Share"}</definedName>
    <definedName name="wrn.Fair._.Share._.Calcs." localSheetId="19" hidden="1">{#N/A,#N/A,FALSE,"Fair Share"}</definedName>
    <definedName name="wrn.Fair._.Share._.Calcs." localSheetId="11" hidden="1">{#N/A,#N/A,FALSE,"Fair Share"}</definedName>
    <definedName name="wrn.Fair._.Share._.Calcs." localSheetId="7" hidden="1">{#N/A,#N/A,FALSE,"Fair Share"}</definedName>
    <definedName name="wrn.Fair._.Share._.Calcs." localSheetId="18" hidden="1">{#N/A,#N/A,FALSE,"Fair Share"}</definedName>
    <definedName name="wrn.Fair._.Share._.Calcs." localSheetId="3" hidden="1">{#N/A,#N/A,FALSE,"Fair Share"}</definedName>
    <definedName name="wrn.Fair._.Share._.Calcs." localSheetId="8" hidden="1">{#N/A,#N/A,FALSE,"Fair Share"}</definedName>
    <definedName name="wrn.Fair._.Share._.Calcs." hidden="1">{#N/A,#N/A,FALSE,"Fair Share"}</definedName>
    <definedName name="wrn.FINAL._.ESTIMATE." localSheetId="19" hidden="1">{#N/A,#N/A,FALSE,"ProjInfo";#N/A,#N/A,FALSE,"Params";#N/A,#N/A,FALSE,"Q&amp;AE";#N/A,#N/A,FALSE,"CostCompE";#N/A,#N/A,FALSE,"SummaryE";#N/A,#N/A,FALSE,"PayItem";#N/A,#N/A,FALSE,"Detail";#N/A,#N/A,FALSE,"ReconE"}</definedName>
    <definedName name="wrn.FINAL._.ESTIMATE." localSheetId="11" hidden="1">{#N/A,#N/A,FALSE,"ProjInfo";#N/A,#N/A,FALSE,"Params";#N/A,#N/A,FALSE,"Q&amp;AE";#N/A,#N/A,FALSE,"CostCompE";#N/A,#N/A,FALSE,"SummaryE";#N/A,#N/A,FALSE,"PayItem";#N/A,#N/A,FALSE,"Detail";#N/A,#N/A,FALSE,"ReconE"}</definedName>
    <definedName name="wrn.FINAL._.ESTIMATE." localSheetId="18"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l._.Output." localSheetId="9" hidden="1">{#N/A,#N/A,FALSE,"Final Output"}</definedName>
    <definedName name="wrn.Final._.Output." localSheetId="4" hidden="1">{#N/A,#N/A,FALSE,"Final Output"}</definedName>
    <definedName name="wrn.Final._.Output." localSheetId="19" hidden="1">{#N/A,#N/A,FALSE,"Final Output"}</definedName>
    <definedName name="wrn.Final._.Output." localSheetId="11" hidden="1">{#N/A,#N/A,FALSE,"Final Output"}</definedName>
    <definedName name="wrn.Final._.Output." localSheetId="7" hidden="1">{#N/A,#N/A,FALSE,"Final Output"}</definedName>
    <definedName name="wrn.Final._.Output." localSheetId="18" hidden="1">{#N/A,#N/A,FALSE,"Final Output"}</definedName>
    <definedName name="wrn.Final._.Output." localSheetId="3" hidden="1">{#N/A,#N/A,FALSE,"Final Output"}</definedName>
    <definedName name="wrn.Final._.Output." localSheetId="8" hidden="1">{#N/A,#N/A,FALSE,"Final Output"}</definedName>
    <definedName name="wrn.Final._.Output." hidden="1">{#N/A,#N/A,FALSE,"Final Output"}</definedName>
    <definedName name="wrn.FIZIB." localSheetId="19"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1"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8"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el._.oil._.option." localSheetId="19" hidden="1">{"FUEL OIL",#N/A,FALSE,"Option"}</definedName>
    <definedName name="wrn.Fuel._.oil._.option." localSheetId="11" hidden="1">{"FUEL OIL",#N/A,FALSE,"Option"}</definedName>
    <definedName name="wrn.Fuel._.oil._.option." localSheetId="18" hidden="1">{"FUEL OIL",#N/A,FALSE,"Option"}</definedName>
    <definedName name="wrn.Fuel._.oil._.option." hidden="1">{"FUEL OIL",#N/A,FALSE,"Option"}</definedName>
    <definedName name="wrn.Full._.Report." localSheetId="9"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3"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hakkari._.imalat." localSheetId="19"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1"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8"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ihzarat."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nputs." localSheetId="9" hidden="1">{#N/A,#N/A,FALSE,"Input"}</definedName>
    <definedName name="wrn.Inputs." localSheetId="4" hidden="1">{#N/A,#N/A,FALSE,"Input"}</definedName>
    <definedName name="wrn.Inputs." localSheetId="19" hidden="1">{#N/A,#N/A,FALSE,"Input"}</definedName>
    <definedName name="wrn.Inputs." localSheetId="11" hidden="1">{#N/A,#N/A,FALSE,"Input"}</definedName>
    <definedName name="wrn.Inputs." localSheetId="7" hidden="1">{#N/A,#N/A,FALSE,"Input"}</definedName>
    <definedName name="wrn.Inputs." localSheetId="18" hidden="1">{#N/A,#N/A,FALSE,"Input"}</definedName>
    <definedName name="wrn.Inputs." localSheetId="3" hidden="1">{#N/A,#N/A,FALSE,"Input"}</definedName>
    <definedName name="wrn.Inputs." localSheetId="8" hidden="1">{#N/A,#N/A,FALSE,"Input"}</definedName>
    <definedName name="wrn.Inputs." hidden="1">{#N/A,#N/A,FALSE,"Input"}</definedName>
    <definedName name="wrn.kocoglu._.imalat." localSheetId="19"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Latent._.Demand._.Inputs." localSheetId="9" hidden="1">{#N/A,#N/A,FALSE,"Latent"}</definedName>
    <definedName name="wrn.Latent._.Demand._.Inputs." localSheetId="4" hidden="1">{#N/A,#N/A,FALSE,"Latent"}</definedName>
    <definedName name="wrn.Latent._.Demand._.Inputs." localSheetId="19" hidden="1">{#N/A,#N/A,FALSE,"Latent"}</definedName>
    <definedName name="wrn.Latent._.Demand._.Inputs." localSheetId="11" hidden="1">{#N/A,#N/A,FALSE,"Latent"}</definedName>
    <definedName name="wrn.Latent._.Demand._.Inputs." localSheetId="7" hidden="1">{#N/A,#N/A,FALSE,"Latent"}</definedName>
    <definedName name="wrn.Latent._.Demand._.Inputs." localSheetId="18" hidden="1">{#N/A,#N/A,FALSE,"Latent"}</definedName>
    <definedName name="wrn.Latent._.Demand._.Inputs." localSheetId="3" hidden="1">{#N/A,#N/A,FALSE,"Latent"}</definedName>
    <definedName name="wrn.Latent._.Demand._.Inputs." localSheetId="8" hidden="1">{#N/A,#N/A,FALSE,"Latent"}</definedName>
    <definedName name="wrn.Latent._.Demand._.Inputs." hidden="1">{#N/A,#N/A,FALSE,"Latent"}</definedName>
    <definedName name="wrn.LTV._.Output." localSheetId="9" hidden="1">{"LTV Output",#N/A,FALSE,"Output"}</definedName>
    <definedName name="wrn.LTV._.Output." localSheetId="4" hidden="1">{"LTV Output",#N/A,FALSE,"Output"}</definedName>
    <definedName name="wrn.LTV._.Output." localSheetId="19" hidden="1">{"LTV Output",#N/A,FALSE,"Output"}</definedName>
    <definedName name="wrn.LTV._.Output." localSheetId="11" hidden="1">{"LTV Output",#N/A,FALSE,"Output"}</definedName>
    <definedName name="wrn.LTV._.Output." localSheetId="7" hidden="1">{"LTV Output",#N/A,FALSE,"Output"}</definedName>
    <definedName name="wrn.LTV._.Output." localSheetId="18" hidden="1">{"LTV Output",#N/A,FALSE,"Output"}</definedName>
    <definedName name="wrn.LTV._.Output." localSheetId="3" hidden="1">{"LTV Output",#N/A,FALSE,"Output"}</definedName>
    <definedName name="wrn.LTV._.Output." localSheetId="8" hidden="1">{"LTV Output",#N/A,FALSE,"Output"}</definedName>
    <definedName name="wrn.LTV._.Output." hidden="1">{"LTV Output",#N/A,FALSE,"Output"}</definedName>
    <definedName name="wrn.Manpower._.Details." localSheetId="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üşterek."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Occupancy._.Calcs." localSheetId="9" hidden="1">{#N/A,#N/A,FALSE,"Occ. Calcs"}</definedName>
    <definedName name="wrn.Occupancy._.Calcs." localSheetId="4" hidden="1">{#N/A,#N/A,FALSE,"Occ. Calcs"}</definedName>
    <definedName name="wrn.Occupancy._.Calcs." localSheetId="19" hidden="1">{#N/A,#N/A,FALSE,"Occ. Calcs"}</definedName>
    <definedName name="wrn.Occupancy._.Calcs." localSheetId="11" hidden="1">{#N/A,#N/A,FALSE,"Occ. Calcs"}</definedName>
    <definedName name="wrn.Occupancy._.Calcs." localSheetId="7" hidden="1">{#N/A,#N/A,FALSE,"Occ. Calcs"}</definedName>
    <definedName name="wrn.Occupancy._.Calcs." localSheetId="18" hidden="1">{#N/A,#N/A,FALSE,"Occ. Calcs"}</definedName>
    <definedName name="wrn.Occupancy._.Calcs." localSheetId="3" hidden="1">{#N/A,#N/A,FALSE,"Occ. Calcs"}</definedName>
    <definedName name="wrn.Occupancy._.Calcs." localSheetId="8" hidden="1">{#N/A,#N/A,FALSE,"Occ. Calcs"}</definedName>
    <definedName name="wrn.Occupancy._.Calcs." hidden="1">{#N/A,#N/A,FALSE,"Occ. Calcs"}</definedName>
    <definedName name="wrn.oztas._.imalat." localSheetId="19"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Penetration." localSheetId="9" hidden="1">{#N/A,#N/A,FALSE,"Mkt Pen"}</definedName>
    <definedName name="wrn.Penetration." localSheetId="4" hidden="1">{#N/A,#N/A,FALSE,"Mkt Pen"}</definedName>
    <definedName name="wrn.Penetration." localSheetId="19" hidden="1">{#N/A,#N/A,FALSE,"Mkt Pen"}</definedName>
    <definedName name="wrn.Penetration." localSheetId="11" hidden="1">{#N/A,#N/A,FALSE,"Mkt Pen"}</definedName>
    <definedName name="wrn.Penetration." localSheetId="7" hidden="1">{#N/A,#N/A,FALSE,"Mkt Pen"}</definedName>
    <definedName name="wrn.Penetration." localSheetId="18" hidden="1">{#N/A,#N/A,FALSE,"Mkt Pen"}</definedName>
    <definedName name="wrn.Penetration." localSheetId="3" hidden="1">{#N/A,#N/A,FALSE,"Mkt Pen"}</definedName>
    <definedName name="wrn.Penetration." localSheetId="8" hidden="1">{#N/A,#N/A,FALSE,"Mkt Pen"}</definedName>
    <definedName name="wrn.Penetration." hidden="1">{#N/A,#N/A,FALSE,"Mkt Pen"}</definedName>
    <definedName name="wrn.pr3sty." localSheetId="9" hidden="1">{#N/A,#N/A,FALSE,"intag";#N/A,#N/A,FALSE,"budg";#N/A,#N/A,FALSE,"samtl"}</definedName>
    <definedName name="wrn.pr3sty." localSheetId="4" hidden="1">{#N/A,#N/A,FALSE,"intag";#N/A,#N/A,FALSE,"budg";#N/A,#N/A,FALSE,"samtl"}</definedName>
    <definedName name="wrn.pr3sty." localSheetId="19" hidden="1">{#N/A,#N/A,FALSE,"intag";#N/A,#N/A,FALSE,"budg";#N/A,#N/A,FALSE,"samtl"}</definedName>
    <definedName name="wrn.pr3sty." localSheetId="11" hidden="1">{#N/A,#N/A,FALSE,"intag";#N/A,#N/A,FALSE,"budg";#N/A,#N/A,FALSE,"samtl"}</definedName>
    <definedName name="wrn.pr3sty." localSheetId="7" hidden="1">{#N/A,#N/A,FALSE,"intag";#N/A,#N/A,FALSE,"budg";#N/A,#N/A,FALSE,"samtl"}</definedName>
    <definedName name="wrn.pr3sty." localSheetId="18" hidden="1">{#N/A,#N/A,FALSE,"intag";#N/A,#N/A,FALSE,"budg";#N/A,#N/A,FALSE,"samtl"}</definedName>
    <definedName name="wrn.pr3sty." localSheetId="3"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9" hidden="1">{#N/A,#N/A,FALSE,"intag";#N/A,#N/A,FALSE,"budg";#N/A,#N/A,FALSE,"samtl"}</definedName>
    <definedName name="wrn.pr3sty.neu" localSheetId="4" hidden="1">{#N/A,#N/A,FALSE,"intag";#N/A,#N/A,FALSE,"budg";#N/A,#N/A,FALSE,"samtl"}</definedName>
    <definedName name="wrn.pr3sty.neu" localSheetId="19" hidden="1">{#N/A,#N/A,FALSE,"intag";#N/A,#N/A,FALSE,"budg";#N/A,#N/A,FALSE,"samtl"}</definedName>
    <definedName name="wrn.pr3sty.neu" localSheetId="11" hidden="1">{#N/A,#N/A,FALSE,"intag";#N/A,#N/A,FALSE,"budg";#N/A,#N/A,FALSE,"samtl"}</definedName>
    <definedName name="wrn.pr3sty.neu" localSheetId="7" hidden="1">{#N/A,#N/A,FALSE,"intag";#N/A,#N/A,FALSE,"budg";#N/A,#N/A,FALSE,"samtl"}</definedName>
    <definedName name="wrn.pr3sty.neu" localSheetId="18" hidden="1">{#N/A,#N/A,FALSE,"intag";#N/A,#N/A,FALSE,"budg";#N/A,#N/A,FALSE,"samtl"}</definedName>
    <definedName name="wrn.pr3sty.neu" localSheetId="3"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9" hidden="1">{#N/A,#N/A,FALSE,"Primary"}</definedName>
    <definedName name="wrn.Primary._.Competition." localSheetId="4" hidden="1">{#N/A,#N/A,FALSE,"Primary"}</definedName>
    <definedName name="wrn.Primary._.Competition." localSheetId="19" hidden="1">{#N/A,#N/A,FALSE,"Primary"}</definedName>
    <definedName name="wrn.Primary._.Competition." localSheetId="11" hidden="1">{#N/A,#N/A,FALSE,"Primary"}</definedName>
    <definedName name="wrn.Primary._.Competition." localSheetId="7" hidden="1">{#N/A,#N/A,FALSE,"Primary"}</definedName>
    <definedName name="wrn.Primary._.Competition." localSheetId="18" hidden="1">{#N/A,#N/A,FALSE,"Primary"}</definedName>
    <definedName name="wrn.Primary._.Competition." localSheetId="3" hidden="1">{#N/A,#N/A,FALSE,"Primary"}</definedName>
    <definedName name="wrn.Primary._.Competition." localSheetId="8" hidden="1">{#N/A,#N/A,FALSE,"Primary"}</definedName>
    <definedName name="wrn.Primary._.Competition." hidden="1">{#N/A,#N/A,FALSE,"Primary"}</definedName>
    <definedName name="wrn.PrintallD." localSheetId="9"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localSheetId="3"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localSheetId="3"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Redundant._.Equipment._.Option." localSheetId="19" hidden="1">{"pumps",#N/A,FALSE,"Option"}</definedName>
    <definedName name="wrn.Redundant._.Equipment._.Option." localSheetId="11" hidden="1">{"pumps",#N/A,FALSE,"Option"}</definedName>
    <definedName name="wrn.Redundant._.Equipment._.Option." localSheetId="18" hidden="1">{"pumps",#N/A,FALSE,"Option"}</definedName>
    <definedName name="wrn.Redundant._.Equipment._.Option." hidden="1">{"pumps",#N/A,FALSE,"Option"}</definedName>
    <definedName name="wrn.S_PRICE._.LIST." localSheetId="19" hidden="1">{"S_Price List",#N/A,FALSE,"Sheet1"}</definedName>
    <definedName name="wrn.S_PRICE._.LIST." localSheetId="11" hidden="1">{"S_Price List",#N/A,FALSE,"Sheet1"}</definedName>
    <definedName name="wrn.S_PRICE._.LIST." localSheetId="18" hidden="1">{"S_Price List",#N/A,FALSE,"Sheet1"}</definedName>
    <definedName name="wrn.S_PRICE._.LIST." hidden="1">{"S_Price List",#N/A,FALSE,"Sheet1"}</definedName>
    <definedName name="wrn.Secondary._.Competition." localSheetId="9" hidden="1">{#N/A,#N/A,FALSE,"Secondary"}</definedName>
    <definedName name="wrn.Secondary._.Competition." localSheetId="4" hidden="1">{#N/A,#N/A,FALSE,"Secondary"}</definedName>
    <definedName name="wrn.Secondary._.Competition." localSheetId="19" hidden="1">{#N/A,#N/A,FALSE,"Secondary"}</definedName>
    <definedName name="wrn.Secondary._.Competition." localSheetId="11" hidden="1">{#N/A,#N/A,FALSE,"Secondary"}</definedName>
    <definedName name="wrn.Secondary._.Competition." localSheetId="7" hidden="1">{#N/A,#N/A,FALSE,"Secondary"}</definedName>
    <definedName name="wrn.Secondary._.Competition." localSheetId="18" hidden="1">{#N/A,#N/A,FALSE,"Secondary"}</definedName>
    <definedName name="wrn.Secondary._.Competition." localSheetId="3" hidden="1">{#N/A,#N/A,FALSE,"Secondary"}</definedName>
    <definedName name="wrn.Secondary._.Competition." localSheetId="8" hidden="1">{#N/A,#N/A,FALSE,"Secondary"}</definedName>
    <definedName name="wrn.Secondary._.Competition." hidden="1">{#N/A,#N/A,FALSE,"Secondary"}</definedName>
    <definedName name="wrn.sirnak._.imalat."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TAMPA._.TUTTO." localSheetId="9" hidden="1">{#N/A,#N/A,FALSE,"C3";#N/A,#N/A,FALSE,"D2-17";#N/A,#N/A,FALSE,"C2-17";#N/A,#N/A,FALSE,"C2-CIVIL";#N/A,#N/A,FALSE,"D1-C1 contract";#N/A,#N/A,FALSE,"D1-CIVIL";#N/A,#N/A,FALSE,"C1 hourly";#N/A,#N/A,FALSE,"C1 contract";#N/A,#N/A,FALSE,"D1-C1 hourly"}</definedName>
    <definedName name="wrn.STAMPA._.TUTTO." localSheetId="4"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localSheetId="3"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ANDARD._.RACKS." localSheetId="19" hidden="1">{"IMRAK42x8x8",#N/A,TRUE,"IMRAK 1400 42U 800X800";"IMRAK32x6x6",#N/A,TRUE,"IMRAK 1400 32U 600x600";"IMRAK42x12x8",#N/A,TRUE,"IMRAK 1400 42U 1200x800";"IMRAK15x6x4",#N/A,TRUE,"IMRAK 400 15U FRONT SECTION"}</definedName>
    <definedName name="wrn.STANDARD._.RACKS." localSheetId="11" hidden="1">{"IMRAK42x8x8",#N/A,TRUE,"IMRAK 1400 42U 800X800";"IMRAK32x6x6",#N/A,TRUE,"IMRAK 1400 32U 600x600";"IMRAK42x12x8",#N/A,TRUE,"IMRAK 1400 42U 1200x800";"IMRAK15x6x4",#N/A,TRUE,"IMRAK 400 15U FRONT SECTION"}</definedName>
    <definedName name="wrn.STANDARD._.RACKS." localSheetId="18" hidden="1">{"IMRAK42x8x8",#N/A,TRUE,"IMRAK 1400 42U 800X800";"IMRAK32x6x6",#N/A,TRUE,"IMRAK 1400 32U 600x600";"IMRAK42x12x8",#N/A,TRUE,"IMRAK 1400 42U 1200x800";"IMRAK15x6x4",#N/A,TRUE,"IMRAK 400 15U FRONT SECTION"}</definedName>
    <definedName name="wrn.STANDARD._.RACKS." hidden="1">{"IMRAK42x8x8",#N/A,TRUE,"IMRAK 1400 42U 800X800";"IMRAK32x6x6",#N/A,TRUE,"IMRAK 1400 32U 600x600";"IMRAK42x12x8",#N/A,TRUE,"IMRAK 1400 42U 1200x800";"IMRAK15x6x4",#N/A,TRUE,"IMRAK 400 15U FRONT SECTION"}</definedName>
    <definedName name="wrn.STG._.BLDG._.ENCLOSURE." localSheetId="19" hidden="1">{"turbine",#N/A,FALSE,"Option"}</definedName>
    <definedName name="wrn.STG._.BLDG._.ENCLOSURE." localSheetId="11" hidden="1">{"turbine",#N/A,FALSE,"Option"}</definedName>
    <definedName name="wrn.STG._.BLDG._.ENCLOSURE." localSheetId="18" hidden="1">{"turbine",#N/A,FALSE,"Option"}</definedName>
    <definedName name="wrn.STG._.BLDG._.ENCLOSURE." hidden="1">{"turbine",#N/A,FALSE,"Option"}</definedName>
    <definedName name="wrn.struckgi." localSheetId="9" hidden="1">{#N/A,#N/A,TRUE,"arnitower";#N/A,#N/A,TRUE,"arnigarage "}</definedName>
    <definedName name="wrn.struckgi." localSheetId="4" hidden="1">{#N/A,#N/A,TRUE,"arnitower";#N/A,#N/A,TRUE,"arnigarage "}</definedName>
    <definedName name="wrn.struckgi." localSheetId="19" hidden="1">{#N/A,#N/A,TRUE,"arnitower";#N/A,#N/A,TRUE,"arnigarage "}</definedName>
    <definedName name="wrn.struckgi." localSheetId="11" hidden="1">{#N/A,#N/A,TRUE,"arnitower";#N/A,#N/A,TRUE,"arnigarage "}</definedName>
    <definedName name="wrn.struckgi." localSheetId="7" hidden="1">{#N/A,#N/A,TRUE,"arnitower";#N/A,#N/A,TRUE,"arnigarage "}</definedName>
    <definedName name="wrn.struckgi." localSheetId="18" hidden="1">{#N/A,#N/A,TRUE,"arnitower";#N/A,#N/A,TRUE,"arnigarage "}</definedName>
    <definedName name="wrn.struckgi." localSheetId="3" hidden="1">{#N/A,#N/A,TRUE,"arnitower";#N/A,#N/A,TRUE,"arnigarage "}</definedName>
    <definedName name="wrn.struckgi." localSheetId="8" hidden="1">{#N/A,#N/A,TRUE,"arnitower";#N/A,#N/A,TRUE,"arnigarage "}</definedName>
    <definedName name="wrn.struckgi." hidden="1">{#N/A,#N/A,TRUE,"arnitower";#N/A,#N/A,TRUE,"arnigarage "}</definedName>
    <definedName name="wrn.Supply._.Additions." localSheetId="9" hidden="1">{#N/A,#N/A,FALSE,"Supply Addn"}</definedName>
    <definedName name="wrn.Supply._.Additions." localSheetId="4" hidden="1">{#N/A,#N/A,FALSE,"Supply Addn"}</definedName>
    <definedName name="wrn.Supply._.Additions." localSheetId="19" hidden="1">{#N/A,#N/A,FALSE,"Supply Addn"}</definedName>
    <definedName name="wrn.Supply._.Additions." localSheetId="11" hidden="1">{#N/A,#N/A,FALSE,"Supply Addn"}</definedName>
    <definedName name="wrn.Supply._.Additions." localSheetId="7" hidden="1">{#N/A,#N/A,FALSE,"Supply Addn"}</definedName>
    <definedName name="wrn.Supply._.Additions." localSheetId="18" hidden="1">{#N/A,#N/A,FALSE,"Supply Addn"}</definedName>
    <definedName name="wrn.Supply._.Additions." localSheetId="3" hidden="1">{#N/A,#N/A,FALSE,"Supply Addn"}</definedName>
    <definedName name="wrn.Supply._.Additions." localSheetId="8" hidden="1">{#N/A,#N/A,FALSE,"Supply Addn"}</definedName>
    <definedName name="wrn.Supply._.Additions." hidden="1">{#N/A,#N/A,FALSE,"Supply Addn"}</definedName>
    <definedName name="wrn.trial." localSheetId="19" hidden="1">{#N/A,#N/A,FALSE,"mpph1";#N/A,#N/A,FALSE,"mpmseb";#N/A,#N/A,FALSE,"mpph2"}</definedName>
    <definedName name="wrn.trial." localSheetId="11" hidden="1">{#N/A,#N/A,FALSE,"mpph1";#N/A,#N/A,FALSE,"mpmseb";#N/A,#N/A,FALSE,"mpph2"}</definedName>
    <definedName name="wrn.trial." localSheetId="18" hidden="1">{#N/A,#N/A,FALSE,"mpph1";#N/A,#N/A,FALSE,"mpmseb";#N/A,#N/A,FALSE,"mpph2"}</definedName>
    <definedName name="wrn.trial." hidden="1">{#N/A,#N/A,FALSE,"mpph1";#N/A,#N/A,FALSE,"mpmseb";#N/A,#N/A,FALSE,"mpph2"}</definedName>
    <definedName name="wrn.Warrington._.Widnes._.QS._.Costs." localSheetId="9"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localSheetId="3"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n.WHOUSE._.CT." localSheetId="19" hidden="1">{"WESTINGHOUSE",#N/A,FALSE,"Option"}</definedName>
    <definedName name="wrn.WHOUSE._.CT." localSheetId="11" hidden="1">{"WESTINGHOUSE",#N/A,FALSE,"Option"}</definedName>
    <definedName name="wrn.WHOUSE._.CT." localSheetId="18" hidden="1">{"WESTINGHOUSE",#N/A,FALSE,"Option"}</definedName>
    <definedName name="wrn.WHOUSE._.CT." hidden="1">{"WESTINGHOUSE",#N/A,FALSE,"Option"}</definedName>
    <definedName name="wrn.Общая._.спецификация." localSheetId="19"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1"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8"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الأمثل." localSheetId="19" hidden="1">{"الليمبو",#N/A,FALSE,"حديد"}</definedName>
    <definedName name="wrn.الأمثل." localSheetId="11" hidden="1">{"الليمبو",#N/A,FALSE,"حديد"}</definedName>
    <definedName name="wrn.الأمثل." localSheetId="18" hidden="1">{"الليمبو",#N/A,FALSE,"حديد"}</definedName>
    <definedName name="wrn.الأمثل." hidden="1">{"الليمبو",#N/A,FALSE,"حديد"}</definedName>
    <definedName name="wrrwerwrew" localSheetId="9" hidden="1">{#N/A,#N/A,TRUE,"Cover";#N/A,#N/A,TRUE,"Conts";#N/A,#N/A,TRUE,"VOS";#N/A,#N/A,TRUE,"Warrington";#N/A,#N/A,TRUE,"Widnes"}</definedName>
    <definedName name="wrrwerwrew" localSheetId="4" hidden="1">{#N/A,#N/A,TRUE,"Cover";#N/A,#N/A,TRUE,"Conts";#N/A,#N/A,TRUE,"VOS";#N/A,#N/A,TRUE,"Warrington";#N/A,#N/A,TRUE,"Widnes"}</definedName>
    <definedName name="wrrwerwrew" localSheetId="19" hidden="1">{#N/A,#N/A,TRUE,"Cover";#N/A,#N/A,TRUE,"Conts";#N/A,#N/A,TRUE,"VOS";#N/A,#N/A,TRUE,"Warrington";#N/A,#N/A,TRUE,"Widnes"}</definedName>
    <definedName name="wrrwerwrew" localSheetId="11" hidden="1">{#N/A,#N/A,TRUE,"Cover";#N/A,#N/A,TRUE,"Conts";#N/A,#N/A,TRUE,"VOS";#N/A,#N/A,TRUE,"Warrington";#N/A,#N/A,TRUE,"Widnes"}</definedName>
    <definedName name="wrrwerwrew" localSheetId="7" hidden="1">{#N/A,#N/A,TRUE,"Cover";#N/A,#N/A,TRUE,"Conts";#N/A,#N/A,TRUE,"VOS";#N/A,#N/A,TRUE,"Warrington";#N/A,#N/A,TRUE,"Widnes"}</definedName>
    <definedName name="wrrwerwrew" localSheetId="18" hidden="1">{#N/A,#N/A,TRUE,"Cover";#N/A,#N/A,TRUE,"Conts";#N/A,#N/A,TRUE,"VOS";#N/A,#N/A,TRUE,"Warrington";#N/A,#N/A,TRUE,"Widnes"}</definedName>
    <definedName name="wrrwerwrew" localSheetId="3"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9" hidden="1">{#N/A,#N/A,TRUE,"Cover";#N/A,#N/A,TRUE,"Conts";#N/A,#N/A,TRUE,"VOS";#N/A,#N/A,TRUE,"Warrington";#N/A,#N/A,TRUE,"Widnes"}</definedName>
    <definedName name="wryuwyrututwys" localSheetId="4" hidden="1">{#N/A,#N/A,TRUE,"Cover";#N/A,#N/A,TRUE,"Conts";#N/A,#N/A,TRUE,"VOS";#N/A,#N/A,TRUE,"Warrington";#N/A,#N/A,TRUE,"Widnes"}</definedName>
    <definedName name="wryuwyrututwys" localSheetId="19" hidden="1">{#N/A,#N/A,TRUE,"Cover";#N/A,#N/A,TRUE,"Conts";#N/A,#N/A,TRUE,"VOS";#N/A,#N/A,TRUE,"Warrington";#N/A,#N/A,TRUE,"Widnes"}</definedName>
    <definedName name="wryuwyrututwys" localSheetId="11" hidden="1">{#N/A,#N/A,TRUE,"Cover";#N/A,#N/A,TRUE,"Conts";#N/A,#N/A,TRUE,"VOS";#N/A,#N/A,TRUE,"Warrington";#N/A,#N/A,TRUE,"Widnes"}</definedName>
    <definedName name="wryuwyrututwys" localSheetId="7" hidden="1">{#N/A,#N/A,TRUE,"Cover";#N/A,#N/A,TRUE,"Conts";#N/A,#N/A,TRUE,"VOS";#N/A,#N/A,TRUE,"Warrington";#N/A,#N/A,TRUE,"Widnes"}</definedName>
    <definedName name="wryuwyrututwys" localSheetId="18" hidden="1">{#N/A,#N/A,TRUE,"Cover";#N/A,#N/A,TRUE,"Conts";#N/A,#N/A,TRUE,"VOS";#N/A,#N/A,TRUE,"Warrington";#N/A,#N/A,TRUE,"Widnes"}</definedName>
    <definedName name="wryuwyrututwys" localSheetId="3"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sd">#REF!</definedName>
    <definedName name="WT" localSheetId="9" hidden="1">{#N/A,#N/A,TRUE,"Cover";#N/A,#N/A,TRUE,"Conts";#N/A,#N/A,TRUE,"VOS";#N/A,#N/A,TRUE,"Warrington";#N/A,#N/A,TRUE,"Widnes"}</definedName>
    <definedName name="WT" localSheetId="4" hidden="1">{#N/A,#N/A,TRUE,"Cover";#N/A,#N/A,TRUE,"Conts";#N/A,#N/A,TRUE,"VOS";#N/A,#N/A,TRUE,"Warrington";#N/A,#N/A,TRUE,"Widnes"}</definedName>
    <definedName name="WT" localSheetId="19" hidden="1">{#N/A,#N/A,TRUE,"Cover";#N/A,#N/A,TRUE,"Conts";#N/A,#N/A,TRUE,"VOS";#N/A,#N/A,TRUE,"Warrington";#N/A,#N/A,TRUE,"Widnes"}</definedName>
    <definedName name="WT" localSheetId="11" hidden="1">{#N/A,#N/A,TRUE,"Cover";#N/A,#N/A,TRUE,"Conts";#N/A,#N/A,TRUE,"VOS";#N/A,#N/A,TRUE,"Warrington";#N/A,#N/A,TRUE,"Widnes"}</definedName>
    <definedName name="WT" localSheetId="7" hidden="1">{#N/A,#N/A,TRUE,"Cover";#N/A,#N/A,TRUE,"Conts";#N/A,#N/A,TRUE,"VOS";#N/A,#N/A,TRUE,"Warrington";#N/A,#N/A,TRUE,"Widnes"}</definedName>
    <definedName name="WT" localSheetId="18" hidden="1">{#N/A,#N/A,TRUE,"Cover";#N/A,#N/A,TRUE,"Conts";#N/A,#N/A,TRUE,"VOS";#N/A,#N/A,TRUE,"Warrington";#N/A,#N/A,TRUE,"Widnes"}</definedName>
    <definedName name="WT" localSheetId="3"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9" hidden="1">{#N/A,#N/A,TRUE,"Cover";#N/A,#N/A,TRUE,"Conts";#N/A,#N/A,TRUE,"VOS";#N/A,#N/A,TRUE,"Warrington";#N/A,#N/A,TRUE,"Widnes"}</definedName>
    <definedName name="wtey" localSheetId="4" hidden="1">{#N/A,#N/A,TRUE,"Cover";#N/A,#N/A,TRUE,"Conts";#N/A,#N/A,TRUE,"VOS";#N/A,#N/A,TRUE,"Warrington";#N/A,#N/A,TRUE,"Widnes"}</definedName>
    <definedName name="wtey" localSheetId="19" hidden="1">{#N/A,#N/A,TRUE,"Cover";#N/A,#N/A,TRUE,"Conts";#N/A,#N/A,TRUE,"VOS";#N/A,#N/A,TRUE,"Warrington";#N/A,#N/A,TRUE,"Widnes"}</definedName>
    <definedName name="wtey" localSheetId="11" hidden="1">{#N/A,#N/A,TRUE,"Cover";#N/A,#N/A,TRUE,"Conts";#N/A,#N/A,TRUE,"VOS";#N/A,#N/A,TRUE,"Warrington";#N/A,#N/A,TRUE,"Widnes"}</definedName>
    <definedName name="wtey" localSheetId="7" hidden="1">{#N/A,#N/A,TRUE,"Cover";#N/A,#N/A,TRUE,"Conts";#N/A,#N/A,TRUE,"VOS";#N/A,#N/A,TRUE,"Warrington";#N/A,#N/A,TRUE,"Widnes"}</definedName>
    <definedName name="wtey" localSheetId="18" hidden="1">{#N/A,#N/A,TRUE,"Cover";#N/A,#N/A,TRUE,"Conts";#N/A,#N/A,TRUE,"VOS";#N/A,#N/A,TRUE,"Warrington";#N/A,#N/A,TRUE,"Widnes"}</definedName>
    <definedName name="wtey" localSheetId="3"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9" hidden="1">{#N/A,#N/A,TRUE,"Cover";#N/A,#N/A,TRUE,"Conts";#N/A,#N/A,TRUE,"VOS";#N/A,#N/A,TRUE,"Warrington";#N/A,#N/A,TRUE,"Widnes"}</definedName>
    <definedName name="wtrwt" localSheetId="4" hidden="1">{#N/A,#N/A,TRUE,"Cover";#N/A,#N/A,TRUE,"Conts";#N/A,#N/A,TRUE,"VOS";#N/A,#N/A,TRUE,"Warrington";#N/A,#N/A,TRUE,"Widnes"}</definedName>
    <definedName name="wtrwt" localSheetId="19" hidden="1">{#N/A,#N/A,TRUE,"Cover";#N/A,#N/A,TRUE,"Conts";#N/A,#N/A,TRUE,"VOS";#N/A,#N/A,TRUE,"Warrington";#N/A,#N/A,TRUE,"Widnes"}</definedName>
    <definedName name="wtrwt" localSheetId="11" hidden="1">{#N/A,#N/A,TRUE,"Cover";#N/A,#N/A,TRUE,"Conts";#N/A,#N/A,TRUE,"VOS";#N/A,#N/A,TRUE,"Warrington";#N/A,#N/A,TRUE,"Widnes"}</definedName>
    <definedName name="wtrwt" localSheetId="7" hidden="1">{#N/A,#N/A,TRUE,"Cover";#N/A,#N/A,TRUE,"Conts";#N/A,#N/A,TRUE,"VOS";#N/A,#N/A,TRUE,"Warrington";#N/A,#N/A,TRUE,"Widnes"}</definedName>
    <definedName name="wtrwt" localSheetId="18" hidden="1">{#N/A,#N/A,TRUE,"Cover";#N/A,#N/A,TRUE,"Conts";#N/A,#N/A,TRUE,"VOS";#N/A,#N/A,TRUE,"Warrington";#N/A,#N/A,TRUE,"Widnes"}</definedName>
    <definedName name="wtrwt" localSheetId="3"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9" hidden="1">{#N/A,#N/A,TRUE,"Cover";#N/A,#N/A,TRUE,"Conts";#N/A,#N/A,TRUE,"VOS";#N/A,#N/A,TRUE,"Warrington";#N/A,#N/A,TRUE,"Widnes"}</definedName>
    <definedName name="wtrywryt" localSheetId="4" hidden="1">{#N/A,#N/A,TRUE,"Cover";#N/A,#N/A,TRUE,"Conts";#N/A,#N/A,TRUE,"VOS";#N/A,#N/A,TRUE,"Warrington";#N/A,#N/A,TRUE,"Widnes"}</definedName>
    <definedName name="wtrywryt" localSheetId="19" hidden="1">{#N/A,#N/A,TRUE,"Cover";#N/A,#N/A,TRUE,"Conts";#N/A,#N/A,TRUE,"VOS";#N/A,#N/A,TRUE,"Warrington";#N/A,#N/A,TRUE,"Widnes"}</definedName>
    <definedName name="wtrywryt" localSheetId="11" hidden="1">{#N/A,#N/A,TRUE,"Cover";#N/A,#N/A,TRUE,"Conts";#N/A,#N/A,TRUE,"VOS";#N/A,#N/A,TRUE,"Warrington";#N/A,#N/A,TRUE,"Widnes"}</definedName>
    <definedName name="wtrywryt" localSheetId="7" hidden="1">{#N/A,#N/A,TRUE,"Cover";#N/A,#N/A,TRUE,"Conts";#N/A,#N/A,TRUE,"VOS";#N/A,#N/A,TRUE,"Warrington";#N/A,#N/A,TRUE,"Widnes"}</definedName>
    <definedName name="wtrywryt" localSheetId="18" hidden="1">{#N/A,#N/A,TRUE,"Cover";#N/A,#N/A,TRUE,"Conts";#N/A,#N/A,TRUE,"VOS";#N/A,#N/A,TRUE,"Warrington";#N/A,#N/A,TRUE,"Widnes"}</definedName>
    <definedName name="wtrywryt" localSheetId="3"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9" hidden="1">{#N/A,#N/A,TRUE,"Cover";#N/A,#N/A,TRUE,"Conts";#N/A,#N/A,TRUE,"VOS";#N/A,#N/A,TRUE,"Warrington";#N/A,#N/A,TRUE,"Widnes"}</definedName>
    <definedName name="wtwt" localSheetId="4" hidden="1">{#N/A,#N/A,TRUE,"Cover";#N/A,#N/A,TRUE,"Conts";#N/A,#N/A,TRUE,"VOS";#N/A,#N/A,TRUE,"Warrington";#N/A,#N/A,TRUE,"Widnes"}</definedName>
    <definedName name="wtwt" localSheetId="19" hidden="1">{#N/A,#N/A,TRUE,"Cover";#N/A,#N/A,TRUE,"Conts";#N/A,#N/A,TRUE,"VOS";#N/A,#N/A,TRUE,"Warrington";#N/A,#N/A,TRUE,"Widnes"}</definedName>
    <definedName name="wtwt" localSheetId="11" hidden="1">{#N/A,#N/A,TRUE,"Cover";#N/A,#N/A,TRUE,"Conts";#N/A,#N/A,TRUE,"VOS";#N/A,#N/A,TRUE,"Warrington";#N/A,#N/A,TRUE,"Widnes"}</definedName>
    <definedName name="wtwt" localSheetId="7" hidden="1">{#N/A,#N/A,TRUE,"Cover";#N/A,#N/A,TRUE,"Conts";#N/A,#N/A,TRUE,"VOS";#N/A,#N/A,TRUE,"Warrington";#N/A,#N/A,TRUE,"Widnes"}</definedName>
    <definedName name="wtwt" localSheetId="18" hidden="1">{#N/A,#N/A,TRUE,"Cover";#N/A,#N/A,TRUE,"Conts";#N/A,#N/A,TRUE,"VOS";#N/A,#N/A,TRUE,"Warrington";#N/A,#N/A,TRUE,"Widnes"}</definedName>
    <definedName name="wtwt" localSheetId="3"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9" hidden="1">{#N/A,#N/A,TRUE,"Cover";#N/A,#N/A,TRUE,"Conts";#N/A,#N/A,TRUE,"VOS";#N/A,#N/A,TRUE,"Warrington";#N/A,#N/A,TRUE,"Widnes"}</definedName>
    <definedName name="wtwy" localSheetId="4" hidden="1">{#N/A,#N/A,TRUE,"Cover";#N/A,#N/A,TRUE,"Conts";#N/A,#N/A,TRUE,"VOS";#N/A,#N/A,TRUE,"Warrington";#N/A,#N/A,TRUE,"Widnes"}</definedName>
    <definedName name="wtwy" localSheetId="19" hidden="1">{#N/A,#N/A,TRUE,"Cover";#N/A,#N/A,TRUE,"Conts";#N/A,#N/A,TRUE,"VOS";#N/A,#N/A,TRUE,"Warrington";#N/A,#N/A,TRUE,"Widnes"}</definedName>
    <definedName name="wtwy" localSheetId="11" hidden="1">{#N/A,#N/A,TRUE,"Cover";#N/A,#N/A,TRUE,"Conts";#N/A,#N/A,TRUE,"VOS";#N/A,#N/A,TRUE,"Warrington";#N/A,#N/A,TRUE,"Widnes"}</definedName>
    <definedName name="wtwy" localSheetId="7" hidden="1">{#N/A,#N/A,TRUE,"Cover";#N/A,#N/A,TRUE,"Conts";#N/A,#N/A,TRUE,"VOS";#N/A,#N/A,TRUE,"Warrington";#N/A,#N/A,TRUE,"Widnes"}</definedName>
    <definedName name="wtwy" localSheetId="18" hidden="1">{#N/A,#N/A,TRUE,"Cover";#N/A,#N/A,TRUE,"Conts";#N/A,#N/A,TRUE,"VOS";#N/A,#N/A,TRUE,"Warrington";#N/A,#N/A,TRUE,"Widnes"}</definedName>
    <definedName name="wtwy" localSheetId="3"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9" hidden="1">{#N/A,#N/A,TRUE,"Cover";#N/A,#N/A,TRUE,"Conts";#N/A,#N/A,TRUE,"VOS";#N/A,#N/A,TRUE,"Warrington";#N/A,#N/A,TRUE,"Widnes"}</definedName>
    <definedName name="www" localSheetId="4" hidden="1">{#N/A,#N/A,TRUE,"Cover";#N/A,#N/A,TRUE,"Conts";#N/A,#N/A,TRUE,"VOS";#N/A,#N/A,TRUE,"Warrington";#N/A,#N/A,TRUE,"Widnes"}</definedName>
    <definedName name="www" localSheetId="19" hidden="1">{#N/A,#N/A,TRUE,"Cover";#N/A,#N/A,TRUE,"Conts";#N/A,#N/A,TRUE,"VOS";#N/A,#N/A,TRUE,"Warrington";#N/A,#N/A,TRUE,"Widnes"}</definedName>
    <definedName name="www" localSheetId="11" hidden="1">{#N/A,#N/A,TRUE,"Cover";#N/A,#N/A,TRUE,"Conts";#N/A,#N/A,TRUE,"VOS";#N/A,#N/A,TRUE,"Warrington";#N/A,#N/A,TRUE,"Widnes"}</definedName>
    <definedName name="www" localSheetId="7" hidden="1">{#N/A,#N/A,TRUE,"Cover";#N/A,#N/A,TRUE,"Conts";#N/A,#N/A,TRUE,"VOS";#N/A,#N/A,TRUE,"Warrington";#N/A,#N/A,TRUE,"Widnes"}</definedName>
    <definedName name="www" localSheetId="18" hidden="1">{#N/A,#N/A,TRUE,"Cover";#N/A,#N/A,TRUE,"Conts";#N/A,#N/A,TRUE,"VOS";#N/A,#N/A,TRUE,"Warrington";#N/A,#N/A,TRUE,"Widnes"}</definedName>
    <definedName name="www" localSheetId="3"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9" hidden="1">{#N/A,#N/A,TRUE,"Cover";#N/A,#N/A,TRUE,"Conts";#N/A,#N/A,TRUE,"VOS";#N/A,#N/A,TRUE,"Warrington";#N/A,#N/A,TRUE,"Widnes"}</definedName>
    <definedName name="wwwww" localSheetId="4" hidden="1">{#N/A,#N/A,TRUE,"Cover";#N/A,#N/A,TRUE,"Conts";#N/A,#N/A,TRUE,"VOS";#N/A,#N/A,TRUE,"Warrington";#N/A,#N/A,TRUE,"Widnes"}</definedName>
    <definedName name="wwwww" localSheetId="19" hidden="1">{#N/A,#N/A,TRUE,"Cover";#N/A,#N/A,TRUE,"Conts";#N/A,#N/A,TRUE,"VOS";#N/A,#N/A,TRUE,"Warrington";#N/A,#N/A,TRUE,"Widnes"}</definedName>
    <definedName name="wwwww" localSheetId="11" hidden="1">{#N/A,#N/A,TRUE,"Cover";#N/A,#N/A,TRUE,"Conts";#N/A,#N/A,TRUE,"VOS";#N/A,#N/A,TRUE,"Warrington";#N/A,#N/A,TRUE,"Widnes"}</definedName>
    <definedName name="wwwww" localSheetId="7" hidden="1">{#N/A,#N/A,TRUE,"Cover";#N/A,#N/A,TRUE,"Conts";#N/A,#N/A,TRUE,"VOS";#N/A,#N/A,TRUE,"Warrington";#N/A,#N/A,TRUE,"Widnes"}</definedName>
    <definedName name="wwwww" localSheetId="18" hidden="1">{#N/A,#N/A,TRUE,"Cover";#N/A,#N/A,TRUE,"Conts";#N/A,#N/A,TRUE,"VOS";#N/A,#N/A,TRUE,"Warrington";#N/A,#N/A,TRUE,"Widnes"}</definedName>
    <definedName name="wwwww" localSheetId="3"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localSheetId="7" hidden="1">#REF!</definedName>
    <definedName name="wwwwwwwww" hidden="1">#REF!</definedName>
    <definedName name="wy7u7y" localSheetId="9" hidden="1">{#N/A,#N/A,TRUE,"Cover";#N/A,#N/A,TRUE,"Conts";#N/A,#N/A,TRUE,"VOS";#N/A,#N/A,TRUE,"Warrington";#N/A,#N/A,TRUE,"Widnes"}</definedName>
    <definedName name="wy7u7y" localSheetId="4" hidden="1">{#N/A,#N/A,TRUE,"Cover";#N/A,#N/A,TRUE,"Conts";#N/A,#N/A,TRUE,"VOS";#N/A,#N/A,TRUE,"Warrington";#N/A,#N/A,TRUE,"Widnes"}</definedName>
    <definedName name="wy7u7y" localSheetId="19" hidden="1">{#N/A,#N/A,TRUE,"Cover";#N/A,#N/A,TRUE,"Conts";#N/A,#N/A,TRUE,"VOS";#N/A,#N/A,TRUE,"Warrington";#N/A,#N/A,TRUE,"Widnes"}</definedName>
    <definedName name="wy7u7y" localSheetId="11" hidden="1">{#N/A,#N/A,TRUE,"Cover";#N/A,#N/A,TRUE,"Conts";#N/A,#N/A,TRUE,"VOS";#N/A,#N/A,TRUE,"Warrington";#N/A,#N/A,TRUE,"Widnes"}</definedName>
    <definedName name="wy7u7y" localSheetId="7" hidden="1">{#N/A,#N/A,TRUE,"Cover";#N/A,#N/A,TRUE,"Conts";#N/A,#N/A,TRUE,"VOS";#N/A,#N/A,TRUE,"Warrington";#N/A,#N/A,TRUE,"Widnes"}</definedName>
    <definedName name="wy7u7y" localSheetId="18" hidden="1">{#N/A,#N/A,TRUE,"Cover";#N/A,#N/A,TRUE,"Conts";#N/A,#N/A,TRUE,"VOS";#N/A,#N/A,TRUE,"Warrington";#N/A,#N/A,TRUE,"Widnes"}</definedName>
    <definedName name="wy7u7y" localSheetId="3"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xc" localSheetId="19" hidden="1">{#N/A,#N/A,FALSE,"SumD";#N/A,#N/A,FALSE,"ElecD";#N/A,#N/A,FALSE,"MechD";#N/A,#N/A,FALSE,"GeotD";#N/A,#N/A,FALSE,"PrcsD";#N/A,#N/A,FALSE,"TunnD";#N/A,#N/A,FALSE,"CivlD";#N/A,#N/A,FALSE,"NtwkD";#N/A,#N/A,FALSE,"EstgD";#N/A,#N/A,FALSE,"PEngD"}</definedName>
    <definedName name="xc" localSheetId="11" hidden="1">{#N/A,#N/A,FALSE,"SumD";#N/A,#N/A,FALSE,"ElecD";#N/A,#N/A,FALSE,"MechD";#N/A,#N/A,FALSE,"GeotD";#N/A,#N/A,FALSE,"PrcsD";#N/A,#N/A,FALSE,"TunnD";#N/A,#N/A,FALSE,"CivlD";#N/A,#N/A,FALSE,"NtwkD";#N/A,#N/A,FALSE,"EstgD";#N/A,#N/A,FALSE,"PEngD"}</definedName>
    <definedName name="xc" localSheetId="18"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WALL_XWALL" localSheetId="9">'[56]#REF'!$AM$191</definedName>
    <definedName name="XWALL_XWALL" localSheetId="3">'[57]#REF'!$AM$191</definedName>
    <definedName name="XWALL_XWALL">'[56]#REF'!$AM$191</definedName>
    <definedName name="XX">OFFSET(#REF!,0,0,1,14)</definedName>
    <definedName name="XXXXXXXXXX" hidden="1">#REF!</definedName>
    <definedName name="xz">#REF!</definedName>
    <definedName name="yapiimar" localSheetId="19" hidden="1">{#N/A,#N/A,FALSE,"ihz. icmal";#N/A,#N/A,FALSE,"avans";#N/A,#N/A,FALSE,"mal_FF_icm";#N/A,#N/A,FALSE,"fat_ihz";#N/A,#N/A,FALSE,"söz_fiy_fark";#N/A,#N/A,FALSE,"kap2"}</definedName>
    <definedName name="yapiimar" localSheetId="11" hidden="1">{#N/A,#N/A,FALSE,"ihz. icmal";#N/A,#N/A,FALSE,"avans";#N/A,#N/A,FALSE,"mal_FF_icm";#N/A,#N/A,FALSE,"fat_ihz";#N/A,#N/A,FALSE,"söz_fiy_fark";#N/A,#N/A,FALSE,"kap2"}</definedName>
    <definedName name="yapiimar" localSheetId="18" hidden="1">{#N/A,#N/A,FALSE,"ihz. icmal";#N/A,#N/A,FALSE,"avans";#N/A,#N/A,FALSE,"mal_FF_icm";#N/A,#N/A,FALSE,"fat_ihz";#N/A,#N/A,FALSE,"söz_fiy_fark";#N/A,#N/A,FALSE,"kap2"}</definedName>
    <definedName name="yapiimar" hidden="1">{#N/A,#N/A,FALSE,"ihz. icmal";#N/A,#N/A,FALSE,"avans";#N/A,#N/A,FALSE,"mal_FF_icm";#N/A,#N/A,FALSE,"fat_ihz";#N/A,#N/A,FALSE,"söz_fiy_fark";#N/A,#N/A,FALSE,"kap2"}</definedName>
    <definedName name="yas" hidden="1">#REF!</definedName>
    <definedName name="yasin" hidden="1">#REF!</definedName>
    <definedName name="yes" localSheetId="9" hidden="1">{#N/A,#N/A,TRUE,"Front";#N/A,#N/A,TRUE,"Simple Letter";#N/A,#N/A,TRUE,"Inside";#N/A,#N/A,TRUE,"Contents";#N/A,#N/A,TRUE,"Basis";#N/A,#N/A,TRUE,"Inclusions";#N/A,#N/A,TRUE,"Exclusions";#N/A,#N/A,TRUE,"Areas";#N/A,#N/A,TRUE,"Summary";#N/A,#N/A,TRUE,"Detail"}</definedName>
    <definedName name="yes" localSheetId="4"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localSheetId="3"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9" hidden="1">{#N/A,#N/A,TRUE,"Cover";#N/A,#N/A,TRUE,"Conts";#N/A,#N/A,TRUE,"VOS";#N/A,#N/A,TRUE,"Warrington";#N/A,#N/A,TRUE,"Widnes"}</definedName>
    <definedName name="yhrsh" localSheetId="4" hidden="1">{#N/A,#N/A,TRUE,"Cover";#N/A,#N/A,TRUE,"Conts";#N/A,#N/A,TRUE,"VOS";#N/A,#N/A,TRUE,"Warrington";#N/A,#N/A,TRUE,"Widnes"}</definedName>
    <definedName name="yhrsh" localSheetId="19" hidden="1">{#N/A,#N/A,TRUE,"Cover";#N/A,#N/A,TRUE,"Conts";#N/A,#N/A,TRUE,"VOS";#N/A,#N/A,TRUE,"Warrington";#N/A,#N/A,TRUE,"Widnes"}</definedName>
    <definedName name="yhrsh" localSheetId="11" hidden="1">{#N/A,#N/A,TRUE,"Cover";#N/A,#N/A,TRUE,"Conts";#N/A,#N/A,TRUE,"VOS";#N/A,#N/A,TRUE,"Warrington";#N/A,#N/A,TRUE,"Widnes"}</definedName>
    <definedName name="yhrsh" localSheetId="7" hidden="1">{#N/A,#N/A,TRUE,"Cover";#N/A,#N/A,TRUE,"Conts";#N/A,#N/A,TRUE,"VOS";#N/A,#N/A,TRUE,"Warrington";#N/A,#N/A,TRUE,"Widnes"}</definedName>
    <definedName name="yhrsh" localSheetId="18" hidden="1">{#N/A,#N/A,TRUE,"Cover";#N/A,#N/A,TRUE,"Conts";#N/A,#N/A,TRUE,"VOS";#N/A,#N/A,TRUE,"Warrington";#N/A,#N/A,TRUE,"Widnes"}</definedName>
    <definedName name="yhrsh" localSheetId="3"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9" hidden="1">{#N/A,#N/A,TRUE,"Cover";#N/A,#N/A,TRUE,"Conts";#N/A,#N/A,TRUE,"VOS";#N/A,#N/A,TRUE,"Warrington";#N/A,#N/A,TRUE,"Widnes"}</definedName>
    <definedName name="ykhljkdggzsf" localSheetId="4" hidden="1">{#N/A,#N/A,TRUE,"Cover";#N/A,#N/A,TRUE,"Conts";#N/A,#N/A,TRUE,"VOS";#N/A,#N/A,TRUE,"Warrington";#N/A,#N/A,TRUE,"Widnes"}</definedName>
    <definedName name="ykhljkdggzsf" localSheetId="19" hidden="1">{#N/A,#N/A,TRUE,"Cover";#N/A,#N/A,TRUE,"Conts";#N/A,#N/A,TRUE,"VOS";#N/A,#N/A,TRUE,"Warrington";#N/A,#N/A,TRUE,"Widnes"}</definedName>
    <definedName name="ykhljkdggzsf" localSheetId="11" hidden="1">{#N/A,#N/A,TRUE,"Cover";#N/A,#N/A,TRUE,"Conts";#N/A,#N/A,TRUE,"VOS";#N/A,#N/A,TRUE,"Warrington";#N/A,#N/A,TRUE,"Widnes"}</definedName>
    <definedName name="ykhljkdggzsf" localSheetId="7" hidden="1">{#N/A,#N/A,TRUE,"Cover";#N/A,#N/A,TRUE,"Conts";#N/A,#N/A,TRUE,"VOS";#N/A,#N/A,TRUE,"Warrington";#N/A,#N/A,TRUE,"Widnes"}</definedName>
    <definedName name="ykhljkdggzsf" localSheetId="18" hidden="1">{#N/A,#N/A,TRUE,"Cover";#N/A,#N/A,TRUE,"Conts";#N/A,#N/A,TRUE,"VOS";#N/A,#N/A,TRUE,"Warrington";#N/A,#N/A,TRUE,"Widnes"}</definedName>
    <definedName name="ykhljkdggzsf" localSheetId="3"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9" hidden="1">{#N/A,#N/A,TRUE,"Cover";#N/A,#N/A,TRUE,"Conts";#N/A,#N/A,TRUE,"VOS";#N/A,#N/A,TRUE,"Warrington";#N/A,#N/A,TRUE,"Widnes"}</definedName>
    <definedName name="ykkllylulf" localSheetId="4" hidden="1">{#N/A,#N/A,TRUE,"Cover";#N/A,#N/A,TRUE,"Conts";#N/A,#N/A,TRUE,"VOS";#N/A,#N/A,TRUE,"Warrington";#N/A,#N/A,TRUE,"Widnes"}</definedName>
    <definedName name="ykkllylulf" localSheetId="19" hidden="1">{#N/A,#N/A,TRUE,"Cover";#N/A,#N/A,TRUE,"Conts";#N/A,#N/A,TRUE,"VOS";#N/A,#N/A,TRUE,"Warrington";#N/A,#N/A,TRUE,"Widnes"}</definedName>
    <definedName name="ykkllylulf" localSheetId="11" hidden="1">{#N/A,#N/A,TRUE,"Cover";#N/A,#N/A,TRUE,"Conts";#N/A,#N/A,TRUE,"VOS";#N/A,#N/A,TRUE,"Warrington";#N/A,#N/A,TRUE,"Widnes"}</definedName>
    <definedName name="ykkllylulf" localSheetId="7" hidden="1">{#N/A,#N/A,TRUE,"Cover";#N/A,#N/A,TRUE,"Conts";#N/A,#N/A,TRUE,"VOS";#N/A,#N/A,TRUE,"Warrington";#N/A,#N/A,TRUE,"Widnes"}</definedName>
    <definedName name="ykkllylulf" localSheetId="18" hidden="1">{#N/A,#N/A,TRUE,"Cover";#N/A,#N/A,TRUE,"Conts";#N/A,#N/A,TRUE,"VOS";#N/A,#N/A,TRUE,"Warrington";#N/A,#N/A,TRUE,"Widnes"}</definedName>
    <definedName name="ykkllylulf" localSheetId="3"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9" hidden="1">{#N/A,#N/A,TRUE,"Cover";#N/A,#N/A,TRUE,"Conts";#N/A,#N/A,TRUE,"VOS";#N/A,#N/A,TRUE,"Warrington";#N/A,#N/A,TRUE,"Widnes"}</definedName>
    <definedName name="yrtyet" localSheetId="4" hidden="1">{#N/A,#N/A,TRUE,"Cover";#N/A,#N/A,TRUE,"Conts";#N/A,#N/A,TRUE,"VOS";#N/A,#N/A,TRUE,"Warrington";#N/A,#N/A,TRUE,"Widnes"}</definedName>
    <definedName name="yrtyet" localSheetId="19" hidden="1">{#N/A,#N/A,TRUE,"Cover";#N/A,#N/A,TRUE,"Conts";#N/A,#N/A,TRUE,"VOS";#N/A,#N/A,TRUE,"Warrington";#N/A,#N/A,TRUE,"Widnes"}</definedName>
    <definedName name="yrtyet" localSheetId="11" hidden="1">{#N/A,#N/A,TRUE,"Cover";#N/A,#N/A,TRUE,"Conts";#N/A,#N/A,TRUE,"VOS";#N/A,#N/A,TRUE,"Warrington";#N/A,#N/A,TRUE,"Widnes"}</definedName>
    <definedName name="yrtyet" localSheetId="7" hidden="1">{#N/A,#N/A,TRUE,"Cover";#N/A,#N/A,TRUE,"Conts";#N/A,#N/A,TRUE,"VOS";#N/A,#N/A,TRUE,"Warrington";#N/A,#N/A,TRUE,"Widnes"}</definedName>
    <definedName name="yrtyet" localSheetId="18" hidden="1">{#N/A,#N/A,TRUE,"Cover";#N/A,#N/A,TRUE,"Conts";#N/A,#N/A,TRUE,"VOS";#N/A,#N/A,TRUE,"Warrington";#N/A,#N/A,TRUE,"Widnes"}</definedName>
    <definedName name="yrtyet" localSheetId="3"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9" hidden="1">{#N/A,#N/A,TRUE,"Cover";#N/A,#N/A,TRUE,"Conts";#N/A,#N/A,TRUE,"VOS";#N/A,#N/A,TRUE,"Warrington";#N/A,#N/A,TRUE,"Widnes"}</definedName>
    <definedName name="yry" localSheetId="4" hidden="1">{#N/A,#N/A,TRUE,"Cover";#N/A,#N/A,TRUE,"Conts";#N/A,#N/A,TRUE,"VOS";#N/A,#N/A,TRUE,"Warrington";#N/A,#N/A,TRUE,"Widnes"}</definedName>
    <definedName name="yry" localSheetId="19" hidden="1">{#N/A,#N/A,TRUE,"Cover";#N/A,#N/A,TRUE,"Conts";#N/A,#N/A,TRUE,"VOS";#N/A,#N/A,TRUE,"Warrington";#N/A,#N/A,TRUE,"Widnes"}</definedName>
    <definedName name="yry" localSheetId="11" hidden="1">{#N/A,#N/A,TRUE,"Cover";#N/A,#N/A,TRUE,"Conts";#N/A,#N/A,TRUE,"VOS";#N/A,#N/A,TRUE,"Warrington";#N/A,#N/A,TRUE,"Widnes"}</definedName>
    <definedName name="yry" localSheetId="7" hidden="1">{#N/A,#N/A,TRUE,"Cover";#N/A,#N/A,TRUE,"Conts";#N/A,#N/A,TRUE,"VOS";#N/A,#N/A,TRUE,"Warrington";#N/A,#N/A,TRUE,"Widnes"}</definedName>
    <definedName name="yry" localSheetId="18" hidden="1">{#N/A,#N/A,TRUE,"Cover";#N/A,#N/A,TRUE,"Conts";#N/A,#N/A,TRUE,"VOS";#N/A,#N/A,TRUE,"Warrington";#N/A,#N/A,TRUE,"Widnes"}</definedName>
    <definedName name="yry" localSheetId="3"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9" hidden="1">{#N/A,#N/A,TRUE,"Cover";#N/A,#N/A,TRUE,"Conts";#N/A,#N/A,TRUE,"VOS";#N/A,#N/A,TRUE,"Warrington";#N/A,#N/A,TRUE,"Widnes"}</definedName>
    <definedName name="yt" localSheetId="4" hidden="1">{#N/A,#N/A,TRUE,"Cover";#N/A,#N/A,TRUE,"Conts";#N/A,#N/A,TRUE,"VOS";#N/A,#N/A,TRUE,"Warrington";#N/A,#N/A,TRUE,"Widnes"}</definedName>
    <definedName name="yt" localSheetId="19" hidden="1">{#N/A,#N/A,TRUE,"Cover";#N/A,#N/A,TRUE,"Conts";#N/A,#N/A,TRUE,"VOS";#N/A,#N/A,TRUE,"Warrington";#N/A,#N/A,TRUE,"Widnes"}</definedName>
    <definedName name="yt" localSheetId="11" hidden="1">{#N/A,#N/A,TRUE,"Cover";#N/A,#N/A,TRUE,"Conts";#N/A,#N/A,TRUE,"VOS";#N/A,#N/A,TRUE,"Warrington";#N/A,#N/A,TRUE,"Widnes"}</definedName>
    <definedName name="yt" localSheetId="7" hidden="1">{#N/A,#N/A,TRUE,"Cover";#N/A,#N/A,TRUE,"Conts";#N/A,#N/A,TRUE,"VOS";#N/A,#N/A,TRUE,"Warrington";#N/A,#N/A,TRUE,"Widnes"}</definedName>
    <definedName name="yt" localSheetId="18" hidden="1">{#N/A,#N/A,TRUE,"Cover";#N/A,#N/A,TRUE,"Conts";#N/A,#N/A,TRUE,"VOS";#N/A,#N/A,TRUE,"Warrington";#N/A,#N/A,TRUE,"Widnes"}</definedName>
    <definedName name="yt" localSheetId="3"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9" hidden="1">{#N/A,#N/A,TRUE,"Cover";#N/A,#N/A,TRUE,"Conts";#N/A,#N/A,TRUE,"VOS";#N/A,#N/A,TRUE,"Warrington";#N/A,#N/A,TRUE,"Widnes"}</definedName>
    <definedName name="ytjtyjre" localSheetId="4" hidden="1">{#N/A,#N/A,TRUE,"Cover";#N/A,#N/A,TRUE,"Conts";#N/A,#N/A,TRUE,"VOS";#N/A,#N/A,TRUE,"Warrington";#N/A,#N/A,TRUE,"Widnes"}</definedName>
    <definedName name="ytjtyjre" localSheetId="19" hidden="1">{#N/A,#N/A,TRUE,"Cover";#N/A,#N/A,TRUE,"Conts";#N/A,#N/A,TRUE,"VOS";#N/A,#N/A,TRUE,"Warrington";#N/A,#N/A,TRUE,"Widnes"}</definedName>
    <definedName name="ytjtyjre" localSheetId="11" hidden="1">{#N/A,#N/A,TRUE,"Cover";#N/A,#N/A,TRUE,"Conts";#N/A,#N/A,TRUE,"VOS";#N/A,#N/A,TRUE,"Warrington";#N/A,#N/A,TRUE,"Widnes"}</definedName>
    <definedName name="ytjtyjre" localSheetId="7" hidden="1">{#N/A,#N/A,TRUE,"Cover";#N/A,#N/A,TRUE,"Conts";#N/A,#N/A,TRUE,"VOS";#N/A,#N/A,TRUE,"Warrington";#N/A,#N/A,TRUE,"Widnes"}</definedName>
    <definedName name="ytjtyjre" localSheetId="18" hidden="1">{#N/A,#N/A,TRUE,"Cover";#N/A,#N/A,TRUE,"Conts";#N/A,#N/A,TRUE,"VOS";#N/A,#N/A,TRUE,"Warrington";#N/A,#N/A,TRUE,"Widnes"}</definedName>
    <definedName name="ytjtyjre" localSheetId="3"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9" hidden="1">{#N/A,#N/A,TRUE,"Cover";#N/A,#N/A,TRUE,"Conts";#N/A,#N/A,TRUE,"VOS";#N/A,#N/A,TRUE,"Warrington";#N/A,#N/A,TRUE,"Widnes"}</definedName>
    <definedName name="ytuloioio" localSheetId="4" hidden="1">{#N/A,#N/A,TRUE,"Cover";#N/A,#N/A,TRUE,"Conts";#N/A,#N/A,TRUE,"VOS";#N/A,#N/A,TRUE,"Warrington";#N/A,#N/A,TRUE,"Widnes"}</definedName>
    <definedName name="ytuloioio" localSheetId="19" hidden="1">{#N/A,#N/A,TRUE,"Cover";#N/A,#N/A,TRUE,"Conts";#N/A,#N/A,TRUE,"VOS";#N/A,#N/A,TRUE,"Warrington";#N/A,#N/A,TRUE,"Widnes"}</definedName>
    <definedName name="ytuloioio" localSheetId="11" hidden="1">{#N/A,#N/A,TRUE,"Cover";#N/A,#N/A,TRUE,"Conts";#N/A,#N/A,TRUE,"VOS";#N/A,#N/A,TRUE,"Warrington";#N/A,#N/A,TRUE,"Widnes"}</definedName>
    <definedName name="ytuloioio" localSheetId="7" hidden="1">{#N/A,#N/A,TRUE,"Cover";#N/A,#N/A,TRUE,"Conts";#N/A,#N/A,TRUE,"VOS";#N/A,#N/A,TRUE,"Warrington";#N/A,#N/A,TRUE,"Widnes"}</definedName>
    <definedName name="ytuloioio" localSheetId="18" hidden="1">{#N/A,#N/A,TRUE,"Cover";#N/A,#N/A,TRUE,"Conts";#N/A,#N/A,TRUE,"VOS";#N/A,#N/A,TRUE,"Warrington";#N/A,#N/A,TRUE,"Widnes"}</definedName>
    <definedName name="ytuloioio" localSheetId="3"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9" hidden="1">{#N/A,#N/A,TRUE,"Cover";#N/A,#N/A,TRUE,"Conts";#N/A,#N/A,TRUE,"VOS";#N/A,#N/A,TRUE,"Warrington";#N/A,#N/A,TRUE,"Widnes"}</definedName>
    <definedName name="yuti7i78o" localSheetId="4" hidden="1">{#N/A,#N/A,TRUE,"Cover";#N/A,#N/A,TRUE,"Conts";#N/A,#N/A,TRUE,"VOS";#N/A,#N/A,TRUE,"Warrington";#N/A,#N/A,TRUE,"Widnes"}</definedName>
    <definedName name="yuti7i78o" localSheetId="19" hidden="1">{#N/A,#N/A,TRUE,"Cover";#N/A,#N/A,TRUE,"Conts";#N/A,#N/A,TRUE,"VOS";#N/A,#N/A,TRUE,"Warrington";#N/A,#N/A,TRUE,"Widnes"}</definedName>
    <definedName name="yuti7i78o" localSheetId="11" hidden="1">{#N/A,#N/A,TRUE,"Cover";#N/A,#N/A,TRUE,"Conts";#N/A,#N/A,TRUE,"VOS";#N/A,#N/A,TRUE,"Warrington";#N/A,#N/A,TRUE,"Widnes"}</definedName>
    <definedName name="yuti7i78o" localSheetId="7" hidden="1">{#N/A,#N/A,TRUE,"Cover";#N/A,#N/A,TRUE,"Conts";#N/A,#N/A,TRUE,"VOS";#N/A,#N/A,TRUE,"Warrington";#N/A,#N/A,TRUE,"Widnes"}</definedName>
    <definedName name="yuti7i78o" localSheetId="18" hidden="1">{#N/A,#N/A,TRUE,"Cover";#N/A,#N/A,TRUE,"Conts";#N/A,#N/A,TRUE,"VOS";#N/A,#N/A,TRUE,"Warrington";#N/A,#N/A,TRUE,"Widnes"}</definedName>
    <definedName name="yuti7i78o" localSheetId="3"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9" hidden="1">{#N/A,#N/A,TRUE,"Cover";#N/A,#N/A,TRUE,"Conts";#N/A,#N/A,TRUE,"VOS";#N/A,#N/A,TRUE,"Warrington";#N/A,#N/A,TRUE,"Widnes"}</definedName>
    <definedName name="yyy" localSheetId="4" hidden="1">{#N/A,#N/A,TRUE,"Cover";#N/A,#N/A,TRUE,"Conts";#N/A,#N/A,TRUE,"VOS";#N/A,#N/A,TRUE,"Warrington";#N/A,#N/A,TRUE,"Widnes"}</definedName>
    <definedName name="yyy" localSheetId="19" hidden="1">{#N/A,#N/A,TRUE,"Cover";#N/A,#N/A,TRUE,"Conts";#N/A,#N/A,TRUE,"VOS";#N/A,#N/A,TRUE,"Warrington";#N/A,#N/A,TRUE,"Widnes"}</definedName>
    <definedName name="yyy" localSheetId="11" hidden="1">{#N/A,#N/A,TRUE,"Cover";#N/A,#N/A,TRUE,"Conts";#N/A,#N/A,TRUE,"VOS";#N/A,#N/A,TRUE,"Warrington";#N/A,#N/A,TRUE,"Widnes"}</definedName>
    <definedName name="yyy" localSheetId="7" hidden="1">{#N/A,#N/A,TRUE,"Cover";#N/A,#N/A,TRUE,"Conts";#N/A,#N/A,TRUE,"VOS";#N/A,#N/A,TRUE,"Warrington";#N/A,#N/A,TRUE,"Widnes"}</definedName>
    <definedName name="yyy" localSheetId="18" hidden="1">{#N/A,#N/A,TRUE,"Cover";#N/A,#N/A,TRUE,"Conts";#N/A,#N/A,TRUE,"VOS";#N/A,#N/A,TRUE,"Warrington";#N/A,#N/A,TRUE,"Widnes"}</definedName>
    <definedName name="yyy" localSheetId="3"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9" hidden="1">[25]Micro!#REF!</definedName>
    <definedName name="Z_0C509CAE_4B28_497F_9463_E056D87AE422_.wvu.Rows" hidden="1">[25]Micro!#REF!</definedName>
    <definedName name="Z_0E5612F1_1C5C_4147_BE42_908BDE0B1405_.wvu.FilterData" localSheetId="9"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localSheetId="7" hidden="1">#REF!</definedName>
    <definedName name="Z_0E5612F1_1C5C_4147_BE42_908BDE0B1405_.wvu.PrintTitles" hidden="1">#REF!</definedName>
    <definedName name="Z_5A4CDE39_BC84_48C0_8208_6970E7A71896_.wvu.Cols" localSheetId="9" hidden="1">'[58]GM &amp; TA'!$F:$F,'[58]GM &amp; TA'!$G:$G,'[58]GM &amp; TA'!$I:$T</definedName>
    <definedName name="Z_5A4CDE39_BC84_48C0_8208_6970E7A71896_.wvu.Cols" localSheetId="3" hidden="1">'[59]GM &amp; TA'!$F:$F,'[59]GM &amp; TA'!$G:$G,'[59]GM &amp; TA'!$I:$T</definedName>
    <definedName name="Z_5A4CDE39_BC84_48C0_8208_6970E7A71896_.wvu.Cols" hidden="1">'[58]GM &amp; TA'!$F:$F,'[58]GM &amp; TA'!$G:$G,'[58]GM &amp; TA'!$I:$T</definedName>
    <definedName name="Z_64FBE21F_D610_4122_B662_C1CA556F0E6B_.wvu.Rows" localSheetId="9" hidden="1">[60]Macro!$9:$47,[60]Macro!$49:$49</definedName>
    <definedName name="Z_64FBE21F_D610_4122_B662_C1CA556F0E6B_.wvu.Rows" localSheetId="3" hidden="1">[25]Macro!$9:$47,[25]Macro!$49:$49</definedName>
    <definedName name="Z_64FBE21F_D610_4122_B662_C1CA556F0E6B_.wvu.Rows" hidden="1">[60]Macro!$9:$47,[60]Macro!$49:$49</definedName>
    <definedName name="Z_821080B5_A53F_46D5_A7A8_C550E9A6DB8E_.wvu.Rows" localSheetId="9" hidden="1">'[25]Scaff-Rose'!#REF!</definedName>
    <definedName name="Z_821080B5_A53F_46D5_A7A8_C550E9A6DB8E_.wvu.Rows" hidden="1">'[25]Scaff-Rose'!#REF!</definedName>
    <definedName name="Z_893D3CDD_E6EC_4FBE_9F4B_7C063AADDAA3_.wvu.FilterData" localSheetId="9"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9"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9" hidden="1">'[25]Scaff-Rose'!#REF!</definedName>
    <definedName name="Z_89FC4C3A_6586_42BA_B0E6_F0959042E6A0_.wvu.Rows" hidden="1">'[25]Scaff-Rose'!#REF!</definedName>
    <definedName name="Z_8FCC9949_BB10_48DD_835F_9D6E68B3AE12_.wvu.PrintTitles" localSheetId="9"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9" hidden="1">'[59]GM &amp; TA'!#REF!,'[59]GM &amp; TA'!#REF!</definedName>
    <definedName name="Z_8FCC9949_BB10_48DD_835F_9D6E68B3AE12_.wvu.Rows" hidden="1">'[59]GM &amp; TA'!#REF!,'[59]GM &amp; TA'!#REF!</definedName>
    <definedName name="Z_911FCEE4_2CBF_4A90_9E55_ED72CBEECF9A_.wvu.FilterData" localSheetId="9" hidden="1">#REF!</definedName>
    <definedName name="Z_911FCEE4_2CBF_4A90_9E55_ED72CBEECF9A_.wvu.FilterData" localSheetId="7" hidden="1">#REF!</definedName>
    <definedName name="Z_911FCEE4_2CBF_4A90_9E55_ED72CBEECF9A_.wvu.FilterData" hidden="1">#REF!</definedName>
    <definedName name="Z_C4987C22_A4BC_4088_8093_02A2E532FBED_.wvu.FilterData" localSheetId="9"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localSheetId="7" hidden="1">#REF!</definedName>
    <definedName name="Z_C4987C22_A4BC_4088_8093_02A2E532FBED_.wvu.PrintTitles" hidden="1">#REF!</definedName>
    <definedName name="Z_CC59586C_277A_4B31_AB4B_EDCE8E2B9707_.wvu.FilterData" localSheetId="26" hidden="1">'OLD BOQ'!$A$11:$F$53</definedName>
    <definedName name="Z_CC59586C_277A_4B31_AB4B_EDCE8E2B9707_.wvu.FilterData" localSheetId="25" hidden="1">'STANDBY BOQ'!$A$11:$F$53</definedName>
    <definedName name="Z_CC59586C_277A_4B31_AB4B_EDCE8E2B9707_.wvu.PrintArea" localSheetId="26" hidden="1">'OLD BOQ'!$A$1:$H$608</definedName>
    <definedName name="Z_CC59586C_277A_4B31_AB4B_EDCE8E2B9707_.wvu.PrintArea" localSheetId="25" hidden="1">'STANDBY BOQ'!$A$1:$H$600</definedName>
    <definedName name="Z_CC59586C_277A_4B31_AB4B_EDCE8E2B9707_.wvu.PrintTitles" localSheetId="26" hidden="1">'OLD BOQ'!$1:$5</definedName>
    <definedName name="Z_CC59586C_277A_4B31_AB4B_EDCE8E2B9707_.wvu.PrintTitles" localSheetId="25" hidden="1">'STANDBY BOQ'!$1:$5</definedName>
    <definedName name="Z_CC59586C_277A_4B31_AB4B_EDCE8E2B9707_.wvu.Rows" localSheetId="26" hidden="1">'OLD BOQ'!#REF!</definedName>
    <definedName name="Z_CC59586C_277A_4B31_AB4B_EDCE8E2B9707_.wvu.Rows" localSheetId="25" hidden="1">'STANDBY BOQ'!#REF!</definedName>
    <definedName name="Z_E61184E6_4A82_48AD_BD46_AD03682B9E61_.wvu.Rows" localSheetId="9" hidden="1">[25]Micro!#REF!</definedName>
    <definedName name="Z_E61184E6_4A82_48AD_BD46_AD03682B9E61_.wvu.Rows" hidden="1">[25]Micro!#REF!</definedName>
    <definedName name="Z_F8A287BF_980C_4986_B08C_54EAB9AA17CB_.wvu.FilterData" localSheetId="9"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localSheetId="7" hidden="1">#REF!</definedName>
    <definedName name="Z_F8A287BF_980C_4986_B08C_54EAB9AA17CB_.wvu.PrintTitles" hidden="1">#REF!</definedName>
    <definedName name="zaed" localSheetId="9" hidden="1">{#N/A,#N/A,TRUE,"Cover";#N/A,#N/A,TRUE,"Conts";#N/A,#N/A,TRUE,"VOS";#N/A,#N/A,TRUE,"Warrington";#N/A,#N/A,TRUE,"Widnes"}</definedName>
    <definedName name="zaed" localSheetId="4" hidden="1">{#N/A,#N/A,TRUE,"Cover";#N/A,#N/A,TRUE,"Conts";#N/A,#N/A,TRUE,"VOS";#N/A,#N/A,TRUE,"Warrington";#N/A,#N/A,TRUE,"Widnes"}</definedName>
    <definedName name="zaed" localSheetId="19" hidden="1">{#N/A,#N/A,TRUE,"Cover";#N/A,#N/A,TRUE,"Conts";#N/A,#N/A,TRUE,"VOS";#N/A,#N/A,TRUE,"Warrington";#N/A,#N/A,TRUE,"Widnes"}</definedName>
    <definedName name="zaed" localSheetId="11" hidden="1">{#N/A,#N/A,TRUE,"Cover";#N/A,#N/A,TRUE,"Conts";#N/A,#N/A,TRUE,"VOS";#N/A,#N/A,TRUE,"Warrington";#N/A,#N/A,TRUE,"Widnes"}</definedName>
    <definedName name="zaed" localSheetId="7" hidden="1">{#N/A,#N/A,TRUE,"Cover";#N/A,#N/A,TRUE,"Conts";#N/A,#N/A,TRUE,"VOS";#N/A,#N/A,TRUE,"Warrington";#N/A,#N/A,TRUE,"Widnes"}</definedName>
    <definedName name="zaed" localSheetId="18" hidden="1">{#N/A,#N/A,TRUE,"Cover";#N/A,#N/A,TRUE,"Conts";#N/A,#N/A,TRUE,"VOS";#N/A,#N/A,TRUE,"Warrington";#N/A,#N/A,TRUE,"Widnes"}</definedName>
    <definedName name="zaed" localSheetId="3"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9" hidden="1">{#N/A,#N/A,TRUE,"Cover";#N/A,#N/A,TRUE,"Conts";#N/A,#N/A,TRUE,"VOS";#N/A,#N/A,TRUE,"Warrington";#N/A,#N/A,TRUE,"Widnes"}</definedName>
    <definedName name="ZBDZBDFB" localSheetId="4" hidden="1">{#N/A,#N/A,TRUE,"Cover";#N/A,#N/A,TRUE,"Conts";#N/A,#N/A,TRUE,"VOS";#N/A,#N/A,TRUE,"Warrington";#N/A,#N/A,TRUE,"Widnes"}</definedName>
    <definedName name="ZBDZBDFB" localSheetId="19" hidden="1">{#N/A,#N/A,TRUE,"Cover";#N/A,#N/A,TRUE,"Conts";#N/A,#N/A,TRUE,"VOS";#N/A,#N/A,TRUE,"Warrington";#N/A,#N/A,TRUE,"Widnes"}</definedName>
    <definedName name="ZBDZBDFB" localSheetId="11" hidden="1">{#N/A,#N/A,TRUE,"Cover";#N/A,#N/A,TRUE,"Conts";#N/A,#N/A,TRUE,"VOS";#N/A,#N/A,TRUE,"Warrington";#N/A,#N/A,TRUE,"Widnes"}</definedName>
    <definedName name="ZBDZBDFB" localSheetId="7" hidden="1">{#N/A,#N/A,TRUE,"Cover";#N/A,#N/A,TRUE,"Conts";#N/A,#N/A,TRUE,"VOS";#N/A,#N/A,TRUE,"Warrington";#N/A,#N/A,TRUE,"Widnes"}</definedName>
    <definedName name="ZBDZBDFB" localSheetId="18" hidden="1">{#N/A,#N/A,TRUE,"Cover";#N/A,#N/A,TRUE,"Conts";#N/A,#N/A,TRUE,"VOS";#N/A,#N/A,TRUE,"Warrington";#N/A,#N/A,TRUE,"Widnes"}</definedName>
    <definedName name="ZBDZBDFB" localSheetId="3"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o">#REF!</definedName>
    <definedName name="zse" localSheetId="9"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localSheetId="3"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C">#REF!</definedName>
    <definedName name="zxdvzdv" localSheetId="9" hidden="1">{#N/A,#N/A,TRUE,"Cover";#N/A,#N/A,TRUE,"Conts";#N/A,#N/A,TRUE,"VOS";#N/A,#N/A,TRUE,"Warrington";#N/A,#N/A,TRUE,"Widnes"}</definedName>
    <definedName name="zxdvzdv" localSheetId="4" hidden="1">{#N/A,#N/A,TRUE,"Cover";#N/A,#N/A,TRUE,"Conts";#N/A,#N/A,TRUE,"VOS";#N/A,#N/A,TRUE,"Warrington";#N/A,#N/A,TRUE,"Widnes"}</definedName>
    <definedName name="zxdvzdv" localSheetId="19" hidden="1">{#N/A,#N/A,TRUE,"Cover";#N/A,#N/A,TRUE,"Conts";#N/A,#N/A,TRUE,"VOS";#N/A,#N/A,TRUE,"Warrington";#N/A,#N/A,TRUE,"Widnes"}</definedName>
    <definedName name="zxdvzdv" localSheetId="11" hidden="1">{#N/A,#N/A,TRUE,"Cover";#N/A,#N/A,TRUE,"Conts";#N/A,#N/A,TRUE,"VOS";#N/A,#N/A,TRUE,"Warrington";#N/A,#N/A,TRUE,"Widnes"}</definedName>
    <definedName name="zxdvzdv" localSheetId="7" hidden="1">{#N/A,#N/A,TRUE,"Cover";#N/A,#N/A,TRUE,"Conts";#N/A,#N/A,TRUE,"VOS";#N/A,#N/A,TRUE,"Warrington";#N/A,#N/A,TRUE,"Widnes"}</definedName>
    <definedName name="zxdvzdv" localSheetId="18" hidden="1">{#N/A,#N/A,TRUE,"Cover";#N/A,#N/A,TRUE,"Conts";#N/A,#N/A,TRUE,"VOS";#N/A,#N/A,TRUE,"Warrington";#N/A,#N/A,TRUE,"Widnes"}</definedName>
    <definedName name="zxdvzdv" localSheetId="3"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z" localSheetId="9" hidden="1">{#N/A,#N/A,FALSE,"SumD";#N/A,#N/A,FALSE,"ElecD";#N/A,#N/A,FALSE,"MechD";#N/A,#N/A,FALSE,"GeotD";#N/A,#N/A,FALSE,"PrcsD";#N/A,#N/A,FALSE,"TunnD";#N/A,#N/A,FALSE,"CivlD";#N/A,#N/A,FALSE,"NtwkD";#N/A,#N/A,FALSE,"EstgD";#N/A,#N/A,FALSE,"PEngD"}</definedName>
    <definedName name="ZZ">'[29]DET.ENGG.PROG'!$A$1:$Q$23</definedName>
    <definedName name="zzz" localSheetId="9" hidden="1">{#N/A,#N/A,TRUE,"Cover";#N/A,#N/A,TRUE,"Conts";#N/A,#N/A,TRUE,"VOS";#N/A,#N/A,TRUE,"Warrington";#N/A,#N/A,TRUE,"Widnes"}</definedName>
    <definedName name="zzz" localSheetId="4" hidden="1">{#N/A,#N/A,TRUE,"Cover";#N/A,#N/A,TRUE,"Conts";#N/A,#N/A,TRUE,"VOS";#N/A,#N/A,TRUE,"Warrington";#N/A,#N/A,TRUE,"Widnes"}</definedName>
    <definedName name="zzz" localSheetId="19" hidden="1">{#N/A,#N/A,TRUE,"Cover";#N/A,#N/A,TRUE,"Conts";#N/A,#N/A,TRUE,"VOS";#N/A,#N/A,TRUE,"Warrington";#N/A,#N/A,TRUE,"Widnes"}</definedName>
    <definedName name="zzz" localSheetId="11" hidden="1">{#N/A,#N/A,TRUE,"Cover";#N/A,#N/A,TRUE,"Conts";#N/A,#N/A,TRUE,"VOS";#N/A,#N/A,TRUE,"Warrington";#N/A,#N/A,TRUE,"Widnes"}</definedName>
    <definedName name="zzz" localSheetId="7" hidden="1">{#N/A,#N/A,TRUE,"Cover";#N/A,#N/A,TRUE,"Conts";#N/A,#N/A,TRUE,"VOS";#N/A,#N/A,TRUE,"Warrington";#N/A,#N/A,TRUE,"Widnes"}</definedName>
    <definedName name="zzz" localSheetId="18" hidden="1">{#N/A,#N/A,TRUE,"Cover";#N/A,#N/A,TRUE,"Conts";#N/A,#N/A,TRUE,"VOS";#N/A,#N/A,TRUE,"Warrington";#N/A,#N/A,TRUE,"Widnes"}</definedName>
    <definedName name="zzz" localSheetId="3"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 name="بيص">[14]Lookups!#REF!</definedName>
    <definedName name="입력범위">OFFSET(#REF!,0,0,1,14)</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 i="234" l="1"/>
  <c r="F7" i="234"/>
  <c r="G7" i="234"/>
  <c r="H7" i="234"/>
  <c r="I7" i="234"/>
  <c r="J7" i="234"/>
  <c r="K7" i="234"/>
  <c r="L7" i="234"/>
  <c r="M7" i="234"/>
  <c r="N7" i="234"/>
  <c r="O7" i="234"/>
  <c r="P7" i="234"/>
  <c r="Q7" i="234"/>
  <c r="R7" i="234"/>
  <c r="S7" i="234"/>
  <c r="T7" i="234"/>
  <c r="U7" i="234"/>
  <c r="V7" i="234"/>
  <c r="W7" i="234"/>
  <c r="X7" i="234"/>
  <c r="Y7" i="234"/>
  <c r="Z7" i="234"/>
  <c r="AA7" i="234"/>
  <c r="AB7" i="234"/>
  <c r="AC7" i="234"/>
  <c r="AD7" i="234"/>
  <c r="AE7" i="234"/>
  <c r="AF7" i="234"/>
  <c r="AG7" i="234"/>
  <c r="AH7" i="234"/>
  <c r="AI7" i="234"/>
  <c r="AJ7" i="234"/>
  <c r="AK7" i="234"/>
  <c r="AL7" i="234"/>
  <c r="AM7" i="234"/>
  <c r="AN7" i="234"/>
  <c r="AO7" i="234"/>
  <c r="AP7" i="234"/>
  <c r="D7" i="234"/>
  <c r="E2" i="162"/>
  <c r="F2" i="162"/>
  <c r="G2" i="162"/>
  <c r="H2" i="162"/>
  <c r="I2" i="162"/>
  <c r="J2" i="162"/>
  <c r="K2" i="162"/>
  <c r="L2" i="162"/>
  <c r="M2" i="162"/>
  <c r="N2" i="162"/>
  <c r="O2" i="162"/>
  <c r="P2" i="162"/>
  <c r="Q2" i="162"/>
  <c r="R2" i="162"/>
  <c r="S2" i="162"/>
  <c r="T2" i="162"/>
  <c r="U2" i="162"/>
  <c r="V2" i="162"/>
  <c r="W2" i="162"/>
  <c r="X2" i="162"/>
  <c r="Y2" i="162"/>
  <c r="Z2" i="162"/>
  <c r="AA2" i="162"/>
  <c r="AB2" i="162"/>
  <c r="D2" i="162"/>
  <c r="E2" i="234"/>
  <c r="F2" i="234"/>
  <c r="G2" i="234"/>
  <c r="H2" i="234"/>
  <c r="I2" i="234"/>
  <c r="J2" i="234"/>
  <c r="K2" i="234"/>
  <c r="L2" i="234"/>
  <c r="M2" i="234"/>
  <c r="N2" i="234"/>
  <c r="O2" i="234"/>
  <c r="P2" i="234"/>
  <c r="Q2" i="234"/>
  <c r="R2" i="234"/>
  <c r="S2" i="234"/>
  <c r="T2" i="234"/>
  <c r="U2" i="234"/>
  <c r="V2" i="234"/>
  <c r="W2" i="234"/>
  <c r="X2" i="234"/>
  <c r="Y2" i="234"/>
  <c r="Z2" i="234"/>
  <c r="AA2" i="234"/>
  <c r="AB2" i="234"/>
  <c r="AC2" i="234"/>
  <c r="AD2" i="234"/>
  <c r="AE2" i="234"/>
  <c r="AF2" i="234"/>
  <c r="AG2" i="234"/>
  <c r="AH2" i="234"/>
  <c r="AI2" i="234"/>
  <c r="AJ2" i="234"/>
  <c r="AK2" i="234"/>
  <c r="AL2" i="234"/>
  <c r="AM2" i="234"/>
  <c r="AN2" i="234"/>
  <c r="AO2" i="234"/>
  <c r="AP2" i="234"/>
  <c r="AQ2" i="234"/>
  <c r="AR2" i="234"/>
  <c r="AS2" i="234"/>
  <c r="AT2" i="234"/>
  <c r="AU2" i="234"/>
  <c r="AV2" i="234"/>
  <c r="AW2" i="234"/>
  <c r="AX2" i="234"/>
  <c r="AY2" i="234"/>
  <c r="AZ2" i="234"/>
  <c r="BA2" i="234"/>
  <c r="BB2" i="234"/>
  <c r="BC2" i="234"/>
  <c r="BD2" i="234"/>
  <c r="BE2" i="234"/>
  <c r="BF2" i="234"/>
  <c r="BG2" i="234"/>
  <c r="BH2" i="234"/>
  <c r="BI2" i="234"/>
  <c r="BJ2" i="234"/>
  <c r="BK2" i="234"/>
  <c r="BL2" i="234"/>
  <c r="BM2" i="234"/>
  <c r="BN2" i="234"/>
  <c r="BO2" i="234"/>
  <c r="BP2" i="234"/>
  <c r="BQ2" i="234"/>
  <c r="BR2" i="234"/>
  <c r="BS2" i="234"/>
  <c r="BT2" i="234"/>
  <c r="BU2" i="234"/>
  <c r="BV2" i="234"/>
  <c r="BW2" i="234"/>
  <c r="BX2" i="234"/>
  <c r="BY2" i="234"/>
  <c r="BZ2" i="234"/>
  <c r="CA2" i="234"/>
  <c r="CB2" i="234"/>
  <c r="CC2" i="234"/>
  <c r="CD2" i="234"/>
  <c r="CE2" i="234"/>
  <c r="CF2" i="234"/>
  <c r="CG2" i="234"/>
  <c r="CH2" i="234"/>
  <c r="CI2" i="234"/>
  <c r="CJ2" i="234"/>
  <c r="CK2" i="234"/>
  <c r="CL2" i="234"/>
  <c r="CM2" i="234"/>
  <c r="CN2" i="234"/>
  <c r="CO2" i="234"/>
  <c r="CP2" i="234"/>
  <c r="CQ2" i="234"/>
  <c r="CR2" i="234"/>
  <c r="CS2" i="234"/>
  <c r="CT2" i="234"/>
  <c r="D2" i="234"/>
  <c r="CO5" i="234"/>
  <c r="D42" i="234"/>
  <c r="AB31" i="234"/>
  <c r="AA31" i="234"/>
  <c r="Z31" i="234"/>
  <c r="Y31" i="234"/>
  <c r="X31" i="234"/>
  <c r="W31" i="234"/>
  <c r="V31" i="234"/>
  <c r="U31" i="234"/>
  <c r="T31" i="234"/>
  <c r="S31" i="234"/>
  <c r="R31" i="234"/>
  <c r="Q31" i="234"/>
  <c r="P31" i="234"/>
  <c r="O31" i="234"/>
  <c r="N31" i="234"/>
  <c r="M31" i="234"/>
  <c r="L31" i="234"/>
  <c r="K31" i="234"/>
  <c r="J31" i="234"/>
  <c r="I31" i="234"/>
  <c r="H31" i="234"/>
  <c r="G31" i="234"/>
  <c r="F31" i="234"/>
  <c r="E31" i="234"/>
  <c r="D31" i="234"/>
  <c r="D32" i="234" s="1"/>
  <c r="CP5" i="234"/>
  <c r="CQ5" i="234" s="1"/>
  <c r="CR5" i="234" s="1"/>
  <c r="CS5" i="234" s="1"/>
  <c r="CT5" i="234" s="1"/>
  <c r="CS4" i="234"/>
  <c r="Q38" i="220"/>
  <c r="Q39" i="220"/>
  <c r="R39" i="220"/>
  <c r="AT36" i="232"/>
  <c r="AS36" i="232"/>
  <c r="P36" i="232"/>
  <c r="AU35" i="232"/>
  <c r="AP35" i="232"/>
  <c r="AK35" i="232"/>
  <c r="AJ35" i="232"/>
  <c r="AI35" i="232"/>
  <c r="AH35" i="232"/>
  <c r="Z35" i="232"/>
  <c r="Y35" i="232"/>
  <c r="V35" i="232"/>
  <c r="I35" i="232"/>
  <c r="H35" i="232"/>
  <c r="G35" i="232"/>
  <c r="F35" i="232"/>
  <c r="D35" i="232"/>
  <c r="AU33" i="232"/>
  <c r="AP33" i="232"/>
  <c r="AU32" i="232"/>
  <c r="AP32" i="232"/>
  <c r="AU31" i="232"/>
  <c r="AP31" i="232"/>
  <c r="AK31" i="232"/>
  <c r="AF31" i="232"/>
  <c r="AK30" i="232"/>
  <c r="AF30" i="232"/>
  <c r="AK29" i="232"/>
  <c r="AF29" i="232"/>
  <c r="Q29" i="232"/>
  <c r="N29" i="232"/>
  <c r="AU28" i="232"/>
  <c r="AP28" i="232"/>
  <c r="AP36" i="232" s="1"/>
  <c r="AK28" i="232"/>
  <c r="AF28" i="232"/>
  <c r="AF35" i="232" s="1"/>
  <c r="Q28" i="232"/>
  <c r="Q36" i="232" s="1"/>
  <c r="AK27" i="232"/>
  <c r="BD20" i="232"/>
  <c r="BC20" i="232"/>
  <c r="BB20" i="232"/>
  <c r="AU20" i="232"/>
  <c r="AT20" i="232"/>
  <c r="AS20" i="232"/>
  <c r="AA20" i="232"/>
  <c r="Z20" i="232"/>
  <c r="X20" i="232"/>
  <c r="V20" i="232"/>
  <c r="H20" i="232"/>
  <c r="G20" i="232"/>
  <c r="F20" i="232"/>
  <c r="D20" i="232"/>
  <c r="Q8" i="232"/>
  <c r="N8" i="232"/>
  <c r="E35" i="198"/>
  <c r="E34" i="198"/>
  <c r="E13" i="198"/>
  <c r="E32" i="234" l="1"/>
  <c r="F32" i="234" s="1"/>
  <c r="G32" i="234" s="1"/>
  <c r="H32" i="234" s="1"/>
  <c r="I32" i="234" s="1"/>
  <c r="J32" i="234" s="1"/>
  <c r="K32" i="234" s="1"/>
  <c r="L32" i="234" s="1"/>
  <c r="M32" i="234" s="1"/>
  <c r="N32" i="234" s="1"/>
  <c r="O32" i="234" s="1"/>
  <c r="P32" i="234" s="1"/>
  <c r="Q32" i="234" s="1"/>
  <c r="R32" i="234" s="1"/>
  <c r="S32" i="234" s="1"/>
  <c r="T32" i="234" s="1"/>
  <c r="U32" i="234" s="1"/>
  <c r="V32" i="234" s="1"/>
  <c r="W32" i="234" s="1"/>
  <c r="X32" i="234" s="1"/>
  <c r="Y32" i="234" s="1"/>
  <c r="Z32" i="234" s="1"/>
  <c r="AA32" i="234" s="1"/>
  <c r="AB32" i="234" s="1"/>
  <c r="E42" i="234"/>
  <c r="AF6" i="199"/>
  <c r="F42" i="234" l="1"/>
  <c r="N7" i="162"/>
  <c r="L14" i="172"/>
  <c r="L13" i="172"/>
  <c r="L12" i="172"/>
  <c r="L11" i="172"/>
  <c r="L10" i="172"/>
  <c r="L9" i="172"/>
  <c r="L8" i="172"/>
  <c r="L7" i="172"/>
  <c r="L6" i="172"/>
  <c r="L5" i="172"/>
  <c r="P10" i="164"/>
  <c r="F22" i="164"/>
  <c r="G42" i="234" l="1"/>
  <c r="P11" i="164"/>
  <c r="J11" i="164"/>
  <c r="O23" i="164"/>
  <c r="O22" i="164"/>
  <c r="O21" i="164"/>
  <c r="O15" i="164"/>
  <c r="M12" i="164"/>
  <c r="T12" i="164"/>
  <c r="T10" i="164"/>
  <c r="I11" i="164"/>
  <c r="T11" i="164"/>
  <c r="H42" i="234" l="1"/>
  <c r="R101" i="220"/>
  <c r="H107" i="220"/>
  <c r="R107" i="220" s="1"/>
  <c r="X40" i="164"/>
  <c r="Y40" i="164"/>
  <c r="Z40" i="164"/>
  <c r="AA40" i="164"/>
  <c r="AB40" i="164"/>
  <c r="AC40" i="164"/>
  <c r="AD40" i="164"/>
  <c r="AE40" i="164"/>
  <c r="AF40" i="164"/>
  <c r="AG40" i="164"/>
  <c r="AH40" i="164"/>
  <c r="AI40" i="164"/>
  <c r="AJ40" i="164"/>
  <c r="AK40" i="164"/>
  <c r="AL40" i="164"/>
  <c r="AM40" i="164"/>
  <c r="AN40" i="164"/>
  <c r="AO40" i="164"/>
  <c r="AP40" i="164"/>
  <c r="AQ40" i="164"/>
  <c r="AR40" i="164"/>
  <c r="AS40" i="164"/>
  <c r="AT40" i="164"/>
  <c r="AU40" i="164"/>
  <c r="AV40" i="164"/>
  <c r="AW40" i="164"/>
  <c r="AX40" i="164"/>
  <c r="AY40" i="164"/>
  <c r="AZ40" i="164"/>
  <c r="BA40" i="164"/>
  <c r="BB40" i="164"/>
  <c r="BC40" i="164"/>
  <c r="BD40" i="164"/>
  <c r="BE40" i="164"/>
  <c r="BF40" i="164"/>
  <c r="BG40" i="164"/>
  <c r="BH40" i="164"/>
  <c r="BI40" i="164"/>
  <c r="BJ40" i="164"/>
  <c r="BK40" i="164"/>
  <c r="BL40" i="164"/>
  <c r="BM40" i="164"/>
  <c r="BN40" i="164"/>
  <c r="BO40" i="164"/>
  <c r="BP40" i="164"/>
  <c r="BQ40" i="164"/>
  <c r="BR40" i="164"/>
  <c r="BS40" i="164"/>
  <c r="BT40" i="164"/>
  <c r="BU40" i="164"/>
  <c r="BV40" i="164"/>
  <c r="BW40" i="164"/>
  <c r="BX40" i="164"/>
  <c r="BY40" i="164"/>
  <c r="BZ40" i="164"/>
  <c r="CA40" i="164"/>
  <c r="H40" i="164"/>
  <c r="I40" i="164"/>
  <c r="J40" i="164"/>
  <c r="K40" i="164"/>
  <c r="L40" i="164"/>
  <c r="M40" i="164"/>
  <c r="N40" i="164"/>
  <c r="O40" i="164"/>
  <c r="P40" i="164"/>
  <c r="Q40" i="164"/>
  <c r="R40" i="164"/>
  <c r="S40" i="164"/>
  <c r="T40" i="164"/>
  <c r="U40" i="164"/>
  <c r="V40" i="164"/>
  <c r="W40" i="164"/>
  <c r="G40" i="164"/>
  <c r="G41" i="164" s="1"/>
  <c r="I42" i="234" l="1"/>
  <c r="H41" i="164"/>
  <c r="I41" i="164" s="1"/>
  <c r="J41" i="164" s="1"/>
  <c r="K41" i="164" s="1"/>
  <c r="L41" i="164" s="1"/>
  <c r="M41" i="164" s="1"/>
  <c r="N41" i="164" s="1"/>
  <c r="O41" i="164" s="1"/>
  <c r="P41" i="164" s="1"/>
  <c r="Q41" i="164" s="1"/>
  <c r="R41" i="164" s="1"/>
  <c r="S41" i="164" s="1"/>
  <c r="T41" i="164" s="1"/>
  <c r="U41" i="164" s="1"/>
  <c r="V41" i="164" s="1"/>
  <c r="W41" i="164" s="1"/>
  <c r="X41" i="164" s="1"/>
  <c r="Y41" i="164" s="1"/>
  <c r="Z41" i="164" s="1"/>
  <c r="AA41" i="164" s="1"/>
  <c r="AB41" i="164" s="1"/>
  <c r="AC41" i="164" s="1"/>
  <c r="AD41" i="164" s="1"/>
  <c r="AE41" i="164" s="1"/>
  <c r="AF41" i="164" s="1"/>
  <c r="AG41" i="164" s="1"/>
  <c r="AH41" i="164" s="1"/>
  <c r="AI41" i="164" s="1"/>
  <c r="AJ41" i="164" s="1"/>
  <c r="AK41" i="164" s="1"/>
  <c r="AL41" i="164" s="1"/>
  <c r="AM41" i="164" s="1"/>
  <c r="AN41" i="164" s="1"/>
  <c r="AO41" i="164" s="1"/>
  <c r="AP41" i="164" s="1"/>
  <c r="AQ41" i="164" s="1"/>
  <c r="AR41" i="164" s="1"/>
  <c r="AS41" i="164" s="1"/>
  <c r="AT41" i="164" s="1"/>
  <c r="AU41" i="164" s="1"/>
  <c r="AV41" i="164" s="1"/>
  <c r="AW41" i="164" s="1"/>
  <c r="AX41" i="164" s="1"/>
  <c r="AY41" i="164" s="1"/>
  <c r="AZ41" i="164" s="1"/>
  <c r="BA41" i="164" s="1"/>
  <c r="BB41" i="164" s="1"/>
  <c r="BC41" i="164" s="1"/>
  <c r="BD41" i="164" s="1"/>
  <c r="BE41" i="164" s="1"/>
  <c r="BF41" i="164" s="1"/>
  <c r="BG41" i="164" s="1"/>
  <c r="BH41" i="164" s="1"/>
  <c r="BI41" i="164" s="1"/>
  <c r="BJ41" i="164" s="1"/>
  <c r="BK41" i="164" s="1"/>
  <c r="BL41" i="164" s="1"/>
  <c r="BM41" i="164" s="1"/>
  <c r="BN41" i="164" s="1"/>
  <c r="BO41" i="164" s="1"/>
  <c r="BP41" i="164" s="1"/>
  <c r="BQ41" i="164" s="1"/>
  <c r="BR41" i="164" s="1"/>
  <c r="BS41" i="164" s="1"/>
  <c r="BT41" i="164" s="1"/>
  <c r="BU41" i="164" s="1"/>
  <c r="BV41" i="164" s="1"/>
  <c r="BW41" i="164" s="1"/>
  <c r="BX41" i="164" s="1"/>
  <c r="BY41" i="164" s="1"/>
  <c r="BZ41" i="164" s="1"/>
  <c r="CA41" i="164" s="1"/>
  <c r="J42" i="234" l="1"/>
  <c r="AG46" i="196"/>
  <c r="AF46" i="196"/>
  <c r="AG45" i="196"/>
  <c r="AF45" i="196"/>
  <c r="AG44" i="196"/>
  <c r="AF44" i="196"/>
  <c r="AG43" i="196"/>
  <c r="AF43" i="196"/>
  <c r="AG42" i="196"/>
  <c r="AF42" i="196"/>
  <c r="AG41" i="196"/>
  <c r="AF41" i="196"/>
  <c r="AG40" i="196"/>
  <c r="AF40" i="196"/>
  <c r="AG39" i="196"/>
  <c r="AF39" i="196"/>
  <c r="AG38" i="196"/>
  <c r="AF38" i="196"/>
  <c r="AG37" i="196"/>
  <c r="AF37" i="196"/>
  <c r="AG36" i="196"/>
  <c r="AF36" i="196"/>
  <c r="AG35" i="196"/>
  <c r="AF35" i="196"/>
  <c r="AG34" i="196"/>
  <c r="AF34" i="196"/>
  <c r="AG33" i="196"/>
  <c r="AF33" i="196"/>
  <c r="AG32" i="196"/>
  <c r="AF32" i="196"/>
  <c r="AG31" i="196"/>
  <c r="AF31" i="196"/>
  <c r="AG30" i="196"/>
  <c r="AF30" i="196"/>
  <c r="AG29" i="196"/>
  <c r="AF29" i="196"/>
  <c r="AG28" i="196"/>
  <c r="AF28" i="196"/>
  <c r="AG27" i="196"/>
  <c r="AF27" i="196"/>
  <c r="AG26" i="196"/>
  <c r="AF26" i="196"/>
  <c r="AG25" i="196"/>
  <c r="AF25" i="196"/>
  <c r="AV24" i="196"/>
  <c r="AW24" i="196" s="1"/>
  <c r="AN24" i="196"/>
  <c r="AG24" i="196"/>
  <c r="AF24" i="196"/>
  <c r="AV23" i="196"/>
  <c r="AN23" i="196"/>
  <c r="AG23" i="196"/>
  <c r="AF23" i="196"/>
  <c r="AV22" i="196"/>
  <c r="AN22" i="196"/>
  <c r="AG22" i="196"/>
  <c r="AF22" i="196"/>
  <c r="AV21" i="196"/>
  <c r="AN21" i="196"/>
  <c r="AG21" i="196"/>
  <c r="AF21" i="196"/>
  <c r="AV20" i="196"/>
  <c r="AN20" i="196"/>
  <c r="AG20" i="196"/>
  <c r="AF20" i="196"/>
  <c r="AG19" i="196"/>
  <c r="AF19" i="196"/>
  <c r="AG18" i="196"/>
  <c r="AF18" i="196"/>
  <c r="AO16" i="196"/>
  <c r="AN11" i="196"/>
  <c r="AN10" i="196"/>
  <c r="BB4" i="196"/>
  <c r="K42" i="234" l="1"/>
  <c r="AW27" i="196"/>
  <c r="AR33" i="196" s="1"/>
  <c r="AN31" i="196"/>
  <c r="AF17" i="196"/>
  <c r="Q49" i="196" s="1"/>
  <c r="AC10" i="196" s="1"/>
  <c r="AY22" i="196"/>
  <c r="AW23" i="196"/>
  <c r="AY23" i="196"/>
  <c r="AV25" i="196"/>
  <c r="AX23" i="196" s="1"/>
  <c r="AY20" i="196"/>
  <c r="AY21" i="196"/>
  <c r="AW20" i="196"/>
  <c r="AW21" i="196"/>
  <c r="AW22" i="196"/>
  <c r="L42" i="234" l="1"/>
  <c r="AX22" i="196"/>
  <c r="AX24" i="196"/>
  <c r="AW25" i="196"/>
  <c r="AR31" i="196" s="1"/>
  <c r="AW31" i="196" s="1"/>
  <c r="AY25" i="196"/>
  <c r="AX21" i="196"/>
  <c r="AX20" i="196"/>
  <c r="M42" i="234" l="1"/>
  <c r="AX25" i="196"/>
  <c r="N42" i="234" l="1"/>
  <c r="N8" i="205"/>
  <c r="O29" i="164"/>
  <c r="O42" i="234" l="1"/>
  <c r="U11" i="164"/>
  <c r="S19" i="164"/>
  <c r="F24" i="164"/>
  <c r="F26" i="164" s="1"/>
  <c r="F27" i="164" s="1"/>
  <c r="K23" i="164"/>
  <c r="P42" i="234" l="1"/>
  <c r="H11" i="164"/>
  <c r="Q42" i="234" l="1"/>
  <c r="N11" i="164"/>
  <c r="G11" i="164"/>
  <c r="F11" i="164"/>
  <c r="M11" i="164"/>
  <c r="AB5" i="163"/>
  <c r="R42" i="234" l="1"/>
  <c r="F19" i="164"/>
  <c r="F21" i="164" s="1"/>
  <c r="F4" i="199"/>
  <c r="S42" i="234" l="1"/>
  <c r="J13" i="172"/>
  <c r="J12" i="172"/>
  <c r="J11" i="172"/>
  <c r="J10" i="172"/>
  <c r="J8" i="172"/>
  <c r="J7" i="172"/>
  <c r="J6" i="172"/>
  <c r="T42" i="234" l="1"/>
  <c r="M10" i="164"/>
  <c r="D42" i="162"/>
  <c r="E42" i="162" s="1"/>
  <c r="F42" i="162" s="1"/>
  <c r="E31" i="162"/>
  <c r="F31" i="162"/>
  <c r="G31" i="162"/>
  <c r="H31" i="162"/>
  <c r="I31" i="162"/>
  <c r="J31" i="162"/>
  <c r="K31" i="162"/>
  <c r="L31" i="162"/>
  <c r="M31" i="162"/>
  <c r="N31" i="162"/>
  <c r="O31" i="162"/>
  <c r="P31" i="162"/>
  <c r="Q31" i="162"/>
  <c r="R31" i="162"/>
  <c r="S31" i="162"/>
  <c r="T31" i="162"/>
  <c r="U31" i="162"/>
  <c r="V31" i="162"/>
  <c r="W31" i="162"/>
  <c r="X31" i="162"/>
  <c r="Y31" i="162"/>
  <c r="Z31" i="162"/>
  <c r="AA31" i="162"/>
  <c r="AB31" i="162"/>
  <c r="D31" i="162"/>
  <c r="D32" i="162" s="1"/>
  <c r="G33" i="205"/>
  <c r="H33" i="205" s="1"/>
  <c r="I33" i="205" s="1"/>
  <c r="J33" i="205" s="1"/>
  <c r="K33" i="205" s="1"/>
  <c r="L33" i="205" s="1"/>
  <c r="M33" i="205" s="1"/>
  <c r="N33" i="205" s="1"/>
  <c r="O33" i="205" s="1"/>
  <c r="P33" i="205" s="1"/>
  <c r="Q33" i="205" s="1"/>
  <c r="R33" i="205" s="1"/>
  <c r="S33" i="205" s="1"/>
  <c r="T33" i="205" s="1"/>
  <c r="U33" i="205" s="1"/>
  <c r="V33" i="205" s="1"/>
  <c r="W33" i="205" s="1"/>
  <c r="X33" i="205" s="1"/>
  <c r="Y33" i="205" s="1"/>
  <c r="Z33" i="205" s="1"/>
  <c r="AA33" i="205" s="1"/>
  <c r="AB33" i="205" s="1"/>
  <c r="U42" i="234" l="1"/>
  <c r="G34" i="205"/>
  <c r="AC33" i="205"/>
  <c r="AB34" i="205"/>
  <c r="S34" i="205"/>
  <c r="AA34" i="205"/>
  <c r="Y34" i="205"/>
  <c r="X34" i="205"/>
  <c r="T34" i="205"/>
  <c r="Q34" i="205"/>
  <c r="N34" i="205"/>
  <c r="M34" i="205"/>
  <c r="Z34" i="205"/>
  <c r="W34" i="205"/>
  <c r="R34" i="205"/>
  <c r="O34" i="205"/>
  <c r="K34" i="205"/>
  <c r="J34" i="205"/>
  <c r="V34" i="205"/>
  <c r="P34" i="205"/>
  <c r="L34" i="205"/>
  <c r="I34" i="205"/>
  <c r="H34" i="205"/>
  <c r="U34" i="205"/>
  <c r="G42" i="162"/>
  <c r="E32" i="162"/>
  <c r="F32" i="162" s="1"/>
  <c r="G32" i="162" s="1"/>
  <c r="H32" i="162" s="1"/>
  <c r="I32" i="162" s="1"/>
  <c r="J32" i="162" s="1"/>
  <c r="K32" i="162" s="1"/>
  <c r="L32" i="162" s="1"/>
  <c r="M32" i="162" s="1"/>
  <c r="N32" i="162" s="1"/>
  <c r="O32" i="162" s="1"/>
  <c r="P32" i="162" s="1"/>
  <c r="Q32" i="162" s="1"/>
  <c r="R32" i="162" s="1"/>
  <c r="S32" i="162" s="1"/>
  <c r="T32" i="162" s="1"/>
  <c r="U32" i="162" s="1"/>
  <c r="V32" i="162" s="1"/>
  <c r="W32" i="162" s="1"/>
  <c r="X32" i="162" s="1"/>
  <c r="Y32" i="162" s="1"/>
  <c r="Z32" i="162" s="1"/>
  <c r="AA32" i="162" s="1"/>
  <c r="AB32" i="162" s="1"/>
  <c r="J16" i="163"/>
  <c r="J15" i="163"/>
  <c r="J14" i="163"/>
  <c r="H9" i="164"/>
  <c r="H10" i="164"/>
  <c r="X18" i="163"/>
  <c r="X17" i="163"/>
  <c r="X16" i="163"/>
  <c r="W16" i="163"/>
  <c r="W15" i="163"/>
  <c r="S16" i="163"/>
  <c r="R18" i="163"/>
  <c r="R17" i="163"/>
  <c r="R16" i="163"/>
  <c r="R15" i="163"/>
  <c r="R14" i="163"/>
  <c r="Q18" i="163"/>
  <c r="Q17" i="163"/>
  <c r="Q16" i="163"/>
  <c r="Q15" i="163"/>
  <c r="Q14" i="163"/>
  <c r="V17" i="163"/>
  <c r="U17" i="163"/>
  <c r="V15" i="163"/>
  <c r="U15" i="163"/>
  <c r="V14" i="163"/>
  <c r="U14" i="163"/>
  <c r="M7" i="162"/>
  <c r="V42" i="234" l="1"/>
  <c r="H14" i="164"/>
  <c r="AD33" i="205"/>
  <c r="AC34" i="205"/>
  <c r="H42" i="162"/>
  <c r="W42" i="234" l="1"/>
  <c r="AE33" i="205"/>
  <c r="AD34" i="205"/>
  <c r="N10" i="164"/>
  <c r="X15" i="163"/>
  <c r="I42" i="162"/>
  <c r="R11" i="164"/>
  <c r="D13" i="164"/>
  <c r="X42" i="234" l="1"/>
  <c r="AF33" i="205"/>
  <c r="AE34" i="205"/>
  <c r="J42" i="162"/>
  <c r="Y42" i="234" l="1"/>
  <c r="AG33" i="205"/>
  <c r="AF34" i="205"/>
  <c r="K42" i="162"/>
  <c r="Z42" i="234" l="1"/>
  <c r="AH33" i="205"/>
  <c r="AG34" i="205"/>
  <c r="L42" i="162"/>
  <c r="AA42" i="234" l="1"/>
  <c r="AI33" i="205"/>
  <c r="AH34" i="205"/>
  <c r="M42" i="162"/>
  <c r="AB42" i="234" l="1"/>
  <c r="AJ33" i="205"/>
  <c r="AI34" i="205"/>
  <c r="N42" i="162"/>
  <c r="AC42" i="234" l="1"/>
  <c r="AK33" i="205"/>
  <c r="AJ34" i="205"/>
  <c r="O42" i="162"/>
  <c r="AD42" i="234" l="1"/>
  <c r="AL33" i="205"/>
  <c r="AK34" i="205"/>
  <c r="P42" i="162"/>
  <c r="T16" i="163"/>
  <c r="T15" i="163"/>
  <c r="S15" i="163"/>
  <c r="AE42" i="234" l="1"/>
  <c r="AM33" i="205"/>
  <c r="AL34" i="205"/>
  <c r="Q42" i="162"/>
  <c r="P9" i="164"/>
  <c r="P14" i="164" s="1"/>
  <c r="P15" i="164" s="1"/>
  <c r="T9" i="164"/>
  <c r="J10" i="164"/>
  <c r="J9" i="164"/>
  <c r="AF42" i="234" l="1"/>
  <c r="N9" i="164"/>
  <c r="T14" i="163" s="1"/>
  <c r="X14" i="163"/>
  <c r="M9" i="164"/>
  <c r="S14" i="163" s="1"/>
  <c r="W14" i="163"/>
  <c r="AN33" i="205"/>
  <c r="AM34" i="205"/>
  <c r="R42" i="162"/>
  <c r="L7" i="162"/>
  <c r="J14" i="172"/>
  <c r="H15" i="169"/>
  <c r="I15" i="169" s="1"/>
  <c r="J15" i="169" s="1"/>
  <c r="L15" i="169" s="1"/>
  <c r="M15" i="169"/>
  <c r="AG42" i="234" l="1"/>
  <c r="AO33" i="205"/>
  <c r="AN34" i="205"/>
  <c r="S42" i="162"/>
  <c r="Y3" i="220"/>
  <c r="R110" i="220"/>
  <c r="R102" i="220"/>
  <c r="R93" i="220"/>
  <c r="R90" i="220"/>
  <c r="R87" i="220"/>
  <c r="R86" i="220"/>
  <c r="R85" i="220"/>
  <c r="R79" i="220"/>
  <c r="R74" i="220"/>
  <c r="R73" i="220"/>
  <c r="R67" i="220"/>
  <c r="R66" i="220"/>
  <c r="R65" i="220"/>
  <c r="R63" i="220"/>
  <c r="R59" i="220"/>
  <c r="R55" i="220"/>
  <c r="R54" i="220"/>
  <c r="R49" i="220"/>
  <c r="R48" i="220"/>
  <c r="R47" i="220"/>
  <c r="R46" i="220"/>
  <c r="R45" i="220"/>
  <c r="R41" i="220"/>
  <c r="R38" i="220"/>
  <c r="R37" i="220"/>
  <c r="R32" i="220"/>
  <c r="R18" i="220"/>
  <c r="R17" i="220"/>
  <c r="R16" i="220"/>
  <c r="R15" i="220"/>
  <c r="R14" i="220"/>
  <c r="R13" i="220"/>
  <c r="R12" i="220"/>
  <c r="R11" i="220"/>
  <c r="R10" i="220"/>
  <c r="R9" i="220"/>
  <c r="R8" i="220"/>
  <c r="AH42" i="234" l="1"/>
  <c r="AP33" i="205"/>
  <c r="AO34" i="205"/>
  <c r="T42" i="162"/>
  <c r="AI42" i="234" l="1"/>
  <c r="AQ33" i="205"/>
  <c r="AP34" i="205"/>
  <c r="U42" i="162"/>
  <c r="AJ42" i="234" l="1"/>
  <c r="AR33" i="205"/>
  <c r="AQ34" i="205"/>
  <c r="V42" i="162"/>
  <c r="X29" i="199"/>
  <c r="AB6" i="199" s="1"/>
  <c r="M29" i="199"/>
  <c r="E29" i="199"/>
  <c r="Y27" i="199"/>
  <c r="AK42" i="234" l="1"/>
  <c r="AS33" i="205"/>
  <c r="AR34" i="205"/>
  <c r="W42" i="162"/>
  <c r="AL42" i="234" l="1"/>
  <c r="AT33" i="205"/>
  <c r="AS34" i="205"/>
  <c r="X42" i="162"/>
  <c r="AB7" i="163"/>
  <c r="J6" i="163"/>
  <c r="AH3" i="163"/>
  <c r="AM42" i="234" l="1"/>
  <c r="AU33" i="205"/>
  <c r="AT34" i="205"/>
  <c r="Y42" i="162"/>
  <c r="J14" i="169"/>
  <c r="L14" i="169" s="1"/>
  <c r="J13" i="169"/>
  <c r="L13" i="169" s="1"/>
  <c r="J12" i="169"/>
  <c r="L12" i="169" s="1"/>
  <c r="AN42" i="234" l="1"/>
  <c r="AV33" i="205"/>
  <c r="AU34" i="205"/>
  <c r="Z42" i="162"/>
  <c r="G14" i="164"/>
  <c r="AO42" i="234" l="1"/>
  <c r="AW33" i="205"/>
  <c r="AV34" i="205"/>
  <c r="AA42" i="162"/>
  <c r="N8" i="163"/>
  <c r="AP42" i="234" l="1"/>
  <c r="AQ42" i="234" s="1"/>
  <c r="AR42" i="234" s="1"/>
  <c r="AS42" i="234" s="1"/>
  <c r="AT42" i="234" s="1"/>
  <c r="AU42" i="234" s="1"/>
  <c r="AV42" i="234" s="1"/>
  <c r="AW42" i="234" s="1"/>
  <c r="AX42" i="234" s="1"/>
  <c r="AY42" i="234" s="1"/>
  <c r="AZ42" i="234" s="1"/>
  <c r="BA42" i="234" s="1"/>
  <c r="BB42" i="234" s="1"/>
  <c r="BC42" i="234" s="1"/>
  <c r="BD42" i="234" s="1"/>
  <c r="BE42" i="234" s="1"/>
  <c r="BF42" i="234" s="1"/>
  <c r="BG42" i="234" s="1"/>
  <c r="BH42" i="234" s="1"/>
  <c r="BI42" i="234" s="1"/>
  <c r="BJ42" i="234" s="1"/>
  <c r="BK42" i="234" s="1"/>
  <c r="BL42" i="234" s="1"/>
  <c r="BM42" i="234" s="1"/>
  <c r="BN42" i="234" s="1"/>
  <c r="BO42" i="234" s="1"/>
  <c r="BP42" i="234" s="1"/>
  <c r="BQ42" i="234" s="1"/>
  <c r="BR42" i="234" s="1"/>
  <c r="BS42" i="234" s="1"/>
  <c r="BT42" i="234" s="1"/>
  <c r="BU42" i="234" s="1"/>
  <c r="BV42" i="234" s="1"/>
  <c r="BW42" i="234" s="1"/>
  <c r="BX42" i="234" s="1"/>
  <c r="BY42" i="234" s="1"/>
  <c r="BZ42" i="234" s="1"/>
  <c r="CA42" i="234" s="1"/>
  <c r="CB42" i="234" s="1"/>
  <c r="CC42" i="234" s="1"/>
  <c r="CD42" i="234" s="1"/>
  <c r="CE42" i="234" s="1"/>
  <c r="CF42" i="234" s="1"/>
  <c r="CG42" i="234" s="1"/>
  <c r="CH42" i="234" s="1"/>
  <c r="CI42" i="234" s="1"/>
  <c r="CJ42" i="234" s="1"/>
  <c r="CK42" i="234" s="1"/>
  <c r="CL42" i="234" s="1"/>
  <c r="CM42" i="234" s="1"/>
  <c r="CN42" i="234" s="1"/>
  <c r="CO42" i="234" s="1"/>
  <c r="CP42" i="234" s="1"/>
  <c r="CQ42" i="234" s="1"/>
  <c r="CR42" i="234" s="1"/>
  <c r="AW34" i="205"/>
  <c r="AX33" i="205"/>
  <c r="AB42" i="162"/>
  <c r="G6" i="153"/>
  <c r="F6" i="153"/>
  <c r="I4" i="203"/>
  <c r="D43" i="234" l="1"/>
  <c r="E43" i="234"/>
  <c r="F43" i="234"/>
  <c r="G43" i="234"/>
  <c r="H43" i="234"/>
  <c r="I43" i="234"/>
  <c r="J43" i="234"/>
  <c r="K43" i="234"/>
  <c r="L43" i="234"/>
  <c r="M43" i="234"/>
  <c r="N43" i="234"/>
  <c r="O43" i="234"/>
  <c r="P43" i="234"/>
  <c r="Q43" i="234"/>
  <c r="R43" i="234"/>
  <c r="S43" i="234"/>
  <c r="T43" i="234"/>
  <c r="U43" i="234"/>
  <c r="V43" i="234"/>
  <c r="W43" i="234"/>
  <c r="X43" i="234"/>
  <c r="Y43" i="234"/>
  <c r="Z43" i="234"/>
  <c r="AA43" i="234"/>
  <c r="AB43" i="234"/>
  <c r="AC43" i="234"/>
  <c r="AD43" i="234"/>
  <c r="AE43" i="234"/>
  <c r="AF43" i="234"/>
  <c r="AG43" i="234"/>
  <c r="AH43" i="234"/>
  <c r="AI43" i="234"/>
  <c r="AJ43" i="234"/>
  <c r="AK43" i="234"/>
  <c r="AL43" i="234"/>
  <c r="AM43" i="234"/>
  <c r="AN43" i="234"/>
  <c r="AO43" i="234"/>
  <c r="AY33" i="205"/>
  <c r="AX34" i="205"/>
  <c r="AC42" i="162"/>
  <c r="Q5" i="163"/>
  <c r="I21" i="169"/>
  <c r="AZ33" i="205" l="1"/>
  <c r="AY34" i="205"/>
  <c r="AD42" i="162"/>
  <c r="I22" i="169"/>
  <c r="S8" i="169" s="1"/>
  <c r="S7" i="169"/>
  <c r="BA33" i="205" l="1"/>
  <c r="AZ34" i="205"/>
  <c r="AE42" i="162"/>
  <c r="D14" i="164"/>
  <c r="N13" i="164"/>
  <c r="M13" i="164"/>
  <c r="S18" i="163" s="1"/>
  <c r="I13" i="164"/>
  <c r="J18" i="163" s="1"/>
  <c r="N12" i="164"/>
  <c r="S17" i="163"/>
  <c r="I12" i="164"/>
  <c r="J17" i="163" s="1"/>
  <c r="T17" i="163" l="1"/>
  <c r="W17" i="163"/>
  <c r="T18" i="163"/>
  <c r="O13" i="164"/>
  <c r="W18" i="163" s="1"/>
  <c r="H15" i="164"/>
  <c r="L27" i="164" s="1"/>
  <c r="D19" i="164"/>
  <c r="BB33" i="205"/>
  <c r="BA34" i="205"/>
  <c r="AF42" i="162"/>
  <c r="E11" i="164"/>
  <c r="E13" i="164"/>
  <c r="D15" i="164"/>
  <c r="G15" i="164"/>
  <c r="L14" i="164"/>
  <c r="L15" i="164" s="1"/>
  <c r="K14" i="164"/>
  <c r="N14" i="164"/>
  <c r="N15" i="164" s="1"/>
  <c r="J14" i="164"/>
  <c r="K15" i="164" l="1"/>
  <c r="S10" i="164"/>
  <c r="S11" i="164"/>
  <c r="S9" i="164"/>
  <c r="BC33" i="205"/>
  <c r="BB34" i="205"/>
  <c r="AG42" i="162"/>
  <c r="E14" i="164"/>
  <c r="I14" i="164"/>
  <c r="I15" i="164" s="1"/>
  <c r="J15" i="164"/>
  <c r="P27" i="164" s="1"/>
  <c r="O14" i="164"/>
  <c r="O30" i="164" l="1"/>
  <c r="T14" i="164"/>
  <c r="BD33" i="205"/>
  <c r="BC34" i="205"/>
  <c r="AH42" i="162"/>
  <c r="M14" i="164"/>
  <c r="M15" i="164" s="1"/>
  <c r="F14" i="164"/>
  <c r="F15" i="164" s="1"/>
  <c r="V16" i="163"/>
  <c r="U16" i="163"/>
  <c r="BE33" i="205" l="1"/>
  <c r="BD34" i="205"/>
  <c r="AI42" i="162"/>
  <c r="Q19" i="163"/>
  <c r="R19" i="163"/>
  <c r="BF33" i="205" l="1"/>
  <c r="BE34" i="205"/>
  <c r="AJ42" i="162"/>
  <c r="AA4" i="162"/>
  <c r="BG33" i="205" l="1"/>
  <c r="BF34" i="205"/>
  <c r="AK42" i="162"/>
  <c r="K3" i="183"/>
  <c r="BH33" i="205" l="1"/>
  <c r="BG34" i="205"/>
  <c r="AL42" i="162"/>
  <c r="E5" i="172"/>
  <c r="E6" i="172" l="1"/>
  <c r="E7" i="172" s="1"/>
  <c r="BI33" i="205"/>
  <c r="BH34" i="205"/>
  <c r="AM42" i="162"/>
  <c r="BJ33" i="205" l="1"/>
  <c r="BI34" i="205"/>
  <c r="AN42" i="162"/>
  <c r="E8" i="172"/>
  <c r="BK33" i="205" l="1"/>
  <c r="BJ34" i="205"/>
  <c r="AO42" i="162"/>
  <c r="E9" i="172"/>
  <c r="BL33" i="205" l="1"/>
  <c r="BK34" i="205"/>
  <c r="AP42" i="162"/>
  <c r="AQ42" i="162" s="1"/>
  <c r="AR42" i="162" s="1"/>
  <c r="AS42" i="162" s="1"/>
  <c r="AT42" i="162" s="1"/>
  <c r="AU42" i="162" s="1"/>
  <c r="AV42" i="162" s="1"/>
  <c r="AW42" i="162" s="1"/>
  <c r="AX42" i="162" s="1"/>
  <c r="AY42" i="162" s="1"/>
  <c r="AZ42" i="162" s="1"/>
  <c r="BA42" i="162" s="1"/>
  <c r="BB42" i="162" s="1"/>
  <c r="BC42" i="162" s="1"/>
  <c r="BD42" i="162" s="1"/>
  <c r="BE42" i="162" s="1"/>
  <c r="BF42" i="162" s="1"/>
  <c r="BG42" i="162" s="1"/>
  <c r="BH42" i="162" s="1"/>
  <c r="BI42" i="162" s="1"/>
  <c r="BJ42" i="162" s="1"/>
  <c r="BK42" i="162" s="1"/>
  <c r="BL42" i="162" s="1"/>
  <c r="BM42" i="162" s="1"/>
  <c r="BN42" i="162" s="1"/>
  <c r="BO42" i="162" s="1"/>
  <c r="BP42" i="162" s="1"/>
  <c r="BQ42" i="162" s="1"/>
  <c r="BR42" i="162" s="1"/>
  <c r="BS42" i="162" s="1"/>
  <c r="BT42" i="162" s="1"/>
  <c r="BU42" i="162" s="1"/>
  <c r="BV42" i="162" s="1"/>
  <c r="BW42" i="162" s="1"/>
  <c r="BX42" i="162" s="1"/>
  <c r="BY42" i="162" s="1"/>
  <c r="BZ42" i="162" s="1"/>
  <c r="CA42" i="162" s="1"/>
  <c r="CB42" i="162" s="1"/>
  <c r="CC42" i="162" s="1"/>
  <c r="CD42" i="162" s="1"/>
  <c r="CE42" i="162" s="1"/>
  <c r="CF42" i="162" s="1"/>
  <c r="CG42" i="162" s="1"/>
  <c r="CH42" i="162" s="1"/>
  <c r="CI42" i="162" s="1"/>
  <c r="CJ42" i="162" s="1"/>
  <c r="CK42" i="162" s="1"/>
  <c r="CL42" i="162" s="1"/>
  <c r="CM42" i="162" s="1"/>
  <c r="CN42" i="162" s="1"/>
  <c r="CO42" i="162" s="1"/>
  <c r="CP42" i="162" s="1"/>
  <c r="CQ42" i="162" s="1"/>
  <c r="CR42" i="162" s="1"/>
  <c r="E10" i="172"/>
  <c r="BM33" i="205" l="1"/>
  <c r="BL34" i="205"/>
  <c r="E43" i="162"/>
  <c r="F43" i="162"/>
  <c r="D43" i="162"/>
  <c r="G43" i="162"/>
  <c r="H43" i="162"/>
  <c r="I43" i="162"/>
  <c r="J43" i="162"/>
  <c r="K43" i="162"/>
  <c r="L43" i="162"/>
  <c r="M43" i="162"/>
  <c r="N43" i="162"/>
  <c r="O43" i="162"/>
  <c r="P43" i="162"/>
  <c r="Q43" i="162"/>
  <c r="R43" i="162"/>
  <c r="S43" i="162"/>
  <c r="T43" i="162"/>
  <c r="U43" i="162"/>
  <c r="V43" i="162"/>
  <c r="W43" i="162"/>
  <c r="X43" i="162"/>
  <c r="Y43" i="162"/>
  <c r="Z43" i="162"/>
  <c r="AA43" i="162"/>
  <c r="AB43" i="162"/>
  <c r="AC43" i="162"/>
  <c r="AD43" i="162"/>
  <c r="AE43" i="162"/>
  <c r="AF43" i="162"/>
  <c r="AG43" i="162"/>
  <c r="AH43" i="162"/>
  <c r="AI43" i="162"/>
  <c r="AJ43" i="162"/>
  <c r="AK43" i="162"/>
  <c r="AL43" i="162"/>
  <c r="AM43" i="162"/>
  <c r="AN43" i="162"/>
  <c r="AO43" i="162"/>
  <c r="E11" i="172"/>
  <c r="BN33" i="205" l="1"/>
  <c r="BM34" i="205"/>
  <c r="E12" i="172"/>
  <c r="BO33" i="205" l="1"/>
  <c r="BN34" i="205"/>
  <c r="E13" i="172"/>
  <c r="BP33" i="205" l="1"/>
  <c r="BO34" i="205"/>
  <c r="E14" i="172"/>
  <c r="O14" i="172" l="1"/>
  <c r="BQ33" i="205"/>
  <c r="BP34" i="205"/>
  <c r="E15" i="172"/>
  <c r="G15" i="163"/>
  <c r="BR33" i="205" l="1"/>
  <c r="BQ34" i="205"/>
  <c r="E16" i="172"/>
  <c r="BS33" i="205" l="1"/>
  <c r="BR34" i="205"/>
  <c r="E17" i="172"/>
  <c r="BT33" i="205" l="1"/>
  <c r="BS34" i="205"/>
  <c r="E18" i="172"/>
  <c r="I18" i="163"/>
  <c r="I17" i="163"/>
  <c r="I16" i="163"/>
  <c r="I15" i="163"/>
  <c r="I14" i="163"/>
  <c r="BU33" i="205" l="1"/>
  <c r="BT34" i="205"/>
  <c r="E19" i="172"/>
  <c r="BU34" i="205" l="1"/>
  <c r="BV33" i="205"/>
  <c r="E20" i="172"/>
  <c r="BW33" i="205" l="1"/>
  <c r="BV34" i="205"/>
  <c r="E21" i="172"/>
  <c r="C6" i="172"/>
  <c r="C7" i="172" s="1"/>
  <c r="C8" i="172" s="1"/>
  <c r="C9" i="172" s="1"/>
  <c r="C10" i="172" s="1"/>
  <c r="C11" i="172" s="1"/>
  <c r="C12" i="172" s="1"/>
  <c r="C13" i="172" s="1"/>
  <c r="C14" i="172" s="1"/>
  <c r="C15" i="172" s="1"/>
  <c r="C16" i="172" s="1"/>
  <c r="C17" i="172" s="1"/>
  <c r="C18" i="172" s="1"/>
  <c r="C19" i="172" s="1"/>
  <c r="C20" i="172" s="1"/>
  <c r="C21" i="172" s="1"/>
  <c r="C22" i="172" s="1"/>
  <c r="C23" i="172" s="1"/>
  <c r="C24" i="172" s="1"/>
  <c r="C25" i="172" s="1"/>
  <c r="C26" i="172" s="1"/>
  <c r="C27" i="172" s="1"/>
  <c r="C28" i="172" s="1"/>
  <c r="C29" i="172" s="1"/>
  <c r="L76" i="163"/>
  <c r="L80" i="163"/>
  <c r="S5" i="169"/>
  <c r="T64" i="163" s="1"/>
  <c r="AA5" i="169"/>
  <c r="AD5" i="169"/>
  <c r="T63" i="163" s="1"/>
  <c r="G6" i="169"/>
  <c r="Q6" i="163" s="1"/>
  <c r="L6" i="169"/>
  <c r="T65" i="163"/>
  <c r="W6" i="169"/>
  <c r="AA6" i="169"/>
  <c r="W7" i="169"/>
  <c r="P61" i="163" s="1"/>
  <c r="AA7" i="169"/>
  <c r="T61" i="163" s="1"/>
  <c r="W64" i="163" s="1"/>
  <c r="F8" i="169"/>
  <c r="W8" i="169"/>
  <c r="P62" i="163" s="1"/>
  <c r="AA8" i="169"/>
  <c r="T62" i="163" s="1"/>
  <c r="W65" i="163" s="1"/>
  <c r="J21" i="169"/>
  <c r="L21" i="169"/>
  <c r="H22" i="169"/>
  <c r="K7" i="169" s="1"/>
  <c r="K22" i="169"/>
  <c r="O8" i="169" s="1"/>
  <c r="R22" i="169"/>
  <c r="Y22" i="169"/>
  <c r="AC22" i="169"/>
  <c r="AE22" i="169"/>
  <c r="N5" i="163"/>
  <c r="U5" i="163"/>
  <c r="AC5" i="163"/>
  <c r="D6" i="163"/>
  <c r="D7" i="163"/>
  <c r="D8" i="163"/>
  <c r="G8" i="163"/>
  <c r="C14" i="163"/>
  <c r="E14" i="163"/>
  <c r="L14" i="163" s="1"/>
  <c r="G14" i="163"/>
  <c r="H14" i="163"/>
  <c r="K14" i="163"/>
  <c r="C15" i="163"/>
  <c r="E15" i="163"/>
  <c r="H15" i="163"/>
  <c r="K15" i="163"/>
  <c r="C16" i="163"/>
  <c r="E16" i="163"/>
  <c r="G16" i="163"/>
  <c r="H16" i="163"/>
  <c r="K16" i="163"/>
  <c r="C17" i="163"/>
  <c r="E17" i="163"/>
  <c r="G17" i="163"/>
  <c r="H17" i="163"/>
  <c r="K17" i="163"/>
  <c r="C18" i="163"/>
  <c r="E18" i="163"/>
  <c r="G18" i="163"/>
  <c r="H18" i="163"/>
  <c r="K18" i="163"/>
  <c r="AC22" i="163"/>
  <c r="AD22" i="163"/>
  <c r="AF22" i="163"/>
  <c r="AC23" i="163"/>
  <c r="AD23" i="163"/>
  <c r="AC24" i="163"/>
  <c r="AD24" i="163"/>
  <c r="AF24" i="163"/>
  <c r="AC25" i="163"/>
  <c r="AD25" i="163"/>
  <c r="AF25" i="163"/>
  <c r="AC26" i="163"/>
  <c r="AD26" i="163"/>
  <c r="AF26" i="163"/>
  <c r="AC27" i="163"/>
  <c r="AD27" i="163"/>
  <c r="AF27" i="163"/>
  <c r="C48" i="163"/>
  <c r="E48" i="163"/>
  <c r="F48" i="163"/>
  <c r="G48" i="163"/>
  <c r="H48" i="163"/>
  <c r="H53" i="163" s="1"/>
  <c r="I48" i="163"/>
  <c r="J48" i="163"/>
  <c r="J53" i="163" s="1"/>
  <c r="K48" i="163"/>
  <c r="K53" i="163" s="1"/>
  <c r="L48" i="163"/>
  <c r="Z48" i="163"/>
  <c r="AB48" i="163"/>
  <c r="AD48" i="163"/>
  <c r="AE48" i="163"/>
  <c r="AF48" i="163"/>
  <c r="C49" i="163"/>
  <c r="E49" i="163"/>
  <c r="F49" i="163"/>
  <c r="G49" i="163"/>
  <c r="H49" i="163"/>
  <c r="I49" i="163"/>
  <c r="J49" i="163"/>
  <c r="K49" i="163"/>
  <c r="L49" i="163"/>
  <c r="M49" i="163"/>
  <c r="S49" i="163"/>
  <c r="U49" i="163"/>
  <c r="V49" i="163"/>
  <c r="W49" i="163"/>
  <c r="X49" i="163"/>
  <c r="Z49" i="163"/>
  <c r="AB49" i="163"/>
  <c r="AD49" i="163"/>
  <c r="AE49" i="163"/>
  <c r="AF49" i="163"/>
  <c r="C50" i="163"/>
  <c r="E50" i="163"/>
  <c r="F50" i="163"/>
  <c r="G50" i="163"/>
  <c r="H50" i="163"/>
  <c r="I50" i="163"/>
  <c r="J50" i="163"/>
  <c r="K50" i="163"/>
  <c r="L50" i="163"/>
  <c r="M50" i="163"/>
  <c r="P50" i="163"/>
  <c r="Q50" i="163"/>
  <c r="R50" i="163"/>
  <c r="S50" i="163"/>
  <c r="T50" i="163"/>
  <c r="U50" i="163"/>
  <c r="V50" i="163"/>
  <c r="W50" i="163"/>
  <c r="X50" i="163"/>
  <c r="Z50" i="163"/>
  <c r="AB50" i="163"/>
  <c r="AD50" i="163"/>
  <c r="AE50" i="163"/>
  <c r="AF50" i="163"/>
  <c r="C51" i="163"/>
  <c r="E51" i="163"/>
  <c r="F51" i="163"/>
  <c r="G51" i="163"/>
  <c r="H51" i="163"/>
  <c r="I51" i="163"/>
  <c r="J51" i="163"/>
  <c r="K51" i="163"/>
  <c r="L51" i="163"/>
  <c r="M51" i="163"/>
  <c r="P51" i="163"/>
  <c r="Q51" i="163"/>
  <c r="R51" i="163"/>
  <c r="S51" i="163"/>
  <c r="T51" i="163"/>
  <c r="U51" i="163"/>
  <c r="V51" i="163"/>
  <c r="W51" i="163"/>
  <c r="X51" i="163"/>
  <c r="Z51" i="163"/>
  <c r="AB51" i="163"/>
  <c r="AD51" i="163"/>
  <c r="AE51" i="163"/>
  <c r="AF51" i="163"/>
  <c r="C52" i="163"/>
  <c r="E52" i="163"/>
  <c r="F52" i="163"/>
  <c r="G52" i="163"/>
  <c r="H52" i="163"/>
  <c r="I52" i="163"/>
  <c r="J52" i="163"/>
  <c r="K52" i="163"/>
  <c r="L52" i="163"/>
  <c r="M52" i="163"/>
  <c r="P52" i="163"/>
  <c r="Q52" i="163"/>
  <c r="R52" i="163"/>
  <c r="S52" i="163"/>
  <c r="T52" i="163"/>
  <c r="U52" i="163"/>
  <c r="V52" i="163"/>
  <c r="W52" i="163"/>
  <c r="X52" i="163"/>
  <c r="Z52" i="163"/>
  <c r="AB52" i="163"/>
  <c r="AD52" i="163"/>
  <c r="AE52" i="163"/>
  <c r="AF52" i="163"/>
  <c r="Z53" i="163"/>
  <c r="AB53" i="163"/>
  <c r="AD53" i="163"/>
  <c r="AE53" i="163"/>
  <c r="AF53" i="163"/>
  <c r="Q54" i="163"/>
  <c r="W54" i="163"/>
  <c r="Z54" i="163"/>
  <c r="AB54" i="163"/>
  <c r="AD54" i="163"/>
  <c r="AE54" i="163"/>
  <c r="AF54" i="163"/>
  <c r="Q55" i="163"/>
  <c r="W55" i="163"/>
  <c r="Z55" i="163"/>
  <c r="AB55" i="163"/>
  <c r="AD55" i="163"/>
  <c r="AE55" i="163"/>
  <c r="AF55" i="163"/>
  <c r="Q56" i="163"/>
  <c r="W56" i="163"/>
  <c r="Z56" i="163"/>
  <c r="AB56" i="163"/>
  <c r="AD56" i="163"/>
  <c r="AE56" i="163"/>
  <c r="AF56" i="163"/>
  <c r="C57" i="163"/>
  <c r="E57" i="163"/>
  <c r="E62" i="163" s="1"/>
  <c r="F57" i="163"/>
  <c r="F62" i="163" s="1"/>
  <c r="G57" i="163"/>
  <c r="G62" i="163" s="1"/>
  <c r="H57" i="163"/>
  <c r="H62" i="163" s="1"/>
  <c r="I57" i="163"/>
  <c r="I62" i="163" s="1"/>
  <c r="J57" i="163"/>
  <c r="J62" i="163" s="1"/>
  <c r="K57" i="163"/>
  <c r="L57" i="163"/>
  <c r="L62" i="163" s="1"/>
  <c r="M57" i="163"/>
  <c r="Q57" i="163"/>
  <c r="W57" i="163"/>
  <c r="Z57" i="163"/>
  <c r="AB57" i="163"/>
  <c r="AD57" i="163"/>
  <c r="AE57" i="163"/>
  <c r="AF57" i="163"/>
  <c r="C58" i="163"/>
  <c r="E58" i="163"/>
  <c r="F58" i="163"/>
  <c r="G58" i="163"/>
  <c r="H58" i="163"/>
  <c r="I58" i="163"/>
  <c r="J58" i="163"/>
  <c r="K58" i="163"/>
  <c r="L58" i="163"/>
  <c r="M58" i="163"/>
  <c r="Q58" i="163"/>
  <c r="W58" i="163"/>
  <c r="Z58" i="163"/>
  <c r="AB58" i="163"/>
  <c r="AD58" i="163"/>
  <c r="AE58" i="163"/>
  <c r="AF58" i="163"/>
  <c r="C59" i="163"/>
  <c r="E59" i="163"/>
  <c r="F59" i="163"/>
  <c r="G59" i="163"/>
  <c r="H59" i="163"/>
  <c r="I59" i="163"/>
  <c r="J59" i="163"/>
  <c r="K59" i="163"/>
  <c r="L59" i="163"/>
  <c r="M59" i="163"/>
  <c r="Z59" i="163"/>
  <c r="AE59" i="163"/>
  <c r="AF59" i="163"/>
  <c r="C60" i="163"/>
  <c r="E60" i="163"/>
  <c r="F60" i="163"/>
  <c r="G60" i="163"/>
  <c r="H60" i="163"/>
  <c r="I60" i="163"/>
  <c r="J60" i="163"/>
  <c r="K60" i="163"/>
  <c r="L60" i="163"/>
  <c r="M60" i="163"/>
  <c r="P60" i="163"/>
  <c r="Z60" i="163"/>
  <c r="AB60" i="163"/>
  <c r="AD60" i="163"/>
  <c r="AE60" i="163"/>
  <c r="AF60" i="163"/>
  <c r="C61" i="163"/>
  <c r="E61" i="163"/>
  <c r="F61" i="163"/>
  <c r="G61" i="163"/>
  <c r="H61" i="163"/>
  <c r="I61" i="163"/>
  <c r="J61" i="163"/>
  <c r="K61" i="163"/>
  <c r="L61" i="163"/>
  <c r="M61" i="163"/>
  <c r="Z61" i="163"/>
  <c r="AB61" i="163"/>
  <c r="AD61" i="163"/>
  <c r="AE61" i="163"/>
  <c r="AF61" i="163"/>
  <c r="Z62" i="163"/>
  <c r="AB62" i="163"/>
  <c r="AD62" i="163"/>
  <c r="AE62" i="163"/>
  <c r="AF62" i="163"/>
  <c r="Z63" i="163"/>
  <c r="AB63" i="163"/>
  <c r="AD63" i="163"/>
  <c r="AE63" i="163"/>
  <c r="AF63" i="163"/>
  <c r="P64" i="163"/>
  <c r="P65" i="163"/>
  <c r="C66" i="163"/>
  <c r="E66" i="163"/>
  <c r="F66" i="163"/>
  <c r="G66" i="163"/>
  <c r="H66" i="163"/>
  <c r="I66" i="163"/>
  <c r="J66" i="163"/>
  <c r="K66" i="163"/>
  <c r="C67" i="163"/>
  <c r="E67" i="163"/>
  <c r="F67" i="163"/>
  <c r="G67" i="163"/>
  <c r="H67" i="163"/>
  <c r="K67" i="163"/>
  <c r="C68" i="163"/>
  <c r="E68" i="163"/>
  <c r="F68" i="163"/>
  <c r="G68" i="163"/>
  <c r="H68" i="163"/>
  <c r="K68" i="163"/>
  <c r="Y68" i="163"/>
  <c r="Z68" i="163"/>
  <c r="AA68" i="163"/>
  <c r="AF68" i="163"/>
  <c r="AG68" i="163"/>
  <c r="AH68" i="163"/>
  <c r="AI68" i="163"/>
  <c r="C69" i="163"/>
  <c r="E69" i="163"/>
  <c r="F69" i="163"/>
  <c r="G69" i="163"/>
  <c r="H69" i="163"/>
  <c r="I69" i="163"/>
  <c r="J69" i="163"/>
  <c r="K69" i="163"/>
  <c r="C70" i="163"/>
  <c r="E70" i="163"/>
  <c r="F70" i="163"/>
  <c r="G70" i="163"/>
  <c r="I70" i="163"/>
  <c r="K70" i="163"/>
  <c r="N70" i="163"/>
  <c r="O70" i="163"/>
  <c r="P70" i="163"/>
  <c r="T70" i="163"/>
  <c r="U70" i="163"/>
  <c r="Y70" i="163"/>
  <c r="Z70" i="163"/>
  <c r="AA70" i="163"/>
  <c r="AF70" i="163"/>
  <c r="AG70" i="163"/>
  <c r="AH70" i="163"/>
  <c r="AI70" i="163"/>
  <c r="C72" i="163"/>
  <c r="Y72" i="163"/>
  <c r="Z72" i="163"/>
  <c r="AA72" i="163"/>
  <c r="AF72" i="163"/>
  <c r="AG72" i="163"/>
  <c r="AH72" i="163"/>
  <c r="AI72" i="163"/>
  <c r="C73" i="163"/>
  <c r="N73" i="163"/>
  <c r="O73" i="163"/>
  <c r="O80" i="163" s="1"/>
  <c r="R70" i="163" s="1"/>
  <c r="P73" i="163"/>
  <c r="P80" i="163" s="1"/>
  <c r="S70" i="163" s="1"/>
  <c r="U73" i="163"/>
  <c r="V73" i="163"/>
  <c r="W73" i="163"/>
  <c r="X73" i="163"/>
  <c r="C74" i="163"/>
  <c r="H74" i="163"/>
  <c r="N74" i="163"/>
  <c r="O74" i="163"/>
  <c r="P74" i="163"/>
  <c r="U74" i="163"/>
  <c r="V74" i="163"/>
  <c r="W74" i="163"/>
  <c r="X74" i="163"/>
  <c r="C75" i="163"/>
  <c r="D75" i="163"/>
  <c r="E75" i="163"/>
  <c r="F75" i="163"/>
  <c r="G75" i="163"/>
  <c r="H75" i="163"/>
  <c r="I75" i="163"/>
  <c r="J75" i="163"/>
  <c r="K75" i="163"/>
  <c r="L75" i="163"/>
  <c r="M75" i="163"/>
  <c r="N75" i="163"/>
  <c r="O75" i="163"/>
  <c r="P75" i="163"/>
  <c r="U75" i="163"/>
  <c r="V75" i="163"/>
  <c r="W75" i="163"/>
  <c r="X75" i="163"/>
  <c r="C76" i="163"/>
  <c r="E76" i="163"/>
  <c r="F76" i="163"/>
  <c r="G76" i="163"/>
  <c r="H76" i="163"/>
  <c r="I76" i="163"/>
  <c r="J76" i="163"/>
  <c r="K76" i="163"/>
  <c r="N76" i="163"/>
  <c r="O76" i="163"/>
  <c r="P76" i="163"/>
  <c r="U76" i="163"/>
  <c r="V76" i="163"/>
  <c r="W76" i="163"/>
  <c r="X76" i="163"/>
  <c r="Y76" i="163"/>
  <c r="Z76" i="163"/>
  <c r="C77" i="163"/>
  <c r="F77" i="163"/>
  <c r="J77" i="163"/>
  <c r="N77" i="163"/>
  <c r="O77" i="163"/>
  <c r="P77" i="163"/>
  <c r="U77" i="163"/>
  <c r="V77" i="163"/>
  <c r="W77" i="163"/>
  <c r="X77" i="163"/>
  <c r="Y77" i="163"/>
  <c r="Z77" i="163"/>
  <c r="AF77" i="163" s="1"/>
  <c r="F78" i="163"/>
  <c r="H78" i="163"/>
  <c r="N78" i="163"/>
  <c r="O78" i="163"/>
  <c r="P78" i="163"/>
  <c r="U78" i="163"/>
  <c r="V78" i="163"/>
  <c r="W78" i="163"/>
  <c r="X78" i="163"/>
  <c r="Y78" i="163"/>
  <c r="Z78" i="163"/>
  <c r="AE78" i="163" s="1"/>
  <c r="C79" i="163"/>
  <c r="D79" i="163"/>
  <c r="E79" i="163"/>
  <c r="F79" i="163"/>
  <c r="G79" i="163"/>
  <c r="H79" i="163"/>
  <c r="I79" i="163"/>
  <c r="J79" i="163"/>
  <c r="K79" i="163"/>
  <c r="L79" i="163"/>
  <c r="M79" i="163"/>
  <c r="N79" i="163"/>
  <c r="O79" i="163"/>
  <c r="P79" i="163"/>
  <c r="U79" i="163"/>
  <c r="V79" i="163"/>
  <c r="W79" i="163"/>
  <c r="X79" i="163"/>
  <c r="Y79" i="163"/>
  <c r="Z79" i="163"/>
  <c r="AG79" i="163" s="1"/>
  <c r="C80" i="163"/>
  <c r="D80" i="163"/>
  <c r="E80" i="163"/>
  <c r="F80" i="163"/>
  <c r="G80" i="163"/>
  <c r="H80" i="163"/>
  <c r="I80" i="163"/>
  <c r="J80" i="163"/>
  <c r="K80" i="163"/>
  <c r="Y80" i="163"/>
  <c r="Z80" i="163"/>
  <c r="AE80" i="163" s="1"/>
  <c r="Y81" i="163"/>
  <c r="Z81" i="163"/>
  <c r="AE81" i="163" s="1"/>
  <c r="Y82" i="163"/>
  <c r="Z82" i="163"/>
  <c r="AF82" i="163" s="1"/>
  <c r="Y83" i="163"/>
  <c r="Z83" i="163"/>
  <c r="AH83" i="163" s="1"/>
  <c r="Y84" i="163"/>
  <c r="Z84" i="163"/>
  <c r="C86" i="163"/>
  <c r="H86" i="163"/>
  <c r="N86" i="163"/>
  <c r="S88" i="163"/>
  <c r="T88" i="163"/>
  <c r="AI88" i="163"/>
  <c r="S89" i="163"/>
  <c r="T89" i="163"/>
  <c r="AI89" i="163"/>
  <c r="S90" i="163"/>
  <c r="T90" i="163"/>
  <c r="AI90" i="163"/>
  <c r="S91" i="163"/>
  <c r="T91" i="163"/>
  <c r="U91" i="163"/>
  <c r="Y91" i="163"/>
  <c r="Z91" i="163"/>
  <c r="AH91" i="163"/>
  <c r="AI91" i="163"/>
  <c r="S92" i="163"/>
  <c r="T92" i="163"/>
  <c r="U92" i="163"/>
  <c r="Y92" i="163"/>
  <c r="Z92" i="163"/>
  <c r="AH92" i="163"/>
  <c r="AI92" i="163"/>
  <c r="E5" i="162"/>
  <c r="F5" i="162" s="1"/>
  <c r="G5" i="162" s="1"/>
  <c r="H5" i="162" s="1"/>
  <c r="I5" i="162" s="1"/>
  <c r="J5" i="162" s="1"/>
  <c r="K5" i="162" s="1"/>
  <c r="L5" i="162" s="1"/>
  <c r="M5" i="162" s="1"/>
  <c r="N5" i="162" s="1"/>
  <c r="O5" i="162" s="1"/>
  <c r="P5" i="162" s="1"/>
  <c r="Q5" i="162" s="1"/>
  <c r="R5" i="162" s="1"/>
  <c r="S5" i="162" s="1"/>
  <c r="T5" i="162" s="1"/>
  <c r="U5" i="162" s="1"/>
  <c r="V5" i="162" s="1"/>
  <c r="W5" i="162" s="1"/>
  <c r="X5" i="162" s="1"/>
  <c r="Y5" i="162" s="1"/>
  <c r="Z5" i="162" s="1"/>
  <c r="AA5" i="162" s="1"/>
  <c r="AB5" i="162" s="1"/>
  <c r="I67" i="163"/>
  <c r="J67" i="163"/>
  <c r="I68" i="163"/>
  <c r="J68" i="163"/>
  <c r="H70" i="163"/>
  <c r="J70" i="163"/>
  <c r="E71" i="163"/>
  <c r="F71" i="163"/>
  <c r="G71" i="163"/>
  <c r="H5" i="153"/>
  <c r="AI22" i="163" s="1"/>
  <c r="E6" i="153"/>
  <c r="AF23" i="163" s="1"/>
  <c r="H6" i="153"/>
  <c r="AI23" i="163" s="1"/>
  <c r="H7" i="153"/>
  <c r="AI24" i="163" s="1"/>
  <c r="H8" i="153"/>
  <c r="AI25" i="163" s="1"/>
  <c r="H9" i="153"/>
  <c r="AI26" i="163" s="1"/>
  <c r="H10" i="153"/>
  <c r="AI27" i="163" s="1"/>
  <c r="J5" i="163"/>
  <c r="D16" i="152"/>
  <c r="L5" i="163" s="1"/>
  <c r="D17" i="152"/>
  <c r="L6" i="163" s="1"/>
  <c r="D18" i="152"/>
  <c r="L7" i="163" s="1"/>
  <c r="D19" i="152"/>
  <c r="L8" i="163" s="1"/>
  <c r="D23" i="152"/>
  <c r="AE83" i="163" l="1"/>
  <c r="AG27" i="163"/>
  <c r="AH27" i="163"/>
  <c r="AH22" i="163"/>
  <c r="AG22" i="163"/>
  <c r="AG26" i="163"/>
  <c r="AH26" i="163"/>
  <c r="AH25" i="163"/>
  <c r="AG25" i="163"/>
  <c r="AH23" i="163"/>
  <c r="AG23" i="163"/>
  <c r="AH24" i="163"/>
  <c r="AG24" i="163"/>
  <c r="BX33" i="205"/>
  <c r="BW34" i="205"/>
  <c r="T66" i="163"/>
  <c r="K8" i="169"/>
  <c r="U6" i="163"/>
  <c r="O7" i="169"/>
  <c r="P66" i="163" s="1"/>
  <c r="T60" i="163"/>
  <c r="W63" i="163" s="1"/>
  <c r="AF83" i="163"/>
  <c r="AE79" i="163"/>
  <c r="AE77" i="163"/>
  <c r="E22" i="172"/>
  <c r="M14" i="163"/>
  <c r="AG5" i="169"/>
  <c r="AE82" i="163"/>
  <c r="AF84" i="163"/>
  <c r="AE84" i="163"/>
  <c r="N15" i="163"/>
  <c r="M15" i="163"/>
  <c r="L15" i="163"/>
  <c r="M17" i="163"/>
  <c r="M62" i="163"/>
  <c r="AH84" i="163"/>
  <c r="AI48" i="163"/>
  <c r="AG84" i="163"/>
  <c r="AI49" i="163"/>
  <c r="K19" i="163"/>
  <c r="W62" i="163" s="1"/>
  <c r="J19" i="163"/>
  <c r="W61" i="163" s="1"/>
  <c r="I19" i="163"/>
  <c r="AI82" i="163"/>
  <c r="AH82" i="163"/>
  <c r="AI84" i="163"/>
  <c r="AG82" i="163"/>
  <c r="Y18" i="163"/>
  <c r="L17" i="163"/>
  <c r="H19" i="163"/>
  <c r="Y14" i="163"/>
  <c r="Z16" i="163"/>
  <c r="N17" i="163"/>
  <c r="AI80" i="163"/>
  <c r="AH80" i="163"/>
  <c r="AG80" i="163"/>
  <c r="AF80" i="163"/>
  <c r="Z14" i="163"/>
  <c r="AI78" i="163"/>
  <c r="AI77" i="163"/>
  <c r="N14" i="163"/>
  <c r="AH78" i="163"/>
  <c r="AH81" i="163"/>
  <c r="AG78" i="163"/>
  <c r="AH77" i="163"/>
  <c r="Z18" i="163"/>
  <c r="Y16" i="163"/>
  <c r="AF81" i="163"/>
  <c r="AF78" i="163"/>
  <c r="AG77" i="163"/>
  <c r="X19" i="163"/>
  <c r="P63" i="163"/>
  <c r="V80" i="163"/>
  <c r="K71" i="163"/>
  <c r="M48" i="163"/>
  <c r="M53" i="163" s="1"/>
  <c r="I53" i="163"/>
  <c r="M18" i="163"/>
  <c r="N18" i="163"/>
  <c r="L18" i="163"/>
  <c r="L16" i="163"/>
  <c r="N16" i="163"/>
  <c r="AF79" i="163"/>
  <c r="AH79" i="163"/>
  <c r="AI79" i="163"/>
  <c r="G53" i="163"/>
  <c r="F53" i="163"/>
  <c r="G19" i="163"/>
  <c r="E19" i="163"/>
  <c r="AG8" i="169"/>
  <c r="E53" i="163"/>
  <c r="AD22" i="169"/>
  <c r="X80" i="163"/>
  <c r="W80" i="163"/>
  <c r="Y17" i="163"/>
  <c r="Z17" i="163"/>
  <c r="Z15" i="163"/>
  <c r="Y15" i="163"/>
  <c r="W70" i="163"/>
  <c r="W19" i="163"/>
  <c r="AG81" i="163"/>
  <c r="AI81" i="163"/>
  <c r="AE76" i="163"/>
  <c r="AF76" i="163"/>
  <c r="AI76" i="163"/>
  <c r="AG76" i="163"/>
  <c r="AH76" i="163"/>
  <c r="V70" i="163"/>
  <c r="K62" i="163"/>
  <c r="L22" i="169"/>
  <c r="H71" i="163"/>
  <c r="S19" i="163"/>
  <c r="J22" i="169"/>
  <c r="J71" i="163"/>
  <c r="T19" i="163"/>
  <c r="G7" i="169"/>
  <c r="Q7" i="163" s="1"/>
  <c r="AD7" i="169"/>
  <c r="AG83" i="163"/>
  <c r="AI83" i="163"/>
  <c r="M16" i="163"/>
  <c r="I71" i="163"/>
  <c r="L53" i="163"/>
  <c r="AA17" i="163" l="1"/>
  <c r="Z8" i="163"/>
  <c r="U8" i="163"/>
  <c r="X8" i="163" s="1"/>
  <c r="BY33" i="205"/>
  <c r="BX34" i="205"/>
  <c r="AA14" i="163"/>
  <c r="AA16" i="163"/>
  <c r="AA18" i="163"/>
  <c r="AA15" i="163"/>
  <c r="E23" i="172"/>
  <c r="O14" i="163"/>
  <c r="U7" i="163"/>
  <c r="AB16" i="163"/>
  <c r="P15" i="163"/>
  <c r="O15" i="163"/>
  <c r="L19" i="163"/>
  <c r="N19" i="163"/>
  <c r="H7" i="205" s="1"/>
  <c r="P14" i="163"/>
  <c r="P17" i="163"/>
  <c r="O17" i="163"/>
  <c r="V19" i="163"/>
  <c r="Y19" i="163"/>
  <c r="Z5" i="163" s="1"/>
  <c r="U19" i="163"/>
  <c r="AB14" i="163"/>
  <c r="X70" i="163"/>
  <c r="P16" i="163"/>
  <c r="O16" i="163"/>
  <c r="O18" i="163"/>
  <c r="P18" i="163"/>
  <c r="G8" i="169"/>
  <c r="Q8" i="163" s="1"/>
  <c r="W60" i="163"/>
  <c r="F14" i="163"/>
  <c r="F15" i="163"/>
  <c r="F17" i="163"/>
  <c r="F16" i="163"/>
  <c r="F18" i="163"/>
  <c r="Z19" i="163"/>
  <c r="AB15" i="163"/>
  <c r="M19" i="163"/>
  <c r="H6" i="205" l="1"/>
  <c r="H8" i="205" s="1"/>
  <c r="BZ33" i="205"/>
  <c r="BY34" i="205"/>
  <c r="L7" i="205"/>
  <c r="X6" i="163"/>
  <c r="X5" i="163"/>
  <c r="E24" i="172"/>
  <c r="F19" i="163"/>
  <c r="P19" i="163"/>
  <c r="O19" i="163"/>
  <c r="AB19" i="163"/>
  <c r="Z6" i="163"/>
  <c r="AA19" i="163"/>
  <c r="Z7" i="163" s="1"/>
  <c r="CA33" i="205" l="1"/>
  <c r="BZ34" i="205"/>
  <c r="X7" i="163"/>
  <c r="E25" i="172"/>
  <c r="C13" i="146"/>
  <c r="C15" i="146"/>
  <c r="D18" i="150"/>
  <c r="D17" i="150"/>
  <c r="C26" i="150"/>
  <c r="C27" i="150"/>
  <c r="C28" i="150"/>
  <c r="D14" i="150"/>
  <c r="D15" i="150"/>
  <c r="D16" i="150"/>
  <c r="D13" i="150"/>
  <c r="A28" i="150"/>
  <c r="A16" i="150" s="1"/>
  <c r="A27" i="150"/>
  <c r="A15" i="150" s="1"/>
  <c r="A26" i="150"/>
  <c r="A14" i="150" s="1"/>
  <c r="C25" i="150"/>
  <c r="A25" i="150"/>
  <c r="A13" i="150" s="1"/>
  <c r="C24" i="150"/>
  <c r="A24" i="150"/>
  <c r="A12" i="150" s="1"/>
  <c r="D7" i="150"/>
  <c r="F7" i="150" s="1"/>
  <c r="G7" i="150" s="1"/>
  <c r="D6" i="150"/>
  <c r="F6" i="150" s="1"/>
  <c r="G6" i="150" s="1"/>
  <c r="D5" i="150"/>
  <c r="F5" i="150" s="1"/>
  <c r="G5" i="150" s="1"/>
  <c r="D4" i="150"/>
  <c r="F4" i="150" s="1"/>
  <c r="G4" i="150" s="1"/>
  <c r="D3" i="150"/>
  <c r="F3" i="150" s="1"/>
  <c r="G3" i="150" s="1"/>
  <c r="CB33" i="205" l="1"/>
  <c r="CA34" i="205"/>
  <c r="E26" i="172"/>
  <c r="H3" i="150"/>
  <c r="D24" i="150"/>
  <c r="E24" i="150" s="1"/>
  <c r="H5" i="150"/>
  <c r="D26" i="150"/>
  <c r="E26" i="150" s="1"/>
  <c r="D27" i="150"/>
  <c r="E27" i="150" s="1"/>
  <c r="C6" i="151" s="1"/>
  <c r="H6" i="150"/>
  <c r="B6" i="151" s="1"/>
  <c r="H4" i="150"/>
  <c r="D25" i="150"/>
  <c r="E25" i="150" s="1"/>
  <c r="H7" i="150"/>
  <c r="B9" i="151" s="1"/>
  <c r="D28" i="150"/>
  <c r="E28" i="150" s="1"/>
  <c r="C9" i="151" s="1"/>
  <c r="E27" i="172" l="1"/>
  <c r="F26" i="172" s="1"/>
  <c r="CC33" i="205"/>
  <c r="CB34" i="205"/>
  <c r="H8" i="150"/>
  <c r="CD33" i="205" l="1"/>
  <c r="CC34" i="205"/>
  <c r="G5" i="172"/>
  <c r="F27" i="172"/>
  <c r="F5" i="172"/>
  <c r="F7" i="172"/>
  <c r="F6" i="172"/>
  <c r="F8" i="172"/>
  <c r="F9" i="172"/>
  <c r="F10" i="172"/>
  <c r="F11" i="172"/>
  <c r="F12" i="172"/>
  <c r="F13" i="172"/>
  <c r="F14" i="172"/>
  <c r="F15" i="172"/>
  <c r="F16" i="172"/>
  <c r="F17" i="172"/>
  <c r="F18" i="172"/>
  <c r="F19" i="172"/>
  <c r="F20" i="172"/>
  <c r="F21" i="172"/>
  <c r="F22" i="172"/>
  <c r="F23" i="172"/>
  <c r="F24" i="172"/>
  <c r="F25" i="172"/>
  <c r="F604" i="148"/>
  <c r="F599" i="148"/>
  <c r="F598" i="148"/>
  <c r="A571" i="148"/>
  <c r="A567" i="148"/>
  <c r="A566" i="148"/>
  <c r="A565" i="148"/>
  <c r="A564" i="148"/>
  <c r="A563" i="148"/>
  <c r="A562" i="148"/>
  <c r="A561" i="148"/>
  <c r="A560" i="148"/>
  <c r="A559" i="148"/>
  <c r="F558" i="148"/>
  <c r="F571" i="148" s="1"/>
  <c r="A558" i="148"/>
  <c r="F557" i="148"/>
  <c r="F596" i="148" s="1"/>
  <c r="F556" i="148"/>
  <c r="F555" i="148"/>
  <c r="F554" i="148"/>
  <c r="F553" i="148"/>
  <c r="A552" i="148"/>
  <c r="A551" i="148"/>
  <c r="A550" i="148"/>
  <c r="A549" i="148"/>
  <c r="A548" i="148"/>
  <c r="A545" i="148"/>
  <c r="A544" i="148"/>
  <c r="A543" i="148"/>
  <c r="A542" i="148"/>
  <c r="A541" i="148"/>
  <c r="A540" i="148"/>
  <c r="F539" i="148"/>
  <c r="F538" i="148"/>
  <c r="F595" i="148" s="1"/>
  <c r="F537" i="148"/>
  <c r="F536" i="148"/>
  <c r="F534" i="148"/>
  <c r="F533" i="148"/>
  <c r="F532" i="148"/>
  <c r="F531" i="148"/>
  <c r="F530" i="148"/>
  <c r="A529" i="148"/>
  <c r="A528" i="148"/>
  <c r="A527" i="148"/>
  <c r="A526" i="148"/>
  <c r="A525" i="148"/>
  <c r="A524" i="148"/>
  <c r="A522" i="148"/>
  <c r="A521" i="148"/>
  <c r="A520" i="148"/>
  <c r="A519" i="148"/>
  <c r="F518" i="148"/>
  <c r="F517" i="148"/>
  <c r="F516" i="148"/>
  <c r="F515" i="148"/>
  <c r="F514" i="148"/>
  <c r="F513" i="148"/>
  <c r="F594" i="148" s="1"/>
  <c r="F512" i="148"/>
  <c r="F511" i="148"/>
  <c r="F510" i="148"/>
  <c r="F509" i="148"/>
  <c r="F507" i="148"/>
  <c r="F506" i="148"/>
  <c r="F505" i="148"/>
  <c r="F504" i="148"/>
  <c r="F503" i="148"/>
  <c r="F502" i="148"/>
  <c r="F501" i="148"/>
  <c r="F500" i="148"/>
  <c r="F499" i="148"/>
  <c r="F498" i="148"/>
  <c r="F497" i="148"/>
  <c r="A496" i="148"/>
  <c r="A495" i="148"/>
  <c r="A494" i="148"/>
  <c r="A493" i="148"/>
  <c r="F492" i="148"/>
  <c r="A492" i="148"/>
  <c r="F491" i="148"/>
  <c r="F593" i="148" s="1"/>
  <c r="A491" i="148"/>
  <c r="F490" i="148"/>
  <c r="A490" i="148"/>
  <c r="A489" i="148"/>
  <c r="A488" i="148"/>
  <c r="A487" i="148"/>
  <c r="A486" i="148"/>
  <c r="A485" i="148"/>
  <c r="A484" i="148"/>
  <c r="A483" i="148"/>
  <c r="A482" i="148"/>
  <c r="F481" i="148"/>
  <c r="A481" i="148"/>
  <c r="F480" i="148"/>
  <c r="A480" i="148"/>
  <c r="A479" i="148"/>
  <c r="A478" i="148"/>
  <c r="A477" i="148"/>
  <c r="A476" i="148"/>
  <c r="A475" i="148"/>
  <c r="A474" i="148"/>
  <c r="A473" i="148"/>
  <c r="F472" i="148"/>
  <c r="A472" i="148"/>
  <c r="F471" i="148"/>
  <c r="A471" i="148"/>
  <c r="F470" i="148"/>
  <c r="F592" i="148" s="1"/>
  <c r="A470" i="148"/>
  <c r="A469" i="148"/>
  <c r="A468" i="148"/>
  <c r="A467" i="148"/>
  <c r="A466" i="148"/>
  <c r="A465" i="148"/>
  <c r="A464" i="148"/>
  <c r="A463" i="148"/>
  <c r="A462" i="148"/>
  <c r="A461" i="148"/>
  <c r="A460" i="148"/>
  <c r="A459" i="148"/>
  <c r="A458" i="148"/>
  <c r="A457" i="148"/>
  <c r="A456" i="148"/>
  <c r="A455" i="148"/>
  <c r="A454" i="148"/>
  <c r="A453" i="148"/>
  <c r="A452" i="148"/>
  <c r="F451" i="148"/>
  <c r="A451" i="148"/>
  <c r="F450" i="148"/>
  <c r="A450" i="148"/>
  <c r="F449" i="148"/>
  <c r="F591" i="148" s="1"/>
  <c r="A449" i="148"/>
  <c r="F448" i="148"/>
  <c r="A445" i="148"/>
  <c r="A444" i="148"/>
  <c r="A443" i="148"/>
  <c r="A442" i="148"/>
  <c r="A441" i="148"/>
  <c r="A440" i="148"/>
  <c r="A439" i="148"/>
  <c r="A438" i="148"/>
  <c r="A437" i="148"/>
  <c r="F436" i="148"/>
  <c r="A436" i="148"/>
  <c r="F435" i="148"/>
  <c r="A435" i="148"/>
  <c r="F434" i="148"/>
  <c r="A434" i="148"/>
  <c r="A433" i="148"/>
  <c r="A432" i="148"/>
  <c r="A431" i="148"/>
  <c r="F430" i="148"/>
  <c r="A430" i="148"/>
  <c r="F429" i="148"/>
  <c r="A429" i="148"/>
  <c r="F428" i="148"/>
  <c r="A428" i="148"/>
  <c r="F427" i="148"/>
  <c r="A427" i="148"/>
  <c r="F426" i="148"/>
  <c r="A425" i="148"/>
  <c r="A424" i="148"/>
  <c r="A423" i="148"/>
  <c r="A422" i="148"/>
  <c r="A421" i="148"/>
  <c r="A420" i="148"/>
  <c r="A419" i="148"/>
  <c r="A418" i="148"/>
  <c r="A417" i="148"/>
  <c r="A416" i="148"/>
  <c r="A415" i="148"/>
  <c r="A414" i="148"/>
  <c r="A413" i="148"/>
  <c r="F412" i="148"/>
  <c r="A412" i="148"/>
  <c r="F411" i="148"/>
  <c r="A411" i="148"/>
  <c r="F410" i="148"/>
  <c r="A410" i="148"/>
  <c r="A406" i="148"/>
  <c r="A405" i="148"/>
  <c r="A404" i="148"/>
  <c r="A403" i="148"/>
  <c r="A402" i="148"/>
  <c r="A401" i="148"/>
  <c r="A400" i="148"/>
  <c r="A399" i="148"/>
  <c r="A398" i="148"/>
  <c r="F397" i="148"/>
  <c r="A397" i="148"/>
  <c r="A396" i="148"/>
  <c r="A395" i="148"/>
  <c r="A394" i="148"/>
  <c r="A393" i="148"/>
  <c r="A392" i="148"/>
  <c r="F391" i="148"/>
  <c r="A391" i="148"/>
  <c r="F390" i="148"/>
  <c r="A390" i="148"/>
  <c r="F389" i="148"/>
  <c r="F590" i="148" s="1"/>
  <c r="A389" i="148"/>
  <c r="A388" i="148"/>
  <c r="A387" i="148"/>
  <c r="A386" i="148"/>
  <c r="A385" i="148"/>
  <c r="A384" i="148"/>
  <c r="A383" i="148"/>
  <c r="A382" i="148"/>
  <c r="A381" i="148"/>
  <c r="A380" i="148"/>
  <c r="A379" i="148"/>
  <c r="A378" i="148"/>
  <c r="A377" i="148"/>
  <c r="A376" i="148"/>
  <c r="A375" i="148"/>
  <c r="A374" i="148"/>
  <c r="A373" i="148"/>
  <c r="F372" i="148"/>
  <c r="A372" i="148"/>
  <c r="F371" i="148"/>
  <c r="A371" i="148"/>
  <c r="F370" i="148"/>
  <c r="A370" i="148"/>
  <c r="F369" i="148"/>
  <c r="A369" i="148"/>
  <c r="F368" i="148"/>
  <c r="F367" i="148"/>
  <c r="F589" i="148" s="1"/>
  <c r="A366" i="148"/>
  <c r="A365" i="148"/>
  <c r="A363" i="148"/>
  <c r="A362" i="148"/>
  <c r="A361" i="148"/>
  <c r="A360" i="148"/>
  <c r="A359" i="148"/>
  <c r="A358" i="148"/>
  <c r="A357" i="148"/>
  <c r="A356" i="148"/>
  <c r="A355" i="148"/>
  <c r="A354" i="148"/>
  <c r="A353" i="148"/>
  <c r="A352" i="148"/>
  <c r="F351" i="148"/>
  <c r="F350" i="148"/>
  <c r="A350" i="148"/>
  <c r="F349" i="148"/>
  <c r="A348" i="148"/>
  <c r="A347" i="148"/>
  <c r="A346" i="148"/>
  <c r="A345" i="148"/>
  <c r="A344" i="148"/>
  <c r="F342" i="148"/>
  <c r="F341" i="148"/>
  <c r="F340" i="148"/>
  <c r="A338" i="148"/>
  <c r="A337" i="148"/>
  <c r="A336" i="148"/>
  <c r="A335" i="148"/>
  <c r="A334" i="148"/>
  <c r="A332" i="148"/>
  <c r="A331" i="148"/>
  <c r="A330" i="148"/>
  <c r="A329" i="148"/>
  <c r="A328" i="148"/>
  <c r="A327" i="148"/>
  <c r="A325" i="148"/>
  <c r="A324" i="148"/>
  <c r="A323" i="148"/>
  <c r="A322" i="148"/>
  <c r="A321" i="148"/>
  <c r="A320" i="148"/>
  <c r="F319" i="148"/>
  <c r="F318" i="148"/>
  <c r="F317" i="148"/>
  <c r="F316" i="148"/>
  <c r="F587" i="148" s="1"/>
  <c r="A315" i="148"/>
  <c r="A314" i="148"/>
  <c r="A313" i="148"/>
  <c r="A312" i="148"/>
  <c r="A311" i="148"/>
  <c r="A310" i="148"/>
  <c r="A308" i="148"/>
  <c r="A307" i="148"/>
  <c r="A306" i="148"/>
  <c r="A305" i="148"/>
  <c r="A304" i="148"/>
  <c r="A303" i="148"/>
  <c r="A301" i="148"/>
  <c r="A300" i="148"/>
  <c r="A299" i="148"/>
  <c r="A298" i="148"/>
  <c r="F297" i="148"/>
  <c r="F296" i="148"/>
  <c r="F295" i="148"/>
  <c r="F294" i="148"/>
  <c r="F293" i="148"/>
  <c r="F586" i="148" s="1"/>
  <c r="F292" i="148"/>
  <c r="F291" i="148"/>
  <c r="F289" i="148"/>
  <c r="F288" i="148"/>
  <c r="F287" i="148"/>
  <c r="F286" i="148"/>
  <c r="F285" i="148"/>
  <c r="F284" i="148"/>
  <c r="F283" i="148"/>
  <c r="F282" i="148"/>
  <c r="F281" i="148"/>
  <c r="F280" i="148"/>
  <c r="F279" i="148"/>
  <c r="A278" i="148"/>
  <c r="A277" i="148"/>
  <c r="A276" i="148"/>
  <c r="A275" i="148"/>
  <c r="D274" i="148"/>
  <c r="A274" i="148"/>
  <c r="A273" i="148"/>
  <c r="D272" i="148"/>
  <c r="A272" i="148"/>
  <c r="F271" i="148"/>
  <c r="A271" i="148"/>
  <c r="F270" i="148"/>
  <c r="A270" i="148"/>
  <c r="F269" i="148"/>
  <c r="F585" i="148" s="1"/>
  <c r="F268" i="148"/>
  <c r="F267" i="148"/>
  <c r="F266" i="148"/>
  <c r="F265" i="148"/>
  <c r="F264" i="148"/>
  <c r="F263" i="148"/>
  <c r="F262" i="148"/>
  <c r="F260" i="148"/>
  <c r="A259" i="148"/>
  <c r="A257" i="148"/>
  <c r="F256" i="148"/>
  <c r="A255" i="148"/>
  <c r="A254" i="148"/>
  <c r="A253" i="148"/>
  <c r="F252" i="148"/>
  <c r="A252" i="148"/>
  <c r="F251" i="148"/>
  <c r="A251" i="148"/>
  <c r="F250" i="148"/>
  <c r="A250" i="148"/>
  <c r="A249" i="148"/>
  <c r="A248" i="148"/>
  <c r="A247" i="148"/>
  <c r="F246" i="148"/>
  <c r="A246" i="148"/>
  <c r="F245" i="148"/>
  <c r="A245" i="148"/>
  <c r="F244" i="148"/>
  <c r="F584" i="148" s="1"/>
  <c r="F243" i="148"/>
  <c r="A240" i="148"/>
  <c r="A239" i="148"/>
  <c r="A238" i="148"/>
  <c r="A237" i="148"/>
  <c r="A235" i="148"/>
  <c r="A234" i="148"/>
  <c r="A233" i="148"/>
  <c r="A232" i="148"/>
  <c r="A230" i="148"/>
  <c r="A229" i="148"/>
  <c r="A228" i="148"/>
  <c r="A227" i="148"/>
  <c r="F226" i="148"/>
  <c r="F225" i="148"/>
  <c r="A225" i="148"/>
  <c r="F224" i="148"/>
  <c r="A224" i="148"/>
  <c r="F223" i="148"/>
  <c r="F222" i="148"/>
  <c r="F221" i="148"/>
  <c r="F220" i="148"/>
  <c r="A218" i="148"/>
  <c r="A217" i="148"/>
  <c r="A216" i="148"/>
  <c r="A215" i="148"/>
  <c r="A214" i="148"/>
  <c r="D213" i="148"/>
  <c r="A213" i="148"/>
  <c r="D212" i="148"/>
  <c r="A212" i="148"/>
  <c r="D211" i="148"/>
  <c r="A211" i="148"/>
  <c r="A210" i="148"/>
  <c r="D209" i="148"/>
  <c r="A209" i="148"/>
  <c r="D208" i="148"/>
  <c r="A208" i="148"/>
  <c r="D207" i="148"/>
  <c r="A207" i="148"/>
  <c r="D206" i="148"/>
  <c r="A206" i="148"/>
  <c r="A205" i="148"/>
  <c r="A204" i="148"/>
  <c r="A203" i="148"/>
  <c r="F202" i="148"/>
  <c r="A202" i="148"/>
  <c r="F201" i="148"/>
  <c r="A201" i="148"/>
  <c r="F200" i="148"/>
  <c r="F199" i="148"/>
  <c r="F198" i="148"/>
  <c r="F197" i="148"/>
  <c r="F196" i="148"/>
  <c r="A195" i="148"/>
  <c r="A194" i="148"/>
  <c r="A193" i="148"/>
  <c r="A192" i="148"/>
  <c r="A191" i="148"/>
  <c r="A190" i="148"/>
  <c r="A189" i="148"/>
  <c r="A188" i="148"/>
  <c r="A187" i="148"/>
  <c r="A186" i="148"/>
  <c r="A185" i="148"/>
  <c r="A184" i="148"/>
  <c r="A183" i="148"/>
  <c r="F182" i="148"/>
  <c r="A182" i="148"/>
  <c r="F181" i="148"/>
  <c r="A181" i="148"/>
  <c r="F180" i="148"/>
  <c r="F179" i="148"/>
  <c r="A177" i="148"/>
  <c r="A176" i="148"/>
  <c r="A175" i="148"/>
  <c r="F174" i="148"/>
  <c r="A174" i="148"/>
  <c r="F173" i="148"/>
  <c r="A173" i="148"/>
  <c r="F172" i="148"/>
  <c r="A171" i="148"/>
  <c r="A170" i="148"/>
  <c r="A169" i="148"/>
  <c r="A168" i="148"/>
  <c r="A167" i="148"/>
  <c r="F166" i="148"/>
  <c r="A166" i="148"/>
  <c r="F165" i="148"/>
  <c r="A164" i="148"/>
  <c r="A163" i="148"/>
  <c r="A161" i="148"/>
  <c r="A160" i="148"/>
  <c r="A159" i="148"/>
  <c r="F157" i="148"/>
  <c r="F156" i="148"/>
  <c r="A152" i="148"/>
  <c r="A151" i="148"/>
  <c r="A150" i="148"/>
  <c r="A149" i="148"/>
  <c r="A147" i="148"/>
  <c r="A146" i="148"/>
  <c r="A145" i="148"/>
  <c r="A144" i="148"/>
  <c r="A142" i="148"/>
  <c r="A141" i="148"/>
  <c r="A140" i="148"/>
  <c r="A138" i="148"/>
  <c r="A137" i="148"/>
  <c r="A136" i="148"/>
  <c r="F135" i="148"/>
  <c r="F134" i="148"/>
  <c r="A134" i="148"/>
  <c r="F133" i="148"/>
  <c r="F132" i="148"/>
  <c r="F131" i="148"/>
  <c r="F130" i="148"/>
  <c r="F129" i="148"/>
  <c r="F128" i="148"/>
  <c r="F127" i="148"/>
  <c r="F126" i="148"/>
  <c r="F125" i="148"/>
  <c r="F124" i="148"/>
  <c r="F123" i="148"/>
  <c r="F122" i="148"/>
  <c r="A121" i="148"/>
  <c r="A120" i="148"/>
  <c r="A119" i="148"/>
  <c r="A118" i="148"/>
  <c r="A117" i="148"/>
  <c r="A116" i="148"/>
  <c r="A115" i="148"/>
  <c r="A114" i="148"/>
  <c r="A113" i="148"/>
  <c r="F112" i="148"/>
  <c r="A112" i="148"/>
  <c r="F111" i="148"/>
  <c r="F110" i="148"/>
  <c r="F109" i="148"/>
  <c r="A106" i="148"/>
  <c r="A105" i="148"/>
  <c r="A104" i="148"/>
  <c r="A103" i="148"/>
  <c r="A102" i="148"/>
  <c r="A101" i="148"/>
  <c r="A100" i="148"/>
  <c r="A99" i="148"/>
  <c r="F98" i="148"/>
  <c r="A98" i="148"/>
  <c r="E97" i="148"/>
  <c r="A97" i="148"/>
  <c r="E96" i="148"/>
  <c r="A96" i="148"/>
  <c r="A95" i="148"/>
  <c r="F94" i="148"/>
  <c r="A94" i="148"/>
  <c r="A93" i="148"/>
  <c r="A92" i="148"/>
  <c r="A91" i="148"/>
  <c r="F90" i="148"/>
  <c r="A90" i="148"/>
  <c r="F89" i="148"/>
  <c r="A83" i="148"/>
  <c r="F82" i="148"/>
  <c r="A82" i="148"/>
  <c r="A81" i="148"/>
  <c r="A80" i="148"/>
  <c r="A79" i="148"/>
  <c r="A78" i="148"/>
  <c r="F77" i="148"/>
  <c r="A77" i="148"/>
  <c r="A76" i="148"/>
  <c r="A75" i="148"/>
  <c r="F74" i="148"/>
  <c r="A74" i="148"/>
  <c r="F73" i="148"/>
  <c r="A72" i="148"/>
  <c r="F71" i="148"/>
  <c r="A71" i="148"/>
  <c r="F70" i="148"/>
  <c r="A68" i="148"/>
  <c r="A67" i="148"/>
  <c r="D66" i="148"/>
  <c r="A66" i="148"/>
  <c r="A65" i="148"/>
  <c r="F64" i="148"/>
  <c r="A64" i="148"/>
  <c r="A63" i="148"/>
  <c r="A62" i="148"/>
  <c r="A61" i="148"/>
  <c r="A60" i="148"/>
  <c r="A59" i="148"/>
  <c r="A58" i="148"/>
  <c r="A57" i="148"/>
  <c r="A56" i="148"/>
  <c r="F55" i="148"/>
  <c r="A55" i="148"/>
  <c r="F54" i="148"/>
  <c r="F53" i="148"/>
  <c r="F575" i="148" s="1"/>
  <c r="F52" i="148"/>
  <c r="F50" i="148"/>
  <c r="F46" i="148"/>
  <c r="F45" i="148"/>
  <c r="F44" i="148"/>
  <c r="A43" i="148"/>
  <c r="A42" i="148"/>
  <c r="A41" i="148"/>
  <c r="A40" i="148"/>
  <c r="A39" i="148"/>
  <c r="A38" i="148"/>
  <c r="A37" i="148"/>
  <c r="A36" i="148"/>
  <c r="A35" i="148"/>
  <c r="A34" i="148"/>
  <c r="A33" i="148"/>
  <c r="F32" i="148"/>
  <c r="F574" i="148" s="1"/>
  <c r="A24" i="148"/>
  <c r="A23" i="148"/>
  <c r="A22" i="148"/>
  <c r="A21" i="148"/>
  <c r="A20" i="148"/>
  <c r="A19" i="148"/>
  <c r="A18" i="148"/>
  <c r="A17" i="148"/>
  <c r="A16" i="148"/>
  <c r="A15" i="148"/>
  <c r="A14" i="148"/>
  <c r="A13" i="148"/>
  <c r="A12" i="148"/>
  <c r="A11" i="148"/>
  <c r="A10" i="148"/>
  <c r="A9" i="148"/>
  <c r="A8" i="148"/>
  <c r="A7" i="148"/>
  <c r="H1" i="148"/>
  <c r="A1" i="148"/>
  <c r="C16" i="146"/>
  <c r="C17" i="146"/>
  <c r="F612" i="147"/>
  <c r="F607" i="147"/>
  <c r="F606" i="147"/>
  <c r="A579" i="147"/>
  <c r="A575" i="147"/>
  <c r="A574" i="147"/>
  <c r="A573" i="147"/>
  <c r="A572" i="147"/>
  <c r="A571" i="147"/>
  <c r="A570" i="147"/>
  <c r="A569" i="147"/>
  <c r="A568" i="147"/>
  <c r="A567" i="147"/>
  <c r="F566" i="147"/>
  <c r="F579" i="147" s="1"/>
  <c r="A566" i="147"/>
  <c r="F565" i="147"/>
  <c r="F604" i="147" s="1"/>
  <c r="F564" i="147"/>
  <c r="F563" i="147"/>
  <c r="F562" i="147"/>
  <c r="F561" i="147"/>
  <c r="A560" i="147"/>
  <c r="A559" i="147"/>
  <c r="A558" i="147"/>
  <c r="A557" i="147"/>
  <c r="A556" i="147"/>
  <c r="A553" i="147"/>
  <c r="A552" i="147"/>
  <c r="A551" i="147"/>
  <c r="A550" i="147"/>
  <c r="A549" i="147"/>
  <c r="A548" i="147"/>
  <c r="F547" i="147"/>
  <c r="F546" i="147"/>
  <c r="F603" i="147" s="1"/>
  <c r="F545" i="147"/>
  <c r="F544" i="147"/>
  <c r="F542" i="147"/>
  <c r="F541" i="147"/>
  <c r="F540" i="147"/>
  <c r="F539" i="147"/>
  <c r="F538" i="147"/>
  <c r="A537" i="147"/>
  <c r="A536" i="147"/>
  <c r="A535" i="147"/>
  <c r="A534" i="147"/>
  <c r="A533" i="147"/>
  <c r="A532" i="147"/>
  <c r="A530" i="147"/>
  <c r="A529" i="147"/>
  <c r="A528" i="147"/>
  <c r="A527" i="147"/>
  <c r="F526" i="147"/>
  <c r="F525" i="147"/>
  <c r="F524" i="147"/>
  <c r="F523" i="147"/>
  <c r="F522" i="147"/>
  <c r="F521" i="147"/>
  <c r="F602" i="147" s="1"/>
  <c r="F520" i="147"/>
  <c r="F519" i="147"/>
  <c r="F518" i="147"/>
  <c r="F517" i="147"/>
  <c r="F515" i="147"/>
  <c r="F514" i="147"/>
  <c r="F513" i="147"/>
  <c r="F512" i="147"/>
  <c r="F511" i="147"/>
  <c r="F510" i="147"/>
  <c r="F509" i="147"/>
  <c r="F508" i="147"/>
  <c r="F507" i="147"/>
  <c r="F506" i="147"/>
  <c r="F505" i="147"/>
  <c r="A504" i="147"/>
  <c r="A503" i="147"/>
  <c r="A502" i="147"/>
  <c r="A501" i="147"/>
  <c r="F500" i="147"/>
  <c r="A500" i="147"/>
  <c r="F499" i="147"/>
  <c r="F601" i="147" s="1"/>
  <c r="A499" i="147"/>
  <c r="F498" i="147"/>
  <c r="A498" i="147"/>
  <c r="A497" i="147"/>
  <c r="A496" i="147"/>
  <c r="A495" i="147"/>
  <c r="A494" i="147"/>
  <c r="A493" i="147"/>
  <c r="A492" i="147"/>
  <c r="A491" i="147"/>
  <c r="A490" i="147"/>
  <c r="F489" i="147"/>
  <c r="A489" i="147"/>
  <c r="F488" i="147"/>
  <c r="A488" i="147"/>
  <c r="A487" i="147"/>
  <c r="A486" i="147"/>
  <c r="A485" i="147"/>
  <c r="A484" i="147"/>
  <c r="A483" i="147"/>
  <c r="A482" i="147"/>
  <c r="A481" i="147"/>
  <c r="F480" i="147"/>
  <c r="A480" i="147"/>
  <c r="F479" i="147"/>
  <c r="A479" i="147"/>
  <c r="F478" i="147"/>
  <c r="F600" i="147" s="1"/>
  <c r="A478" i="147"/>
  <c r="A477" i="147"/>
  <c r="A476" i="147"/>
  <c r="A475" i="147"/>
  <c r="A474" i="147"/>
  <c r="A473" i="147"/>
  <c r="A472" i="147"/>
  <c r="A471" i="147"/>
  <c r="A470" i="147"/>
  <c r="A469" i="147"/>
  <c r="A468" i="147"/>
  <c r="A467" i="147"/>
  <c r="A466" i="147"/>
  <c r="A465" i="147"/>
  <c r="A464" i="147"/>
  <c r="A463" i="147"/>
  <c r="A462" i="147"/>
  <c r="A461" i="147"/>
  <c r="A460" i="147"/>
  <c r="F459" i="147"/>
  <c r="A459" i="147"/>
  <c r="F458" i="147"/>
  <c r="A458" i="147"/>
  <c r="F457" i="147"/>
  <c r="F599" i="147" s="1"/>
  <c r="A457" i="147"/>
  <c r="F456" i="147"/>
  <c r="A453" i="147"/>
  <c r="A452" i="147"/>
  <c r="A451" i="147"/>
  <c r="A450" i="147"/>
  <c r="A449" i="147"/>
  <c r="A448" i="147"/>
  <c r="A447" i="147"/>
  <c r="A446" i="147"/>
  <c r="A445" i="147"/>
  <c r="F444" i="147"/>
  <c r="A444" i="147"/>
  <c r="F443" i="147"/>
  <c r="A443" i="147"/>
  <c r="F442" i="147"/>
  <c r="A442" i="147"/>
  <c r="A441" i="147"/>
  <c r="A440" i="147"/>
  <c r="A439" i="147"/>
  <c r="F438" i="147"/>
  <c r="A438" i="147"/>
  <c r="F437" i="147"/>
  <c r="A437" i="147"/>
  <c r="F436" i="147"/>
  <c r="A436" i="147"/>
  <c r="F435" i="147"/>
  <c r="A435" i="147"/>
  <c r="F434" i="147"/>
  <c r="A433" i="147"/>
  <c r="A432" i="147"/>
  <c r="A431" i="147"/>
  <c r="A430" i="147"/>
  <c r="A429" i="147"/>
  <c r="A428" i="147"/>
  <c r="A427" i="147"/>
  <c r="A426" i="147"/>
  <c r="A425" i="147"/>
  <c r="A424" i="147"/>
  <c r="A423" i="147"/>
  <c r="A422" i="147"/>
  <c r="A421" i="147"/>
  <c r="F420" i="147"/>
  <c r="A420" i="147"/>
  <c r="F419" i="147"/>
  <c r="A419" i="147"/>
  <c r="F418" i="147"/>
  <c r="A418" i="147"/>
  <c r="A414" i="147"/>
  <c r="A413" i="147"/>
  <c r="A412" i="147"/>
  <c r="A411" i="147"/>
  <c r="A410" i="147"/>
  <c r="A409" i="147"/>
  <c r="A408" i="147"/>
  <c r="A407" i="147"/>
  <c r="A406" i="147"/>
  <c r="F405" i="147"/>
  <c r="A405" i="147"/>
  <c r="A404" i="147"/>
  <c r="A403" i="147"/>
  <c r="A402" i="147"/>
  <c r="A401" i="147"/>
  <c r="A400" i="147"/>
  <c r="F399" i="147"/>
  <c r="A399" i="147"/>
  <c r="F398" i="147"/>
  <c r="A398" i="147"/>
  <c r="F397" i="147"/>
  <c r="F598" i="147" s="1"/>
  <c r="A397" i="147"/>
  <c r="A396" i="147"/>
  <c r="A395" i="147"/>
  <c r="A394" i="147"/>
  <c r="A393" i="147"/>
  <c r="A392" i="147"/>
  <c r="A391" i="147"/>
  <c r="A390" i="147"/>
  <c r="A389" i="147"/>
  <c r="A388" i="147"/>
  <c r="A387" i="147"/>
  <c r="A386" i="147"/>
  <c r="A385" i="147"/>
  <c r="A384" i="147"/>
  <c r="A383" i="147"/>
  <c r="A382" i="147"/>
  <c r="A381" i="147"/>
  <c r="F380" i="147"/>
  <c r="A380" i="147"/>
  <c r="F379" i="147"/>
  <c r="A379" i="147"/>
  <c r="F378" i="147"/>
  <c r="A378" i="147"/>
  <c r="F377" i="147"/>
  <c r="A377" i="147"/>
  <c r="F376" i="147"/>
  <c r="F375" i="147"/>
  <c r="F597" i="147" s="1"/>
  <c r="A374" i="147"/>
  <c r="A373" i="147"/>
  <c r="A371" i="147"/>
  <c r="A370" i="147"/>
  <c r="A369" i="147"/>
  <c r="A368" i="147"/>
  <c r="A367" i="147"/>
  <c r="A366" i="147"/>
  <c r="A365" i="147"/>
  <c r="A364" i="147"/>
  <c r="A363" i="147"/>
  <c r="A362" i="147"/>
  <c r="A361" i="147"/>
  <c r="A360" i="147"/>
  <c r="F359" i="147"/>
  <c r="F358" i="147"/>
  <c r="A358" i="147"/>
  <c r="F357" i="147"/>
  <c r="A356" i="147"/>
  <c r="A355" i="147"/>
  <c r="A354" i="147"/>
  <c r="A353" i="147"/>
  <c r="A352" i="147"/>
  <c r="F350" i="147"/>
  <c r="F349" i="147"/>
  <c r="F348" i="147"/>
  <c r="A346" i="147"/>
  <c r="A345" i="147"/>
  <c r="A344" i="147"/>
  <c r="A343" i="147"/>
  <c r="A342" i="147"/>
  <c r="A340" i="147"/>
  <c r="A339" i="147"/>
  <c r="A338" i="147"/>
  <c r="A337" i="147"/>
  <c r="A336" i="147"/>
  <c r="A335" i="147"/>
  <c r="A333" i="147"/>
  <c r="A332" i="147"/>
  <c r="A331" i="147"/>
  <c r="A330" i="147"/>
  <c r="A329" i="147"/>
  <c r="A328" i="147"/>
  <c r="F327" i="147"/>
  <c r="F326" i="147"/>
  <c r="F325" i="147"/>
  <c r="F324" i="147"/>
  <c r="F595" i="147" s="1"/>
  <c r="A323" i="147"/>
  <c r="A322" i="147"/>
  <c r="A321" i="147"/>
  <c r="A320" i="147"/>
  <c r="A319" i="147"/>
  <c r="A318" i="147"/>
  <c r="A316" i="147"/>
  <c r="A315" i="147"/>
  <c r="A314" i="147"/>
  <c r="A313" i="147"/>
  <c r="A312" i="147"/>
  <c r="A311" i="147"/>
  <c r="A309" i="147"/>
  <c r="A308" i="147"/>
  <c r="A307" i="147"/>
  <c r="A306" i="147"/>
  <c r="F305" i="147"/>
  <c r="F304" i="147"/>
  <c r="F303" i="147"/>
  <c r="F302" i="147"/>
  <c r="F301" i="147"/>
  <c r="F594" i="147" s="1"/>
  <c r="F300" i="147"/>
  <c r="F299" i="147"/>
  <c r="F297" i="147"/>
  <c r="F296" i="147"/>
  <c r="F295" i="147"/>
  <c r="F294" i="147"/>
  <c r="F293" i="147"/>
  <c r="F292" i="147"/>
  <c r="F291" i="147"/>
  <c r="F290" i="147"/>
  <c r="F289" i="147"/>
  <c r="F288" i="147"/>
  <c r="F287" i="147"/>
  <c r="A286" i="147"/>
  <c r="A285" i="147"/>
  <c r="A284" i="147"/>
  <c r="A283" i="147"/>
  <c r="D282" i="147"/>
  <c r="A282" i="147"/>
  <c r="A281" i="147"/>
  <c r="D280" i="147"/>
  <c r="A280" i="147"/>
  <c r="F279" i="147"/>
  <c r="A279" i="147"/>
  <c r="F278" i="147"/>
  <c r="A278" i="147"/>
  <c r="F277" i="147"/>
  <c r="F593" i="147" s="1"/>
  <c r="F276" i="147"/>
  <c r="F275" i="147"/>
  <c r="F274" i="147"/>
  <c r="F273" i="147"/>
  <c r="F272" i="147"/>
  <c r="F271" i="147"/>
  <c r="F270" i="147"/>
  <c r="F268" i="147"/>
  <c r="A267" i="147"/>
  <c r="A265" i="147"/>
  <c r="F264" i="147"/>
  <c r="A263" i="147"/>
  <c r="A262" i="147"/>
  <c r="A261" i="147"/>
  <c r="F260" i="147"/>
  <c r="A260" i="147"/>
  <c r="F259" i="147"/>
  <c r="A259" i="147"/>
  <c r="F258" i="147"/>
  <c r="A258" i="147"/>
  <c r="A257" i="147"/>
  <c r="A256" i="147"/>
  <c r="A255" i="147"/>
  <c r="F254" i="147"/>
  <c r="A254" i="147"/>
  <c r="F253" i="147"/>
  <c r="A253" i="147"/>
  <c r="F252" i="147"/>
  <c r="F592" i="147" s="1"/>
  <c r="F251" i="147"/>
  <c r="A248" i="147"/>
  <c r="A247" i="147"/>
  <c r="A246" i="147"/>
  <c r="A245" i="147"/>
  <c r="A243" i="147"/>
  <c r="A242" i="147"/>
  <c r="A241" i="147"/>
  <c r="A240" i="147"/>
  <c r="A238" i="147"/>
  <c r="A237" i="147"/>
  <c r="A236" i="147"/>
  <c r="A235" i="147"/>
  <c r="F234" i="147"/>
  <c r="F233" i="147"/>
  <c r="A233" i="147"/>
  <c r="F232" i="147"/>
  <c r="A232" i="147"/>
  <c r="F231" i="147"/>
  <c r="F230" i="147"/>
  <c r="F229" i="147"/>
  <c r="F228" i="147"/>
  <c r="A226" i="147"/>
  <c r="A225" i="147"/>
  <c r="A224" i="147"/>
  <c r="A223" i="147"/>
  <c r="A222" i="147"/>
  <c r="D221" i="147"/>
  <c r="A221" i="147"/>
  <c r="D220" i="147"/>
  <c r="A220" i="147"/>
  <c r="D219" i="147"/>
  <c r="A219" i="147"/>
  <c r="A218" i="147"/>
  <c r="D217" i="147"/>
  <c r="A217" i="147"/>
  <c r="D216" i="147"/>
  <c r="A216" i="147"/>
  <c r="D215" i="147"/>
  <c r="A215" i="147"/>
  <c r="D214" i="147"/>
  <c r="A214" i="147"/>
  <c r="A213" i="147"/>
  <c r="A212" i="147"/>
  <c r="A211" i="147"/>
  <c r="F210" i="147"/>
  <c r="A210" i="147"/>
  <c r="F209" i="147"/>
  <c r="A209" i="147"/>
  <c r="F208" i="147"/>
  <c r="F207" i="147"/>
  <c r="F206" i="147"/>
  <c r="F205" i="147"/>
  <c r="F204" i="147"/>
  <c r="A203" i="147"/>
  <c r="A202" i="147"/>
  <c r="A201" i="147"/>
  <c r="A200" i="147"/>
  <c r="A199" i="147"/>
  <c r="A198" i="147"/>
  <c r="A197" i="147"/>
  <c r="A196" i="147"/>
  <c r="A195" i="147"/>
  <c r="A194" i="147"/>
  <c r="A193" i="147"/>
  <c r="A192" i="147"/>
  <c r="A191" i="147"/>
  <c r="F190" i="147"/>
  <c r="A190" i="147"/>
  <c r="F189" i="147"/>
  <c r="A189" i="147"/>
  <c r="F188" i="147"/>
  <c r="F187" i="147"/>
  <c r="A185" i="147"/>
  <c r="A184" i="147"/>
  <c r="A183" i="147"/>
  <c r="F182" i="147"/>
  <c r="A182" i="147"/>
  <c r="F181" i="147"/>
  <c r="A181" i="147"/>
  <c r="F180" i="147"/>
  <c r="A179" i="147"/>
  <c r="A178" i="147"/>
  <c r="A177" i="147"/>
  <c r="A176" i="147"/>
  <c r="A175" i="147"/>
  <c r="F174" i="147"/>
  <c r="A174" i="147"/>
  <c r="F173" i="147"/>
  <c r="A172" i="147"/>
  <c r="A171" i="147"/>
  <c r="A169" i="147"/>
  <c r="A168" i="147"/>
  <c r="A167" i="147"/>
  <c r="F165" i="147"/>
  <c r="F164" i="147"/>
  <c r="A160" i="147"/>
  <c r="A159" i="147"/>
  <c r="A158" i="147"/>
  <c r="A157" i="147"/>
  <c r="A155" i="147"/>
  <c r="A154" i="147"/>
  <c r="A153" i="147"/>
  <c r="A152" i="147"/>
  <c r="A150" i="147"/>
  <c r="A149" i="147"/>
  <c r="A148" i="147"/>
  <c r="A146" i="147"/>
  <c r="A145" i="147"/>
  <c r="A144" i="147"/>
  <c r="F143" i="147"/>
  <c r="F142" i="147"/>
  <c r="A142" i="147"/>
  <c r="F141" i="147"/>
  <c r="F140" i="147"/>
  <c r="F139" i="147"/>
  <c r="F138" i="147"/>
  <c r="F137" i="147"/>
  <c r="F136" i="147"/>
  <c r="F135" i="147"/>
  <c r="F134" i="147"/>
  <c r="F133" i="147"/>
  <c r="F132" i="147"/>
  <c r="F131" i="147"/>
  <c r="F130" i="147"/>
  <c r="A129" i="147"/>
  <c r="A128" i="147"/>
  <c r="A127" i="147"/>
  <c r="A126" i="147"/>
  <c r="A125" i="147"/>
  <c r="A124" i="147"/>
  <c r="A123" i="147"/>
  <c r="A122" i="147"/>
  <c r="A121" i="147"/>
  <c r="F120" i="147"/>
  <c r="A120" i="147"/>
  <c r="F119" i="147"/>
  <c r="F118" i="147"/>
  <c r="F117" i="147"/>
  <c r="A114" i="147"/>
  <c r="A113" i="147"/>
  <c r="A112" i="147"/>
  <c r="A111" i="147"/>
  <c r="A110" i="147"/>
  <c r="A109" i="147"/>
  <c r="A108" i="147"/>
  <c r="A107" i="147"/>
  <c r="F106" i="147"/>
  <c r="A106" i="147"/>
  <c r="E105" i="147"/>
  <c r="A105" i="147"/>
  <c r="E104" i="147"/>
  <c r="A104" i="147"/>
  <c r="A103" i="147"/>
  <c r="F102" i="147"/>
  <c r="A102" i="147"/>
  <c r="A101" i="147"/>
  <c r="A100" i="147"/>
  <c r="A99" i="147"/>
  <c r="F98" i="147"/>
  <c r="A98" i="147"/>
  <c r="F97" i="147"/>
  <c r="A91" i="147"/>
  <c r="F90" i="147"/>
  <c r="A90" i="147"/>
  <c r="A89" i="147"/>
  <c r="A88" i="147"/>
  <c r="A87" i="147"/>
  <c r="A86" i="147"/>
  <c r="F85" i="147"/>
  <c r="A85" i="147"/>
  <c r="D84" i="147"/>
  <c r="A84" i="147"/>
  <c r="A83" i="147"/>
  <c r="D82" i="147"/>
  <c r="A82" i="147"/>
  <c r="A81" i="147"/>
  <c r="F80" i="147"/>
  <c r="A80" i="147"/>
  <c r="F79" i="147"/>
  <c r="A78" i="147"/>
  <c r="A77" i="147"/>
  <c r="F76" i="147"/>
  <c r="A76" i="147"/>
  <c r="F75" i="147"/>
  <c r="D73" i="147"/>
  <c r="A73" i="147"/>
  <c r="D72" i="147"/>
  <c r="A72" i="147"/>
  <c r="D71" i="147"/>
  <c r="A71" i="147"/>
  <c r="A70" i="147"/>
  <c r="D69" i="147"/>
  <c r="A69" i="147"/>
  <c r="D68" i="147"/>
  <c r="A68" i="147"/>
  <c r="D67" i="147"/>
  <c r="A67" i="147"/>
  <c r="A66" i="147"/>
  <c r="F65" i="147"/>
  <c r="A65" i="147"/>
  <c r="A64" i="147"/>
  <c r="A63" i="147"/>
  <c r="A62" i="147"/>
  <c r="A61" i="147"/>
  <c r="A60" i="147"/>
  <c r="A59" i="147"/>
  <c r="A58" i="147"/>
  <c r="A57" i="147"/>
  <c r="A56" i="147"/>
  <c r="F55" i="147"/>
  <c r="A55" i="147"/>
  <c r="F54" i="147"/>
  <c r="F53" i="147"/>
  <c r="F583" i="147" s="1"/>
  <c r="F52" i="147"/>
  <c r="F50" i="147"/>
  <c r="F46" i="147"/>
  <c r="F45" i="147"/>
  <c r="F44" i="147"/>
  <c r="A43" i="147"/>
  <c r="A42" i="147"/>
  <c r="A41" i="147"/>
  <c r="A40" i="147"/>
  <c r="A39" i="147"/>
  <c r="A38" i="147"/>
  <c r="A37" i="147"/>
  <c r="A36" i="147"/>
  <c r="A35" i="147"/>
  <c r="A34" i="147"/>
  <c r="A33" i="147"/>
  <c r="F32" i="147"/>
  <c r="F582" i="147" s="1"/>
  <c r="A24" i="147"/>
  <c r="A23" i="147"/>
  <c r="A22" i="147"/>
  <c r="A21" i="147"/>
  <c r="A20" i="147"/>
  <c r="A19" i="147"/>
  <c r="A18" i="147"/>
  <c r="A17" i="147"/>
  <c r="A16" i="147"/>
  <c r="A15" i="147"/>
  <c r="A14" i="147"/>
  <c r="A13" i="147"/>
  <c r="A12" i="147"/>
  <c r="A11" i="147"/>
  <c r="A10" i="147"/>
  <c r="A9" i="147"/>
  <c r="A8" i="147"/>
  <c r="A7" i="147"/>
  <c r="H1" i="147"/>
  <c r="A1" i="147"/>
  <c r="G24" i="172" l="1"/>
  <c r="G26" i="172"/>
  <c r="G10" i="172"/>
  <c r="G15" i="172"/>
  <c r="G23" i="172"/>
  <c r="G22" i="172"/>
  <c r="G13" i="172"/>
  <c r="G18" i="172"/>
  <c r="G19" i="172"/>
  <c r="G9" i="172"/>
  <c r="G12" i="172"/>
  <c r="G8" i="172"/>
  <c r="G20" i="172"/>
  <c r="G6" i="172"/>
  <c r="G29" i="172"/>
  <c r="G28" i="172"/>
  <c r="G17" i="172"/>
  <c r="G16" i="172"/>
  <c r="G25" i="172"/>
  <c r="G7" i="172"/>
  <c r="G27" i="172"/>
  <c r="G14" i="172"/>
  <c r="G11" i="172"/>
  <c r="G21" i="172"/>
  <c r="CE33" i="205"/>
  <c r="CD34" i="205"/>
  <c r="F611" i="147"/>
  <c r="F614" i="147" s="1"/>
  <c r="F603" i="148"/>
  <c r="F606" i="148" s="1"/>
  <c r="F600" i="148"/>
  <c r="F608" i="147"/>
  <c r="CF33" i="205" l="1"/>
  <c r="CE34" i="205"/>
  <c r="F607" i="148"/>
  <c r="F615" i="147"/>
  <c r="CG33" i="205" l="1"/>
  <c r="CF34" i="205"/>
  <c r="A17" i="146"/>
  <c r="A16" i="146"/>
  <c r="A15" i="146"/>
  <c r="C14" i="146"/>
  <c r="A14" i="146"/>
  <c r="A13" i="146"/>
  <c r="D7" i="146"/>
  <c r="F7" i="146" s="1"/>
  <c r="G7" i="146" s="1"/>
  <c r="D6" i="146"/>
  <c r="F6" i="146" s="1"/>
  <c r="G6" i="146" s="1"/>
  <c r="D5" i="146"/>
  <c r="F5" i="146" s="1"/>
  <c r="G5" i="146" s="1"/>
  <c r="D4" i="146"/>
  <c r="F4" i="146" s="1"/>
  <c r="G4" i="146" s="1"/>
  <c r="D3" i="146"/>
  <c r="F3" i="146" s="1"/>
  <c r="G3" i="146" s="1"/>
  <c r="CH33" i="205" l="1"/>
  <c r="CG34" i="205"/>
  <c r="D14" i="146"/>
  <c r="E14" i="146" s="1"/>
  <c r="C4" i="151" s="1"/>
  <c r="H4" i="146"/>
  <c r="B4" i="151" s="1"/>
  <c r="D13" i="146"/>
  <c r="E13" i="146" s="1"/>
  <c r="C3" i="151" s="1"/>
  <c r="H3" i="146"/>
  <c r="B3" i="151" s="1"/>
  <c r="D15" i="146"/>
  <c r="E15" i="146" s="1"/>
  <c r="C5" i="151" s="1"/>
  <c r="H5" i="146"/>
  <c r="B5" i="151" s="1"/>
  <c r="D16" i="146"/>
  <c r="E16" i="146" s="1"/>
  <c r="C7" i="151" s="1"/>
  <c r="H6" i="146"/>
  <c r="B7" i="151" s="1"/>
  <c r="D17" i="146"/>
  <c r="E17" i="146" s="1"/>
  <c r="C8" i="151" s="1"/>
  <c r="H7" i="146"/>
  <c r="B8" i="151" s="1"/>
  <c r="CI33" i="205" l="1"/>
  <c r="CH34" i="205"/>
  <c r="B10" i="151"/>
  <c r="H8" i="146"/>
  <c r="CJ33" i="205" l="1"/>
  <c r="CI34" i="205"/>
  <c r="CK33" i="205" l="1"/>
  <c r="CJ34" i="205"/>
  <c r="CL33" i="205" l="1"/>
  <c r="CK34" i="205"/>
  <c r="CM33" i="205" l="1"/>
  <c r="CL34" i="205"/>
  <c r="CN33" i="205" l="1"/>
  <c r="CM34" i="205"/>
  <c r="CN34" i="205" l="1"/>
  <c r="CO33" i="205"/>
  <c r="CP33" i="205" l="1"/>
  <c r="CO34" i="205"/>
  <c r="CQ33" i="205" l="1"/>
  <c r="CP34" i="205"/>
  <c r="CQ34" i="205" l="1"/>
  <c r="CR33" i="205"/>
  <c r="CS33" i="205" l="1"/>
  <c r="CR34" i="205"/>
  <c r="CT33" i="205" l="1"/>
  <c r="CS34" i="205"/>
  <c r="CU33" i="205" l="1"/>
  <c r="CT34" i="205"/>
  <c r="CV33" i="205" l="1"/>
  <c r="CU34" i="205"/>
  <c r="CW33" i="205" l="1"/>
  <c r="CV34" i="205"/>
  <c r="CX33" i="205" l="1"/>
  <c r="CW34" i="205"/>
  <c r="CY33" i="205" l="1"/>
  <c r="CX34" i="205"/>
  <c r="CZ33" i="205" l="1"/>
  <c r="CY34" i="205"/>
  <c r="DA33" i="205" l="1"/>
  <c r="CZ34" i="205"/>
  <c r="DB33" i="205" l="1"/>
  <c r="DB34" i="205" s="1"/>
  <c r="DA34" i="20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K5" authorId="0" shapeId="0" xr:uid="{00000000-0006-0000-1000-000001000000}">
      <text>
        <r>
          <rPr>
            <b/>
            <sz val="9"/>
            <color indexed="81"/>
            <rFont val="Tahoma"/>
            <family val="2"/>
          </rPr>
          <t>Without O&amp;M Cost</t>
        </r>
      </text>
    </comment>
    <comment ref="D6" authorId="0" shapeId="0" xr:uid="{00000000-0006-0000-1000-000002000000}">
      <text>
        <r>
          <rPr>
            <b/>
            <sz val="9"/>
            <color indexed="81"/>
            <rFont val="Tahoma"/>
            <family val="2"/>
          </rPr>
          <t>Without O&amp;M Cost</t>
        </r>
      </text>
    </comment>
    <comment ref="G6" authorId="0" shapeId="0" xr:uid="{00000000-0006-0000-1000-000003000000}">
      <text>
        <r>
          <rPr>
            <b/>
            <sz val="9"/>
            <color indexed="81"/>
            <rFont val="Tahoma"/>
            <family val="2"/>
          </rPr>
          <t>Without O&amp;M Cost</t>
        </r>
      </text>
    </comment>
  </commentList>
</comments>
</file>

<file path=xl/sharedStrings.xml><?xml version="1.0" encoding="utf-8"?>
<sst xmlns="http://schemas.openxmlformats.org/spreadsheetml/2006/main" count="7889" uniqueCount="2755">
  <si>
    <t>جدول الكميات</t>
  </si>
  <si>
    <t>BILL OF QUANTITIES</t>
  </si>
  <si>
    <t>الأعمال الكهربائية</t>
  </si>
  <si>
    <t>ELECTRICAL WORKS</t>
  </si>
  <si>
    <t>الاتصالات</t>
  </si>
  <si>
    <t xml:space="preserve">العبارات </t>
  </si>
  <si>
    <t>Road Crossing</t>
  </si>
  <si>
    <t>البند</t>
  </si>
  <si>
    <t>وصف البند</t>
  </si>
  <si>
    <t>الوحدة</t>
  </si>
  <si>
    <t xml:space="preserve">الكمية </t>
  </si>
  <si>
    <t>السعر  (ريال سعودي)</t>
  </si>
  <si>
    <t>المبلغ (ريال سعودي)</t>
  </si>
  <si>
    <t>ITEM DESCRIPTION</t>
  </si>
  <si>
    <t>ITEM</t>
  </si>
  <si>
    <t>Unit</t>
  </si>
  <si>
    <t>QUANTITY</t>
  </si>
  <si>
    <t>PRICE (S.R)</t>
  </si>
  <si>
    <t>AMOUNT (S.R)</t>
  </si>
  <si>
    <t>Total</t>
  </si>
  <si>
    <t xml:space="preserve">أعمال الطرق </t>
  </si>
  <si>
    <t xml:space="preserve"> ROAD WORKS</t>
  </si>
  <si>
    <t>أعمال الهدم</t>
  </si>
  <si>
    <t>DEMOLITION</t>
  </si>
  <si>
    <t>02 41 00</t>
  </si>
  <si>
    <t>إزالة أسفلت قائم</t>
  </si>
  <si>
    <r>
      <rPr>
        <sz val="10"/>
        <rFont val="Arial"/>
        <family val="2"/>
      </rPr>
      <t>m</t>
    </r>
    <r>
      <rPr>
        <vertAlign val="superscript"/>
        <sz val="10"/>
        <rFont val="Times New Roman"/>
        <family val="1"/>
      </rPr>
      <t>2</t>
    </r>
  </si>
  <si>
    <t>Demolition of existing Asphalt</t>
  </si>
  <si>
    <t>B1.02 41 00.1</t>
  </si>
  <si>
    <t>اعداد طبقة الاساس الحصوي القائمة</t>
  </si>
  <si>
    <t>Compaction of existing aggregate base course layer</t>
  </si>
  <si>
    <t>B1.02 41 00.2</t>
  </si>
  <si>
    <t>إزالة بردورات قائمه</t>
  </si>
  <si>
    <t>m</t>
  </si>
  <si>
    <t>Demolition of existing Kerbs</t>
  </si>
  <si>
    <t>B1.02 41 00.3</t>
  </si>
  <si>
    <t xml:space="preserve"> الأعمال الترابية و التسوية</t>
  </si>
  <si>
    <t>EARTHWORKS AND SITE GRADING</t>
  </si>
  <si>
    <t>31 22 00</t>
  </si>
  <si>
    <t>حفريات الطرق</t>
  </si>
  <si>
    <t>m3</t>
  </si>
  <si>
    <t xml:space="preserve">Excavation for cuttings </t>
  </si>
  <si>
    <t>B1.31 22 00.01</t>
  </si>
  <si>
    <t>ردميات الطرق</t>
  </si>
  <si>
    <t>Fill to the roads</t>
  </si>
  <si>
    <t>B1.31 22 00.02</t>
  </si>
  <si>
    <t>طبقة القاعدة</t>
  </si>
  <si>
    <t>Subgrade</t>
  </si>
  <si>
    <t>B1.31 22 00.03</t>
  </si>
  <si>
    <t>طبقة أساس حصوية</t>
  </si>
  <si>
    <t>AGGREGATE BASE COURSE</t>
  </si>
  <si>
    <t>32 11 23</t>
  </si>
  <si>
    <t>Aggregate base course</t>
  </si>
  <si>
    <t>B1.32 11 23.01</t>
  </si>
  <si>
    <t xml:space="preserve">الإنشاء البيتوميني </t>
  </si>
  <si>
    <t>BITUMINOUS CONSTRUCTION</t>
  </si>
  <si>
    <t>32 11 26</t>
  </si>
  <si>
    <t>الطبقة الأساس البيتومينية (تدرج 1 - صنف أ)، شاملاً الطبقة اللاصقة (MC1) &amp; (RC2) .</t>
  </si>
  <si>
    <t>Bituminous base course (Grading I - Class A), including Prime Coat (MC1) &amp; (RC2).</t>
  </si>
  <si>
    <t>B1.32 11 26.02</t>
  </si>
  <si>
    <t>طبقة السطح العليا</t>
  </si>
  <si>
    <t>ASPHALT WEARING COURSE</t>
  </si>
  <si>
    <t>32 12 16</t>
  </si>
  <si>
    <t>طبقة السطح العليا من الخرسانة البيتومينية (تدرج 1 - صنف أ) شاملاً الطبقة اللاصقة (RC2) .</t>
  </si>
  <si>
    <t>Bituminous concrete wearing course, (Grading I - Class A), including tack coat (RC2).</t>
  </si>
  <si>
    <t>B1.32 12 16.01</t>
  </si>
  <si>
    <t>بردورات مسبقة الصب</t>
  </si>
  <si>
    <t>PRECAST CONCRETE CURB</t>
  </si>
  <si>
    <t>32 14 13</t>
  </si>
  <si>
    <t>بردورات نوع (K1A)</t>
  </si>
  <si>
    <t>Concrete curb, Type (K1A)</t>
  </si>
  <si>
    <t>B1.32 14 13.01</t>
  </si>
  <si>
    <t>بردورات نوع (K1B)</t>
  </si>
  <si>
    <t>Concrete curb, Type (K1B)</t>
  </si>
  <si>
    <t>B1.32 14 13.02</t>
  </si>
  <si>
    <t>بردورات نوع (K2)</t>
  </si>
  <si>
    <t>Concrete curb, Type (K2)</t>
  </si>
  <si>
    <t>B1.32 14 13.03</t>
  </si>
  <si>
    <t>يتم ترحيل الطرق  - إلى التجميع</t>
  </si>
  <si>
    <t>ريال سعودي</t>
  </si>
  <si>
    <t>CARRIED TO ROADS - COLLECTION</t>
  </si>
  <si>
    <t>العلامات الأرضية</t>
  </si>
  <si>
    <t>PAVEMENT MARKINGS</t>
  </si>
  <si>
    <t>32 17 23</t>
  </si>
  <si>
    <t>دهان ثرموبلاستيك (أبيض / أصفر)</t>
  </si>
  <si>
    <t>Thermoplastic pavement marking (White/Yellow)</t>
  </si>
  <si>
    <t>32 17 23.01</t>
  </si>
  <si>
    <t>دهانات مرورية بيضاء عاكسة بلاستيكية حرارية</t>
  </si>
  <si>
    <t>m²</t>
  </si>
  <si>
    <t xml:space="preserve">Retroreflective Thermoplastic White Traffic </t>
  </si>
  <si>
    <t>B1.32 17 23.01.01</t>
  </si>
  <si>
    <t>دهانات مرورية صفراء عاكسة بلاستيكية حرارية</t>
  </si>
  <si>
    <t>Retroreflective Thermoplastic Yellow Traffic</t>
  </si>
  <si>
    <t>B1.32 17 23.01.02</t>
  </si>
  <si>
    <t xml:space="preserve"> اللوحات الإرشادية للطرق </t>
  </si>
  <si>
    <t>TRAFFIC SIGNAGE</t>
  </si>
  <si>
    <t>10 14 53</t>
  </si>
  <si>
    <t>لوحات مرورية  المثبتة بالأرض مصنوعة من ألواح ألومنيوم مع حواملها القابلة للإنفصال بالقاعدة مكونة من لوحة مروريه وعمود واحد مع كافة الاكسسورات وكل ما يلزم حسب المخططات والمواصفات.</t>
  </si>
  <si>
    <t>Traffic signs,  ground mounted, 1 Sheet Alumenium, (breakaway) Single post, with all accessories according to the drawings and specifications.</t>
  </si>
  <si>
    <t>B1.10 14 53.01</t>
  </si>
  <si>
    <t>لوحات مرورية المثبتة بالأرض مصنوعة من ألواح ألومنيوم مع حواملها القابلة للإنفصال بالقاعدة مكونة من لوحتين مروريتين وعمود واحد مع كافة الاكسسورات وكل ما يلزم حسب المخططات والمواصفات.</t>
  </si>
  <si>
    <t>Traffic signs,  ground mounted, 2 Sheet Alumenium, (breakaway) Single post, with all accessories according to the drawings and specifications.</t>
  </si>
  <si>
    <t>B1.10 14 53.02</t>
  </si>
  <si>
    <t xml:space="preserve"> لوحات مرورية مصنوعة من ألواح الإلمنيوم مع حواملها (قابلة للانفصال بالقاعدة) مكونة من لوحه مروريه وعمودين مع كافات الاكسسورات، وكل ما يلزم حسب المخططات والمواصفات.</t>
  </si>
  <si>
    <t>Traffic signs, ground mounted, Sheet Alumenium, (breakaway) Double post with all accessories according to the drawings and specifications.</t>
  </si>
  <si>
    <t>B1.10 14 53.03</t>
  </si>
  <si>
    <t>علامات أرضية بارزة عاكسة (نوع - أ)</t>
  </si>
  <si>
    <t>Retroreflective raised pavement markers (Type A)</t>
  </si>
  <si>
    <t>B1.10 14 53.04</t>
  </si>
  <si>
    <t>علامات أرضية بارزة مصنوعة من السيراميك</t>
  </si>
  <si>
    <t>Ceramic raised pavement markers</t>
  </si>
  <si>
    <t>B1.10 14 53.05</t>
  </si>
  <si>
    <t>علامات أرضية مضيئة تعمل بالطاقة الشمسية (عيون القط)</t>
  </si>
  <si>
    <t>Solar powered lighting cateyes pavement markers</t>
  </si>
  <si>
    <t>B1.10 14 53.06</t>
  </si>
  <si>
    <t xml:space="preserve"> خندق كابل الجهد المتوسط</t>
  </si>
  <si>
    <t>MEDIUM VOLTAGE CABLE TRENCH</t>
  </si>
  <si>
    <t>31 23 00</t>
  </si>
  <si>
    <t xml:space="preserve">حفر خندق كابل بعرض 40 سم وعمق 80 سم يسع لعدد (1) كابل  </t>
  </si>
  <si>
    <t>m³</t>
  </si>
  <si>
    <t>Excavation for Trench size 40cm wide and 80cm deep (for 1 cable)</t>
  </si>
  <si>
    <t>B2.31 23 00.01</t>
  </si>
  <si>
    <t xml:space="preserve">حفر خندق كابل بعرض 60 سم وعمق 80 سم يسع لعدد (2) كابل    </t>
  </si>
  <si>
    <t>Excavation for Trench size 60cm wide and 80cm deep ( for  2 cables)</t>
  </si>
  <si>
    <t>B2.31 23 00.02</t>
  </si>
  <si>
    <t xml:space="preserve">حفر خندق كابل بعرض 90 سم وعمق 80 سم يسع لعدد (3) كابل    </t>
  </si>
  <si>
    <t xml:space="preserve">Excavation for Trench size 90cm wide and 80cm deep ( for 3 cables) </t>
  </si>
  <si>
    <t>B2.31 23 00.03</t>
  </si>
  <si>
    <t>B2.31 23 00.04</t>
  </si>
  <si>
    <t xml:space="preserve">حفر خندق كابل بعرض 150 سم وعمق 80 سم يسع لعدد (5) كابل    </t>
  </si>
  <si>
    <t xml:space="preserve">Excavation for Trench size 150 cm wide and 80 cm deep ( for 5 cables) </t>
  </si>
  <si>
    <t>B2.31 23 00.05</t>
  </si>
  <si>
    <t xml:space="preserve">حفر خندق كابل بعرض 180 سم وعمق 80 سم يسع لعدد (6) كابل    </t>
  </si>
  <si>
    <t xml:space="preserve">Excavation for Trench size 180 cm wide and 80 cm deep ( for 6 cables) </t>
  </si>
  <si>
    <t>عبارات كابلات الجهد المتوسط</t>
  </si>
  <si>
    <t>MEDIUM VOLTAGE CABLES DUCT BANKS</t>
  </si>
  <si>
    <t>33 71 19</t>
  </si>
  <si>
    <t>عبارة  لعدد ( 2 ) ماسورة</t>
  </si>
  <si>
    <t>Duct bank 2 way</t>
  </si>
  <si>
    <t>B2.33 71 19.01</t>
  </si>
  <si>
    <t>عبارة لعدد (4) ماسورة</t>
  </si>
  <si>
    <t>Duct bank 4 way</t>
  </si>
  <si>
    <t>B2.33 71 19.02</t>
  </si>
  <si>
    <t>-</t>
  </si>
  <si>
    <t>B2.33 71 19.03</t>
  </si>
  <si>
    <t>B2.33 71 19.04</t>
  </si>
  <si>
    <t xml:space="preserve"> كيابل الجهد المتوسط </t>
  </si>
  <si>
    <t>MEDIUM VOLTAGE CABLES</t>
  </si>
  <si>
    <t>26 05 13.16</t>
  </si>
  <si>
    <t xml:space="preserve">كيبل جهد 15 ك.ف.500*3C مم2  AL/ XLPE/ LLDPE غير مسلح </t>
  </si>
  <si>
    <t>Cable: 15KV 3Cx500mm² AL/XLPE/LLDPE unarmored</t>
  </si>
  <si>
    <t>B2.26.05.13.16.01</t>
  </si>
  <si>
    <t>كابل نحاس أحادي القلب جهد 15 ك.ف غير مسلح (3x1Cx50mm²,Cu/LLDPE/PVC).</t>
  </si>
  <si>
    <t>Single Core Cables, Copper, 15kV (3x1Cx50mm²,Cu/LLDPE/PVC).</t>
  </si>
  <si>
    <t>B2.26.05.13.16.02</t>
  </si>
  <si>
    <t>وصلات كيابل مستقيمة جهد 15 ك.ف. 3C x 500 مم2  Al /XLPE/LLDPE غير مسلح</t>
  </si>
  <si>
    <t>Straight joints cables for 15KV 3x500mm² AL/XLPE/LLDPE unarmored</t>
  </si>
  <si>
    <t>B2.26.05.13.16.03</t>
  </si>
  <si>
    <t xml:space="preserve">نهاية كابل جهد 15 ك.ف. 3C x 500 مم2 Al /XLPE/LLDPE </t>
  </si>
  <si>
    <t>Cable Termination for 15KV 3Cx500mm² AL/XLPE/LLDPE</t>
  </si>
  <si>
    <t>B2.26.05.13.16.04</t>
  </si>
  <si>
    <t>يتم ترحيل شبكة التوزيع الكهربائية  - إلى التجميع</t>
  </si>
  <si>
    <t>CARRIED TO ELECTRICAL DISTRIBUTION NETWORK - COLLECTION</t>
  </si>
  <si>
    <t xml:space="preserve">مفاتيح الجهد المتوسط   </t>
  </si>
  <si>
    <t>MEDIUM VOLTAGE SWITCHGEARS</t>
  </si>
  <si>
    <t>26 13 00</t>
  </si>
  <si>
    <t xml:space="preserve">مفتاح جهد متوسط (13.8 ك.ف) (وحدة الربط الحلقي) لنقاط الفتح بين المغذيات (NOP) من النوع الخارجي طبقاً لمواصفات الشركة السعودية للكهرباء ومتطلباتها </t>
  </si>
  <si>
    <t>Normally Open Point  (R M U) 13.8 kv for Outdoor type according to the Saudi Electric Company specifications and requirements</t>
  </si>
  <si>
    <t>B2.26 13 00.01</t>
  </si>
  <si>
    <t>إنارة الطرق</t>
  </si>
  <si>
    <t>ROAD  LIGHTING</t>
  </si>
  <si>
    <t xml:space="preserve">محطات الإنارة </t>
  </si>
  <si>
    <t>STREET LIGHTING SUB-STATION</t>
  </si>
  <si>
    <t>26 11 16</t>
  </si>
  <si>
    <t xml:space="preserve">محطة مصندقة  13.8/0.4  ك ف ،  500 ك.ف .ا, شاملة القواعد الخرسانية والسياج .حسب مواصفات ومعايير شركة الكهرباء </t>
  </si>
  <si>
    <t>Unit Substation 13.8/0.4 K V, 500kVA ,Including concrete foundations and fencing,  According to the specifications and standards of SEC</t>
  </si>
  <si>
    <t>B2.26 11 16.01</t>
  </si>
  <si>
    <t xml:space="preserve">وحدة الجهد المتوسط الحلقية الالية 15 ك ف , RMU.  حسب مواصفات ومعايير شركة الكهرباء </t>
  </si>
  <si>
    <t>Ring Main Unit RMU, 15 KV, According to the specifications and standards of SEC</t>
  </si>
  <si>
    <t>B2.26 11 16.04</t>
  </si>
  <si>
    <t xml:space="preserve">كابلات الضغط المنخفض </t>
  </si>
  <si>
    <t>LOW VOLTAGE CABLES</t>
  </si>
  <si>
    <t>26 05 19</t>
  </si>
  <si>
    <t>كابل الومنيوم, (4Cx185mm²,AL/XLPE/PVC).</t>
  </si>
  <si>
    <t>Cables, Aluminium, (4Cx185mm²,AL/XLPE/PVC).</t>
  </si>
  <si>
    <t>B2.26 05 19.01</t>
  </si>
  <si>
    <t>كابل نحاس, (4Cx50mm²,Cu/XLPE/SWA/PVC + 1x25mm² PVC/ECC).</t>
  </si>
  <si>
    <t>Cables, Copper, (4Cx50mm²,Cu/XLPE/SWA/PVC + 1x25mm² PVC/ECC).</t>
  </si>
  <si>
    <t>B2.26 05 19.02</t>
  </si>
  <si>
    <t>كابل نحاس, (4Cx95mm²,Cu/XLPE/SWA/PVC + 1x50mm² PVC/ECC).</t>
  </si>
  <si>
    <t>Cables, Copper, (4Cx95mm²,Cu/XLPE/SWA/PVC + 1x50mm² PVC/ECC).</t>
  </si>
  <si>
    <t>B2.26 05 19.03</t>
  </si>
  <si>
    <t>كابل نحاس, (4Cx16mm²,Cu/XLPE/SWA/PVC +1x10mm² PVC/PVC)</t>
  </si>
  <si>
    <t>Cables, Copper, (4Cx16mm²,Cu/XLPE/SWA/PVC +1x10mm² PVC/PVC)</t>
  </si>
  <si>
    <t>B2.26 05 19.04</t>
  </si>
  <si>
    <t>لوحات توزيع الجهد المنخفض</t>
  </si>
  <si>
    <t>LOW VOLTAGE DISTRIBUTION PANEL</t>
  </si>
  <si>
    <t>26 27 33</t>
  </si>
  <si>
    <t xml:space="preserve">كابينه توزيع الجهد المنخفض Main: 100A, MCCB </t>
  </si>
  <si>
    <t>100A MCCB Low Voltage Distribution Cabinet.</t>
  </si>
  <si>
    <t>B2.26 27 33.01</t>
  </si>
  <si>
    <t>أعمدة إنارة</t>
  </si>
  <si>
    <t xml:space="preserve">LIGHTING POLES </t>
  </si>
  <si>
    <t>26 56 19</t>
  </si>
  <si>
    <t>أعمدة أنارة مع ذراعين ، إرتفاع 16 متر،  تشمل علبة توزيع الطاقة والكوابل، والقاعدة الخرسانية</t>
  </si>
  <si>
    <t>Lighting poles with double arm, height of  ( 16 ) meters, including the power distribution box,  cables , and RCC foundation.</t>
  </si>
  <si>
    <t>B2.26 56 19.01</t>
  </si>
  <si>
    <t>أعمدة أنارة مع ذراع واحد ، إرتفاع 16 متر،  تشمل علبة توزيع الطاقة والكوابل، والقاعدة الخرسانية</t>
  </si>
  <si>
    <t>Lighting poles with single arm, height of  ( 16 ) meters, including the power distribution box,  cables , and RCC foundation.</t>
  </si>
  <si>
    <t>B2.26 56 19.02</t>
  </si>
  <si>
    <t>أعمدة أنارة مع ذراع واحد ، إرتفاع 12 متر،  تشمل علبة توزيع الطاقة والكوابل، والقاعدة الخرسانية</t>
  </si>
  <si>
    <t>Lighting poles with single arm, height of  ( 12 ) meters, including the power distribution box, cables , and RCC foundation.</t>
  </si>
  <si>
    <t>B2.26 56 19.03</t>
  </si>
  <si>
    <t xml:space="preserve">وحدات إنارة الشوارع </t>
  </si>
  <si>
    <t>STREET LIGHTING LUMINAIRE</t>
  </si>
  <si>
    <t>وحدة إنارة LED نظام اضاءة بمخرج ≥ 50000 lumen كاملة مع جهاز التحكم والمصباح ، (305) واط, 230 فولت, 60 هرتز .</t>
  </si>
  <si>
    <t>Street Lighting ( LED) Luminaire,of Output≥ 50000 lumen complete with control gear and lamp, 305 WATT, 230 Volt, 60 HZ</t>
  </si>
  <si>
    <t>B2.26.56.19.04</t>
  </si>
  <si>
    <t>وحدة إنارة LED نظام اضاءة بمخرج ≥ 26000 lumen  كاملة مع جهاز التحكم والمصباح ، (154) واط, 230 فولت, 60 هرتز .</t>
  </si>
  <si>
    <t>Street Lighting ( LED) Luminaire,of Output≥ 26000 lumen complete with control gear and lamp, 154 WATT, 230 Volt, 60 HZ</t>
  </si>
  <si>
    <t>B2.26.56.19.05</t>
  </si>
  <si>
    <t>وحدة إنارة LED نظام اضاءة بمخرج ≥ 19000 lumen  كاملة مع جهاز التحكم والمصباح ، (114) واط, 230 فولت, 60 هرتز .</t>
  </si>
  <si>
    <t>Street Lighting ( LED) Luminaire,of Output≥ 19000 lumen complete with control gear and lamp, 114 WATT, 230 Volt, 60 HZ</t>
  </si>
  <si>
    <t>B2.26.56.19.06</t>
  </si>
  <si>
    <t xml:space="preserve"> نظام التاريض </t>
  </si>
  <si>
    <t xml:space="preserve">EARTHING  SYSTEM </t>
  </si>
  <si>
    <t>26 05 26</t>
  </si>
  <si>
    <t xml:space="preserve"> </t>
  </si>
  <si>
    <t>يشمل تأريض الأعمدة والصوارى وكبائن التغذية ومحطة التوزيع ووحدات الربط الحلقي  ومغذيات الجهد المنخفض لدوائر الإنارة وعداد قياس الطاقة.</t>
  </si>
  <si>
    <t xml:space="preserve">Including earthing of  lighting poles ,masts. feeder pillars , unit substations, RMU, L.V feeders and KWH meter. </t>
  </si>
  <si>
    <t>B2.26 05 26.01</t>
  </si>
  <si>
    <t xml:space="preserve">عبارات عبور كابلات الطرق </t>
  </si>
  <si>
    <t xml:space="preserve">ROAD CROSSING DUCTS </t>
  </si>
  <si>
    <t>عبارة طرق لكابلات إنارة شوارع ذات أثنين منفذ من مواسير بوليفنيل الكلوريد (2x100 مم)</t>
  </si>
  <si>
    <t>Road crossing ducts, 2 way (2 x 100mm PVC)</t>
  </si>
  <si>
    <t xml:space="preserve">لوحات الانارة وكبائن التوزيع </t>
  </si>
  <si>
    <t>LIGHTING PANELS</t>
  </si>
  <si>
    <t>26 24 16</t>
  </si>
  <si>
    <t>كبائن التوزيع لدوائر الانارة</t>
  </si>
  <si>
    <t xml:space="preserve">Street Lighting Feeder pillars </t>
  </si>
  <si>
    <t>B2.26 24 16.01</t>
  </si>
  <si>
    <t>توريد وتركيب جدار مع الإطار لتركيب عداد قياس الطاقة من بلوك خرساني حسب معايير ومواصفات الشركة السعودية للكهرباء.</t>
  </si>
  <si>
    <t>Supply and installation of concrete block wall including the frame and the concrete block wall for installation of KWH meter according to the standards and specifications of SEC.</t>
  </si>
  <si>
    <t>B2.26 24 16.02</t>
  </si>
  <si>
    <t xml:space="preserve">حفر سحب الكابلات </t>
  </si>
  <si>
    <t>DRAWPITS</t>
  </si>
  <si>
    <t xml:space="preserve">33 71 19.13 </t>
  </si>
  <si>
    <t xml:space="preserve">حفرة سحب مع غطاء حديد متوسط التحمل بأبعاد 600*600*1000 مم </t>
  </si>
  <si>
    <t>Drawpit with medium duty steel cover, size 600x600x1000mm</t>
  </si>
  <si>
    <t>B2.33 71 19.13.01</t>
  </si>
  <si>
    <t>TELECOMMUNICATIONS</t>
  </si>
  <si>
    <t>عبارات عبور كابلات الطرق من الخرسانة المسلحة</t>
  </si>
  <si>
    <t xml:space="preserve">ROAD CROSSING REINFORCED CONCRETE ENCASEMENT DUCTS </t>
  </si>
  <si>
    <t>عبارات عبور الطريق من المواسير البولي ايثلين 6 خطوط بقطر 50 مم</t>
  </si>
  <si>
    <t xml:space="preserve">6 way 50mm HDPE duct </t>
  </si>
  <si>
    <t>B2.33 71 19.05</t>
  </si>
  <si>
    <t>عبارات عبور كابلات الطرق من الخرسانة الغير مسلحة</t>
  </si>
  <si>
    <t xml:space="preserve">UNREINFORCED CONCRETE DUCTS </t>
  </si>
  <si>
    <t>B2.33 71 19.06</t>
  </si>
  <si>
    <t>DUCTS</t>
  </si>
  <si>
    <t>المواسير من البولي ايثلين 2 خطوط بقطر 32 مم</t>
  </si>
  <si>
    <t>2 x 32 mm diameter HDPE ducts</t>
  </si>
  <si>
    <t>B2.33 71 19.07</t>
  </si>
  <si>
    <t>غرف تفتيش (مانهولات)</t>
  </si>
  <si>
    <t>MANHOLES</t>
  </si>
  <si>
    <t>33 71 19.13</t>
  </si>
  <si>
    <t>غرفة تقتيش (مانهول) من النوع 1</t>
  </si>
  <si>
    <t>nr</t>
  </si>
  <si>
    <t>Manhole type 1</t>
  </si>
  <si>
    <t>B2.33.71.19.13.02</t>
  </si>
  <si>
    <t>غرفة تقتيش (مانهول) من النوع 2</t>
  </si>
  <si>
    <t xml:space="preserve">Manhole type 2 </t>
  </si>
  <si>
    <t>B2.33.71.19.13.03</t>
  </si>
  <si>
    <t>غرفة تقتيش (مانهول) من النوع 3</t>
  </si>
  <si>
    <t xml:space="preserve">Manhole type 3 </t>
  </si>
  <si>
    <t>B2.33.71.19.13.04</t>
  </si>
  <si>
    <t>شبكة مياه الشرب</t>
  </si>
  <si>
    <t>POTABLE WATER NETWORK</t>
  </si>
  <si>
    <t>أعمال المواسير - المواسير</t>
  </si>
  <si>
    <t>PIPEWORK-PIPES</t>
  </si>
  <si>
    <t xml:space="preserve">مواسير من البولي إيتلين العالي الكثافة PE 100 SDR 11 (PN 16 Bar) </t>
  </si>
  <si>
    <t>High Density Polyethylene pipes PE 100 SDR 11 (PN 16 Bar)</t>
  </si>
  <si>
    <t>33 14 13</t>
  </si>
  <si>
    <t>قطر 110 مم</t>
  </si>
  <si>
    <t>110mm Diameter</t>
  </si>
  <si>
    <t xml:space="preserve">عمق 0 - 1.5 م </t>
  </si>
  <si>
    <t xml:space="preserve">Depth: 0.0m - 1.5m  </t>
  </si>
  <si>
    <t>B3.33 14 13.01</t>
  </si>
  <si>
    <t xml:space="preserve">عمق 1.51 - 2.5 م </t>
  </si>
  <si>
    <t xml:space="preserve">Depth: 1.51m - 2.5m  </t>
  </si>
  <si>
    <t>B3.33 14 13.02</t>
  </si>
  <si>
    <t>عمق اكبر من 2.51 م</t>
  </si>
  <si>
    <t xml:space="preserve">Depth: Greater than 2.51m  </t>
  </si>
  <si>
    <t>B3.33 14 13.03</t>
  </si>
  <si>
    <t>قطر 160 مم</t>
  </si>
  <si>
    <t>160mm Diameter</t>
  </si>
  <si>
    <t>B3.33 14 13.04</t>
  </si>
  <si>
    <t>B3.33 14 13.05</t>
  </si>
  <si>
    <t>قطر 200 مم</t>
  </si>
  <si>
    <t>200mm Diameter</t>
  </si>
  <si>
    <t>B3.33 14 13.07</t>
  </si>
  <si>
    <t>B3.33 14 13.08</t>
  </si>
  <si>
    <t xml:space="preserve">عمق 2.51 - 3.5 م </t>
  </si>
  <si>
    <t xml:space="preserve">Depth: 2.51m - 3.5m  </t>
  </si>
  <si>
    <t>B3.33 14 13.09</t>
  </si>
  <si>
    <t>عمق اكبر من 3.51 م</t>
  </si>
  <si>
    <t xml:space="preserve">Depth: Greater than 3.51m  </t>
  </si>
  <si>
    <t>قطر 250 مم</t>
  </si>
  <si>
    <t>250mm Diameter</t>
  </si>
  <si>
    <t>B3.33 14 13.11</t>
  </si>
  <si>
    <t>B3.33 14 13.12</t>
  </si>
  <si>
    <t>B3.33 14 13.13</t>
  </si>
  <si>
    <t>B3.33 14 13.14</t>
  </si>
  <si>
    <t>يتم ترحيل شبكة مياه الشرب - إلى التجميع</t>
  </si>
  <si>
    <t>CARRIED TO POTABLE WATER NETWORK - COLLECTION</t>
  </si>
  <si>
    <t>قطر 315 مم</t>
  </si>
  <si>
    <t>315mm Diameter</t>
  </si>
  <si>
    <t>B3.33 14 13.15</t>
  </si>
  <si>
    <t>B3.33 14 13.16</t>
  </si>
  <si>
    <t>B3.33 14 13.17</t>
  </si>
  <si>
    <t>قطر 355 مم</t>
  </si>
  <si>
    <t>355mm Diameter</t>
  </si>
  <si>
    <t>B3.33 14 13.18</t>
  </si>
  <si>
    <t>عمق اكبر من 1.51 م</t>
  </si>
  <si>
    <t xml:space="preserve">Depth: Greater than 1.51m  </t>
  </si>
  <si>
    <t>B3.33 14 13.19</t>
  </si>
  <si>
    <t xml:space="preserve"> تغليف خرسانية للمواسير</t>
  </si>
  <si>
    <t>Pipe Encasements,</t>
  </si>
  <si>
    <t>33 14 11</t>
  </si>
  <si>
    <t xml:space="preserve"> تغليف خرسانية لمواسير قطر 160 مم </t>
  </si>
  <si>
    <t xml:space="preserve">Pipe encasement diameter 160 mm </t>
  </si>
  <si>
    <t>B3.33 14 11.01</t>
  </si>
  <si>
    <t xml:space="preserve"> تغليف خرسانية لمواسير قطر 200 مم </t>
  </si>
  <si>
    <t xml:space="preserve">Pipe encasement diameter 200 mm </t>
  </si>
  <si>
    <t>B3.33 14 11.02</t>
  </si>
  <si>
    <t xml:space="preserve"> تغليف خرسانية لمواسير قطر 250 مم </t>
  </si>
  <si>
    <t xml:space="preserve">Pipe encasement diameter 250 mm </t>
  </si>
  <si>
    <t>B3.33 14 11.03</t>
  </si>
  <si>
    <t xml:space="preserve"> تغليف خرسانية لمواسير قطر 315 مم </t>
  </si>
  <si>
    <t xml:space="preserve">Pipe encasement diameter 315 mm </t>
  </si>
  <si>
    <t>B3.33 14 11.04</t>
  </si>
  <si>
    <t xml:space="preserve"> تغليف خرسانية لمواسير قطر 355 مم </t>
  </si>
  <si>
    <t xml:space="preserve">Pipe encasement diameter 355 mm </t>
  </si>
  <si>
    <t>B3.33 14 11.05</t>
  </si>
  <si>
    <t xml:space="preserve"> أعمال المواسير - الصمامات</t>
  </si>
  <si>
    <t xml:space="preserve"> PIPEWORK -  VALVES </t>
  </si>
  <si>
    <t xml:space="preserve">الصمامات </t>
  </si>
  <si>
    <t xml:space="preserve">Valves </t>
  </si>
  <si>
    <t>33 14 19</t>
  </si>
  <si>
    <t>الصمام البوابي  (مدفون)</t>
  </si>
  <si>
    <t>Gate (Sluice) valves (Direct buried)</t>
  </si>
  <si>
    <t>صمام قفل بوابي بقطر 150 مم على خط مواسير بقطر160 مم .</t>
  </si>
  <si>
    <t>Gate valves dia (150) mm on pipe dia (160) mm .</t>
  </si>
  <si>
    <t>B3.33 14 19.01</t>
  </si>
  <si>
    <t>صمام قفل بوابي بقطر 200 مم على خط مواسير بقطر200 مم .</t>
  </si>
  <si>
    <t>Gate valves dia (200) mm on pipe dia (200) mm .</t>
  </si>
  <si>
    <t>B3.33 14 19.02</t>
  </si>
  <si>
    <t>صمام قفل بوابي بقطر 250 مم على خط مواسير بقطر250 مم .</t>
  </si>
  <si>
    <t>Gate valves dia (250) mm on pipe dia (250) mm .</t>
  </si>
  <si>
    <t>B3.33 14 19.03</t>
  </si>
  <si>
    <t xml:space="preserve">صمامات الفراشة </t>
  </si>
  <si>
    <t xml:space="preserve">Butterfly valves </t>
  </si>
  <si>
    <t>صمام فراشة بقطر 300 مم على خط مواسير بقطر315 مم .</t>
  </si>
  <si>
    <t>Butterfly valves with dia (300) mm on pipe dia (315) mm .</t>
  </si>
  <si>
    <t>B3.33 14 19.04</t>
  </si>
  <si>
    <t>صمام فراشة بقطر 350 مم على خط مواسير بقطر355 مم .</t>
  </si>
  <si>
    <t>Butterfly valves with dia (350) mm on pipe dia (355) mm .</t>
  </si>
  <si>
    <t>B3.33 14 19.05</t>
  </si>
  <si>
    <t xml:space="preserve">صمام التنظيف (الغسيل) </t>
  </si>
  <si>
    <t>Wash-out Valves</t>
  </si>
  <si>
    <t>محابس غسيل بقطر 100 مم على خط مواسير بقطر160 مم .</t>
  </si>
  <si>
    <t>Wash out valve with dia 100 mm on pipe dia (160) mm .</t>
  </si>
  <si>
    <t>B3.33 14 19.06</t>
  </si>
  <si>
    <t>محابس غسيل بقطر 100 مم على خط مواسير بقطر200 مم .</t>
  </si>
  <si>
    <t>Wash out valve with dia 100 mm on pipe dia (200) mm .</t>
  </si>
  <si>
    <t>B3.33 14 19.07</t>
  </si>
  <si>
    <t>محابس غسيل بقطر 100 مم على خط مواسير بقطر250 مم .</t>
  </si>
  <si>
    <t>Wash out valve with dia 100 mm on pipe dia (250) mm .</t>
  </si>
  <si>
    <t>B3.33 14 19.08</t>
  </si>
  <si>
    <t>محابس غسيل بقطر 100 مم على خط مواسير بقطر315 مم .</t>
  </si>
  <si>
    <t>Wash out valve with dia 100 mm on pipe dia (315) mm .</t>
  </si>
  <si>
    <t>B3.33 14 19.09</t>
  </si>
  <si>
    <t xml:space="preserve"> صمامات الهواء</t>
  </si>
  <si>
    <t>Air Valves</t>
  </si>
  <si>
    <t>محابس هواء بقطر 50 مم على خط مواسير بقطر 160 مم.</t>
  </si>
  <si>
    <t>Air valves with dia 50 mm on pipe dia (160) mm.</t>
  </si>
  <si>
    <t>B3.33 14 19.10</t>
  </si>
  <si>
    <t>محابس هواء بقطر 50 مم على خط مواسير بقطر 200 مم.</t>
  </si>
  <si>
    <t>Air valves with dia 50 mm on pipe dia (200) mm.</t>
  </si>
  <si>
    <t>B3.33 14 19.11</t>
  </si>
  <si>
    <t>محابس هواء بقطر 50 مم على خط مواسير بقطر 250 مم.</t>
  </si>
  <si>
    <t>Air valves with dia 50 mm on pipe dia (250) mm.</t>
  </si>
  <si>
    <t>B3.33 14 19.12</t>
  </si>
  <si>
    <t>فوهات حريق</t>
  </si>
  <si>
    <t xml:space="preserve">Fire Hydrant </t>
  </si>
  <si>
    <t>فوهة حريق 3 مخارج (مخرجين قياس 2.5 بوصة ومخرج قياس 4 بوصة) على شكل اسطوانة مفرغة جافة قابلة للإنفصال.</t>
  </si>
  <si>
    <t>3-outlet fire hydrant (2 x 2.5 inch and 1 x 4.5 inch) in the form of a separate dry vacuum cylinder</t>
  </si>
  <si>
    <t>B3.33 14 19.13</t>
  </si>
  <si>
    <t xml:space="preserve"> أعمال المواسير - غرف تفتيش الصمامات - الأعمال المدنية</t>
  </si>
  <si>
    <t>PIPEWORK-Valve chambers - Civil Works</t>
  </si>
  <si>
    <t xml:space="preserve">غرف تفتيش للصمامات  </t>
  </si>
  <si>
    <t>Valve chambers</t>
  </si>
  <si>
    <t>B3.33 14 13</t>
  </si>
  <si>
    <t xml:space="preserve">غرفة على خط أنبوب بقطر 315 مم  </t>
  </si>
  <si>
    <t>Chamber at pipe 315 mm Dia</t>
  </si>
  <si>
    <t xml:space="preserve">غرفة على خط أنبوب بقطر 355 مم   </t>
  </si>
  <si>
    <t>Chamber at pipe 355 mm Dia</t>
  </si>
  <si>
    <t>غرف تفتيش للتنظيف (الغسيل)</t>
  </si>
  <si>
    <t xml:space="preserve">Wash out chambers </t>
  </si>
  <si>
    <t xml:space="preserve">غرفة تنظيف على خط مواسير بقطر 160 مم </t>
  </si>
  <si>
    <t xml:space="preserve">Wash out chamber; on 160 mm dia pipeline </t>
  </si>
  <si>
    <t xml:space="preserve">غرفة تنظيف على خط مواسير بقطر 200 مم </t>
  </si>
  <si>
    <t xml:space="preserve">Wash out chamber; on 200 mm dia pipeline </t>
  </si>
  <si>
    <t>غرفة تنظيف على خط مواسير بقطر 250 مم</t>
  </si>
  <si>
    <t xml:space="preserve">Wash out chamber; on 250 mm dia pipeline </t>
  </si>
  <si>
    <t>غرفة تنظيف على خط مواسير بقطر 315 مم</t>
  </si>
  <si>
    <t xml:space="preserve">Wash out chamber; on 315 mm dia pipeline </t>
  </si>
  <si>
    <t>B3.33 14 13.06</t>
  </si>
  <si>
    <t xml:space="preserve">غرف صمامات الهواء </t>
  </si>
  <si>
    <t xml:space="preserve">Air Valve chambers </t>
  </si>
  <si>
    <t xml:space="preserve">غرفة صمام الهواء على خط مواسير بقطر 160 مم </t>
  </si>
  <si>
    <t>Air valve chamber; on 160 mm dia pipeline</t>
  </si>
  <si>
    <t xml:space="preserve">غرفة صمام الهواء على خط مواسير بقطر 200 مم </t>
  </si>
  <si>
    <t xml:space="preserve">Air valve chamber; on 200 mm dia pipeline </t>
  </si>
  <si>
    <t xml:space="preserve">غرفة صمام الهواء على خط مواسير بقطر 250 مم </t>
  </si>
  <si>
    <t xml:space="preserve">Air valve chamber; on 250 mm dia pipeline </t>
  </si>
  <si>
    <t>الوصلات القاطعة للشوارع</t>
  </si>
  <si>
    <t>وصله HDPE قاطعة للشوارع بقطر 160 مم (تشمل أغطية النهايات, محبس العزل, الخ...)</t>
  </si>
  <si>
    <t>HDPE road croosing with dia 160 mm (Including end cap, isolation valve, etc...)</t>
  </si>
  <si>
    <t>B3.33 71 19.01</t>
  </si>
  <si>
    <t>أعمال الهدم والإزالات</t>
  </si>
  <si>
    <t>Demolition works</t>
  </si>
  <si>
    <t>33 05 04</t>
  </si>
  <si>
    <t>إزالة ماسورة قطر 200 مم</t>
  </si>
  <si>
    <t xml:space="preserve">Removal of Pipe diameter 200 mm </t>
  </si>
  <si>
    <t>B3.33 05 04.01</t>
  </si>
  <si>
    <t>إزالة ماسورة قطر 500 مم</t>
  </si>
  <si>
    <t xml:space="preserve">Removal of Pipe diameter 500 mm </t>
  </si>
  <si>
    <t>B3.33 05 04.02</t>
  </si>
  <si>
    <t>شبكة الري</t>
  </si>
  <si>
    <t>TSE NETWORK</t>
  </si>
  <si>
    <t xml:space="preserve"> PIPEWORK-PIPES</t>
  </si>
  <si>
    <t>High Density Polyethylene pipes PE 100 SDR 11 ( PN 16 Bar)</t>
  </si>
  <si>
    <t>33 31 00</t>
  </si>
  <si>
    <t>B4.33 31 00.01</t>
  </si>
  <si>
    <t>Depth: 1.51m - 2.5m</t>
  </si>
  <si>
    <t>B4.33 31 00.02</t>
  </si>
  <si>
    <t>B4.33 31 00.03</t>
  </si>
  <si>
    <t>B4.33 31 00.04</t>
  </si>
  <si>
    <t>B4.33 31 00.05</t>
  </si>
  <si>
    <t xml:space="preserve">عمق 1.50 - 2.5 م </t>
  </si>
  <si>
    <t>Depth: 1.50m - 2.5m</t>
  </si>
  <si>
    <t>B4.33 31 00.06</t>
  </si>
  <si>
    <t>B4.33 31 00.07</t>
  </si>
  <si>
    <t>B4.33 31 00.08</t>
  </si>
  <si>
    <t>B4.33 31 00.09</t>
  </si>
  <si>
    <t>B4.33 31 00.10</t>
  </si>
  <si>
    <t xml:space="preserve">مجاري تمديدات انابيب الري من نوع  uPVC من الفئة 4 </t>
  </si>
  <si>
    <t xml:space="preserve">Class 4 uPVC irrigation ducts </t>
  </si>
  <si>
    <t>32 81 11</t>
  </si>
  <si>
    <t>Pipe with diameter 200 mm.</t>
  </si>
  <si>
    <t>B4.32 81 11.01</t>
  </si>
  <si>
    <t>يتم ترحيل شبكة مياه المعالجة - إلى التجميع</t>
  </si>
  <si>
    <t>CARRIED TO TSE NETWORK - COLLECTION</t>
  </si>
  <si>
    <t>مواسير تغليف خرسانية</t>
  </si>
  <si>
    <t>B4.33 14 11</t>
  </si>
  <si>
    <t>تغليف خرساني لمواسير قطر 110 مم</t>
  </si>
  <si>
    <t>Pipe encasement dia 110 mm</t>
  </si>
  <si>
    <t>B4.33 14 11.01</t>
  </si>
  <si>
    <t>تغليف خرساني لمواسير قطر 160 مم</t>
  </si>
  <si>
    <t>Pipe encasement dia 160 mm</t>
  </si>
  <si>
    <t>B4.33 14 11.02</t>
  </si>
  <si>
    <t>تغليف خرساني لمواسير قطر 200 مم</t>
  </si>
  <si>
    <t>Pipe encasement dia 200 mm</t>
  </si>
  <si>
    <t>B4.33 14 11.03</t>
  </si>
  <si>
    <t>محابس قفل بوابي بقطر 100 مم على خط مواسير بقطر110 مم .</t>
  </si>
  <si>
    <t>Gate valves dia (100) mm on pipe dia (110) mm .</t>
  </si>
  <si>
    <t>B4.33 14 19.01</t>
  </si>
  <si>
    <t>محابس قفل بوابي بقطر 150 مم على خط مواسير بقطر160 مم .</t>
  </si>
  <si>
    <t>B4.33 14 19.02</t>
  </si>
  <si>
    <t xml:space="preserve">محابس قفل بوابي بقطر 200 مم على خط مواسير بقطر200 مم . </t>
  </si>
  <si>
    <t>B4.33 14 19.03</t>
  </si>
  <si>
    <t>محابس غسيل بقطر 100 مم على خط مواسير بقطر110 مم .</t>
  </si>
  <si>
    <t>Wash out valve with dia 100 mm on pipe dia (110) mm .</t>
  </si>
  <si>
    <t>B4.33 14 19.04</t>
  </si>
  <si>
    <t>محابس هواء بقطر 50 مم على خط مواسير بقطر110 مم .</t>
  </si>
  <si>
    <t>Air valves with dia 50 mm on pipe dia (110) mm .</t>
  </si>
  <si>
    <t>B4.33 14 19.05</t>
  </si>
  <si>
    <t>B4.33 14 13</t>
  </si>
  <si>
    <t>غرفة تنظيف على خط مواسير بقطر 110 مم</t>
  </si>
  <si>
    <t xml:space="preserve">Wash out chamber; on 110 mm dia pipeline </t>
  </si>
  <si>
    <t>B4.33 14 13.01</t>
  </si>
  <si>
    <t xml:space="preserve">غرفة صمام الهواء على خط مواسير بقطر 110 مم </t>
  </si>
  <si>
    <t>Air valve chamber; on 110 mm dia pipeline</t>
  </si>
  <si>
    <t>B4.33 14 13.02</t>
  </si>
  <si>
    <t>32 84 00</t>
  </si>
  <si>
    <t>وصله HDPE قاطعة للشوارع بقطر 110 مم (تشمل أغطية النهايات, محبس العزل, الخ...)</t>
  </si>
  <si>
    <t>HDPE road croosing with dia 110 mm (Including end cap, isolation valve, etc...)</t>
  </si>
  <si>
    <t>B4.32 84 00.01</t>
  </si>
  <si>
    <t>كابلات الري</t>
  </si>
  <si>
    <t>Irrigation Cables</t>
  </si>
  <si>
    <t>32 80 00</t>
  </si>
  <si>
    <t>كابل مزدوج مبروم 12 AWG بين الصمامات وأجهزة التحكم ، يجب سحب الكابلات من خلال مواسير 32Ø UPVC و صندوق صمام دائري كل 100 متر  للفحص</t>
  </si>
  <si>
    <t>Decoder cables 12 AWG between valves and controllers, The cables shall be pulled through 32Ø UPVC conduit and inspection 10" round valve box every 100 meters, as per standard specification and drawings</t>
  </si>
  <si>
    <t>B4.32 80 00.01</t>
  </si>
  <si>
    <t>شبكة الصرف الصحي</t>
  </si>
  <si>
    <t>SEWERAGE NETWORK</t>
  </si>
  <si>
    <t xml:space="preserve"> أعمال المواسير - المواسير</t>
  </si>
  <si>
    <t>مواسير GRP:
الصلابة 5000 حتى عمق 3.5 م
الصلابة 10000 لأي عمق أكثر من 3.5 م</t>
  </si>
  <si>
    <t>Glass Reinforced Plastic (GRP):
SN 5000 up to depth 3.5 m
SN 10000 depth more than 3.5 m</t>
  </si>
  <si>
    <t>قطر 150 مم</t>
  </si>
  <si>
    <t>150mm Diameter</t>
  </si>
  <si>
    <t xml:space="preserve">عمق 0.0 - 1.5 م </t>
  </si>
  <si>
    <t>Depth : 0.0m - 1.5m</t>
  </si>
  <si>
    <t>B5.33 31 00.01</t>
  </si>
  <si>
    <t>Depth : 1.51m - 2.5m</t>
  </si>
  <si>
    <t>B5.33 31 00.02</t>
  </si>
  <si>
    <t>Depth : 2.51m - 3.5m</t>
  </si>
  <si>
    <t>B5.33 31 00.03</t>
  </si>
  <si>
    <t>B5.33 31 00.05</t>
  </si>
  <si>
    <t>B5.33 31 00.06</t>
  </si>
  <si>
    <t>Depth: 2.51m - 3.5m</t>
  </si>
  <si>
    <t>B5.33 31 00.07</t>
  </si>
  <si>
    <t>عمق 3.51 - 4.5 م</t>
  </si>
  <si>
    <t>Depth: 3.51m - 4.5m</t>
  </si>
  <si>
    <t>B5.33 31 00.08</t>
  </si>
  <si>
    <t xml:space="preserve">عمق 4.51 - 5.5 م </t>
  </si>
  <si>
    <t>Depth: 4.51m - 5.5m</t>
  </si>
  <si>
    <t>B5.33 31 00.09</t>
  </si>
  <si>
    <t>عمق اكبر من 5.51 م</t>
  </si>
  <si>
    <t xml:space="preserve">Depth: Greater than 5.51m  </t>
  </si>
  <si>
    <t>B5.33 31 00.10</t>
  </si>
  <si>
    <t>B5.33 31 00.11</t>
  </si>
  <si>
    <t>B5.33 31 00.12</t>
  </si>
  <si>
    <t xml:space="preserve">عمق 2.51 -3.5 م </t>
  </si>
  <si>
    <t>B5.33 31 00.13</t>
  </si>
  <si>
    <t xml:space="preserve">عمق 3.51 - 4.5 م </t>
  </si>
  <si>
    <t>B5.33 31 00.14</t>
  </si>
  <si>
    <t>B5.33 31 00.15</t>
  </si>
  <si>
    <t>B5.33 31 00.16</t>
  </si>
  <si>
    <t>يتم ترحيل شبكة الصرف الصحي - إلى التجميع</t>
  </si>
  <si>
    <t>CARRIED TO SEWERAGE NETWORK - COLLECTION</t>
  </si>
  <si>
    <t>قطر 300 مم</t>
  </si>
  <si>
    <t>300mm Diameter</t>
  </si>
  <si>
    <t>Depth: 0.0m - 1.5m</t>
  </si>
  <si>
    <t>B5.33 31 00.17</t>
  </si>
  <si>
    <t>B5.33 31 00.18</t>
  </si>
  <si>
    <t>عمق 2.51 - 3.5 م</t>
  </si>
  <si>
    <t>B5.33 31 00.19</t>
  </si>
  <si>
    <t>B5.33 31 00.20</t>
  </si>
  <si>
    <t>B5.33 31 00.21</t>
  </si>
  <si>
    <t>B5.33 31 00.22</t>
  </si>
  <si>
    <t>قطر 400 مم</t>
  </si>
  <si>
    <t>400mm Diameter</t>
  </si>
  <si>
    <t>B5.33 31 00.23</t>
  </si>
  <si>
    <t>B5.33 31 00.24</t>
  </si>
  <si>
    <t>B5.33 31 00.25</t>
  </si>
  <si>
    <t>عمق 3.50 - 4.5 م</t>
  </si>
  <si>
    <t>Depth: 3.50m - 4.5m</t>
  </si>
  <si>
    <t>B5.33 31 00.26</t>
  </si>
  <si>
    <t>B5.33 31 00.27</t>
  </si>
  <si>
    <t>B5.33 31 00.28</t>
  </si>
  <si>
    <t>قطر 500 مم</t>
  </si>
  <si>
    <t>500mm Diameter</t>
  </si>
  <si>
    <t>B5.33 31 00.29</t>
  </si>
  <si>
    <t>B5.33 31 00.30</t>
  </si>
  <si>
    <t>B5.33 31 00.31</t>
  </si>
  <si>
    <t>B5.33 31 00.32</t>
  </si>
  <si>
    <t>B5.33 31 00.33</t>
  </si>
  <si>
    <t>قطر 600 مم</t>
  </si>
  <si>
    <t>600mm Diameter</t>
  </si>
  <si>
    <t>B5.33 31 00.34</t>
  </si>
  <si>
    <t>B5.33 31 00.35</t>
  </si>
  <si>
    <t>B5.33 31 00.36</t>
  </si>
  <si>
    <t xml:space="preserve">عمق 5.51 - 6.5 م </t>
  </si>
  <si>
    <t>Depth: 5.51m - 6.5m</t>
  </si>
  <si>
    <t>B5.33 31 00.37</t>
  </si>
  <si>
    <t>عمق اكبر من 6.51 م</t>
  </si>
  <si>
    <t xml:space="preserve">Depth: Greater than 6.51m  </t>
  </si>
  <si>
    <t>B5.33 31 00.38</t>
  </si>
  <si>
    <t xml:space="preserve"> أعمال المواسير - المانهولات وملحقات أعمال المواسير</t>
  </si>
  <si>
    <t>PIPEWORK ANCILLARIES</t>
  </si>
  <si>
    <t>غرف المانهولات</t>
  </si>
  <si>
    <t>Manholes</t>
  </si>
  <si>
    <t>33 05 13</t>
  </si>
  <si>
    <t xml:space="preserve">غرف مانهولات (مطابق) بقطر داخلى 1200 مم </t>
  </si>
  <si>
    <t xml:space="preserve">Precast Manhole ring 1200 mm internal dia. </t>
  </si>
  <si>
    <t>مانهول بعمق 0-1.5 م</t>
  </si>
  <si>
    <t>MH depth 0 - 1.5m</t>
  </si>
  <si>
    <t>B5.33 05 13.01</t>
  </si>
  <si>
    <t>مانهول بعمق 1.51-2.5 م</t>
  </si>
  <si>
    <t>MH depth 1.51 - 2.5m</t>
  </si>
  <si>
    <t>B5.33 05 13.02</t>
  </si>
  <si>
    <t>مانهول بعمق 1.51-2.5 م مع سقوط خلفي</t>
  </si>
  <si>
    <t>MH depth 1.51 - 2.5m with back drop</t>
  </si>
  <si>
    <t>B5.33 05 13.03</t>
  </si>
  <si>
    <t>مانهول بعمق  2.51-3.5 م</t>
  </si>
  <si>
    <t>MH depth 2.51 - 3.5m</t>
  </si>
  <si>
    <t>B5.33 05 13.04</t>
  </si>
  <si>
    <t>مانهول بعمق  2.51-3.5 م مع سقوط خلفي</t>
  </si>
  <si>
    <t>MH depth 2.51 - 3.5m with back drop</t>
  </si>
  <si>
    <t>B5.33 05 13.05</t>
  </si>
  <si>
    <t>مانهول بعمق 3.51-4.5 م</t>
  </si>
  <si>
    <t>MH depth 3.51 -4.5m</t>
  </si>
  <si>
    <t>B5.33 05 13.06</t>
  </si>
  <si>
    <t>مانهول بعمق 3.51-4.5 م مع سقوط خلفي</t>
  </si>
  <si>
    <t>MH depth 3.51 -4.5m with back drop</t>
  </si>
  <si>
    <t>B5.33 05 13.07</t>
  </si>
  <si>
    <t>مانهول بعمق 4.51-5.5 م</t>
  </si>
  <si>
    <t>MH depth 4.51 -5.5m</t>
  </si>
  <si>
    <t>B5.33 05 13.08</t>
  </si>
  <si>
    <t>مانهول بعمق 4.51-5.5 م مع سقوط خلفي</t>
  </si>
  <si>
    <t>MH depth 4.51 -5.5m with back drop</t>
  </si>
  <si>
    <t>B5.33 05 13.09</t>
  </si>
  <si>
    <t>مانهول بعمق 5.51-6.5 م</t>
  </si>
  <si>
    <t>MH depth 5.51 -6.5m</t>
  </si>
  <si>
    <t>B5.33 05 13.10</t>
  </si>
  <si>
    <t>مانهول بعمق 5.51-6.5 م مع سقوط خلفي</t>
  </si>
  <si>
    <t>MH depth 5.51 -6.5m with back drop</t>
  </si>
  <si>
    <t>B5.33 05 13.11</t>
  </si>
  <si>
    <t>مانهول بعمق 6.51-7.5 م</t>
  </si>
  <si>
    <t>MH depth 6.51 -7.5m</t>
  </si>
  <si>
    <t>B5.33 05 13.12</t>
  </si>
  <si>
    <t xml:space="preserve">غرف مانهولات (مطابق) بقطر داخلى 1600 مم </t>
  </si>
  <si>
    <t xml:space="preserve">Precast Manhole ring 1600 mm internal dia. </t>
  </si>
  <si>
    <t>B5.33 05 13.13</t>
  </si>
  <si>
    <t>B5.33 05 13.14</t>
  </si>
  <si>
    <t>شبكة صرف مياه الأمطار</t>
  </si>
  <si>
    <t>STORM WATER DRAINAGE NETWORK</t>
  </si>
  <si>
    <t>الفئة (I): أعمال المواسير - المواسير</t>
  </si>
  <si>
    <t>CLASS I: PIPEWORK-PIPES</t>
  </si>
  <si>
    <t>المواسير الدائرية (GRP)</t>
  </si>
  <si>
    <t>Circular pipes (GRP)</t>
  </si>
  <si>
    <t>33 42 11</t>
  </si>
  <si>
    <t>B6.33 42 11.01</t>
  </si>
  <si>
    <t>B6.33 42 11.02</t>
  </si>
  <si>
    <t>B6.33 42 11.03</t>
  </si>
  <si>
    <t>B6.33 42 11.04</t>
  </si>
  <si>
    <t>عمق اكبر من 4.51 م</t>
  </si>
  <si>
    <t xml:space="preserve">Depth: Greater than 4.51m  </t>
  </si>
  <si>
    <t>B6.33 42 11.06</t>
  </si>
  <si>
    <t>B6.33 42 11.07</t>
  </si>
  <si>
    <t>B6.33 42 11.08</t>
  </si>
  <si>
    <t>B6.33 42 11.09</t>
  </si>
  <si>
    <t>B6.33 42 11.10</t>
  </si>
  <si>
    <t>B6.33 42 11.11</t>
  </si>
  <si>
    <t>B6.33 42 11.12</t>
  </si>
  <si>
    <t>B6.33 42 11.13</t>
  </si>
  <si>
    <t>B6.33 42 11.14</t>
  </si>
  <si>
    <t>يتم ترحيل شبكة صرف مياه الأمطار - إلى التجميع</t>
  </si>
  <si>
    <t>CARRIED TO STORMWATER NETWORK - COLLECTION</t>
  </si>
  <si>
    <t>قطر 700 مم</t>
  </si>
  <si>
    <t>700mm Diameter</t>
  </si>
  <si>
    <t>B6.33 42 11.15</t>
  </si>
  <si>
    <t xml:space="preserve">عمق 1.5 - 2.5 م </t>
  </si>
  <si>
    <t>B6.33 42 11.16</t>
  </si>
  <si>
    <t>B6.33 42 11.17</t>
  </si>
  <si>
    <t>B6.33 42 11.18</t>
  </si>
  <si>
    <t>قطر 800 مم</t>
  </si>
  <si>
    <t>800mm Diameter</t>
  </si>
  <si>
    <t>B6.33 42 11.19</t>
  </si>
  <si>
    <t>Depth : 1.50m - 2.5m</t>
  </si>
  <si>
    <t>B6.33 42 11.20</t>
  </si>
  <si>
    <t>B6.33 42 11.21</t>
  </si>
  <si>
    <t>B6.33 42 11.22</t>
  </si>
  <si>
    <t>قطر 900 مم</t>
  </si>
  <si>
    <t>900mm Diameter</t>
  </si>
  <si>
    <t>B6.33 42 11.23</t>
  </si>
  <si>
    <t>B6.33 42 11.24</t>
  </si>
  <si>
    <t xml:space="preserve">عمق 2.50 - 3.5 م </t>
  </si>
  <si>
    <t>Depth : 2.50m - 3.5m</t>
  </si>
  <si>
    <t>B6.33 42 11.25</t>
  </si>
  <si>
    <t>B6.33 42 11.26</t>
  </si>
  <si>
    <t>قطر 1000 مم</t>
  </si>
  <si>
    <t>1000mm Diameter</t>
  </si>
  <si>
    <t>B6.33 42 11.27</t>
  </si>
  <si>
    <t>B6.33 42 11.28</t>
  </si>
  <si>
    <t>B6.33 42 11.29</t>
  </si>
  <si>
    <t>B6.33 42 11.30</t>
  </si>
  <si>
    <t>B6.33 42 11.31</t>
  </si>
  <si>
    <t>قطر 1200 مم</t>
  </si>
  <si>
    <t>1200mm Diameter</t>
  </si>
  <si>
    <t>B6.33 42 11.32</t>
  </si>
  <si>
    <t>B6.33 42 11.33</t>
  </si>
  <si>
    <t>B6.33 42 11.34</t>
  </si>
  <si>
    <t>B6.33 42 11.35</t>
  </si>
  <si>
    <t>B6.33 42 11.36</t>
  </si>
  <si>
    <t>B6.33 42 11.37</t>
  </si>
  <si>
    <t>المواسير الدائرية (uPVC)</t>
  </si>
  <si>
    <t>Circular pipes (uPVC)</t>
  </si>
  <si>
    <t>مواسير من البلاستك ( uPVC) من الفئة 4 لزوم مصائد الأمطار</t>
  </si>
  <si>
    <t>Class 4 uPVC For catch basins</t>
  </si>
  <si>
    <t>B6.33 42 11.38</t>
  </si>
  <si>
    <t>B6.33 42 11.39</t>
  </si>
  <si>
    <t>الفئة (K): أعمال المواسير - المانهولات (مطابق) وملحقات أعمال المواسير</t>
  </si>
  <si>
    <t>CLASS K: PIPEWORK-MANHOLES AND PIPEWORK ANCILLARIES</t>
  </si>
  <si>
    <t xml:space="preserve">مانهولات من الخرسانة لدخول المياه </t>
  </si>
  <si>
    <t xml:space="preserve">Inlet Manholes </t>
  </si>
  <si>
    <t>33 05 39</t>
  </si>
  <si>
    <t>مانهول دائري بقطر داخلي 1200 مم</t>
  </si>
  <si>
    <t>مانهول بعمق 1.50-2.5 م</t>
  </si>
  <si>
    <t>MH depth 1.50 - 2.5m</t>
  </si>
  <si>
    <t>B6.33 05 39.01</t>
  </si>
  <si>
    <t xml:space="preserve">مانهول بعمق 1.50-2.5 م
مع سقوط خلفي </t>
  </si>
  <si>
    <t xml:space="preserve">MH depth 1.50 - 2.5m
With backdrop </t>
  </si>
  <si>
    <t>B6.33 05 39.02</t>
  </si>
  <si>
    <t>مانهول بعمق 2.51-3.5 م</t>
  </si>
  <si>
    <t>B6.33 05 39.03</t>
  </si>
  <si>
    <t>مانهول بعمق 2.51-3.5 م
مع سقوط خلفي</t>
  </si>
  <si>
    <t xml:space="preserve">MH depth 2.51 - 3.5m
With backdrop </t>
  </si>
  <si>
    <t>B6.33 05 39.04</t>
  </si>
  <si>
    <t>MH depth 3.51 - 4.5m</t>
  </si>
  <si>
    <t>B6.33 05 39.05</t>
  </si>
  <si>
    <t>مانهول بعمق 3.51-4.5 م
مع سقوط خلفي</t>
  </si>
  <si>
    <t>MH depth 3.51 - 4.5m
With backdrop</t>
  </si>
  <si>
    <t>B6.33 05 39.06</t>
  </si>
  <si>
    <t>MH depth 4.51 - 5.5m</t>
  </si>
  <si>
    <t>B6.33 05 39.07</t>
  </si>
  <si>
    <t xml:space="preserve">مانهول بعمق 4.51-5.5 م
مع سقوط خلفي </t>
  </si>
  <si>
    <t>MH depth 4.51 - 5.5m
With backdrop</t>
  </si>
  <si>
    <t>B6.33 05 39.08</t>
  </si>
  <si>
    <t>مانهول بعمق اكبر من 5.51 م</t>
  </si>
  <si>
    <t>MH depth greater than 5.51m</t>
  </si>
  <si>
    <t>B6.33 05 39.09</t>
  </si>
  <si>
    <t>مانهول دائري بقطر داخلي 1200 مم بغطاء شبكي</t>
  </si>
  <si>
    <t>Precast Manhole ring 1200 mm internal dia. With grated cover</t>
  </si>
  <si>
    <t>B6.33 05 39.10</t>
  </si>
  <si>
    <t>مانهول بعمق 3.50-4.5 م</t>
  </si>
  <si>
    <t>MH depth 3.50 - 4.5m</t>
  </si>
  <si>
    <t>B6.33 05 39.11</t>
  </si>
  <si>
    <t>مانهول دائري بقطر داخلي 1500 مم</t>
  </si>
  <si>
    <t xml:space="preserve">Precast Manhole ring 1500 mm internal dia. </t>
  </si>
  <si>
    <t>مانهول بعمق 1.5-2.5 م</t>
  </si>
  <si>
    <t>MH depth 1.5 - 2.5m</t>
  </si>
  <si>
    <t>B6.33 05 39.12</t>
  </si>
  <si>
    <t>B6.33 05 39.13</t>
  </si>
  <si>
    <t xml:space="preserve">مانهول بعمق 2.51-3.5 م
مع سقوط خلفي </t>
  </si>
  <si>
    <t>B6.33 05 39.14</t>
  </si>
  <si>
    <t>B6.33 05 39.15</t>
  </si>
  <si>
    <t>B6.33 05 39.16</t>
  </si>
  <si>
    <t>مانهول دائري بقطر داخلي 2000 مم</t>
  </si>
  <si>
    <t xml:space="preserve">Precast Manhole ring 2000 mm internal dia. </t>
  </si>
  <si>
    <t>مانهول بعمق 2.5-3.5 م</t>
  </si>
  <si>
    <t>B6.33 05 39.17</t>
  </si>
  <si>
    <t>MH depth 2.51 - 3.5m
With backdrop</t>
  </si>
  <si>
    <t>B6.33 05 39.18</t>
  </si>
  <si>
    <t>B6.33 05 39.19</t>
  </si>
  <si>
    <t>B6.33 05 39.20</t>
  </si>
  <si>
    <t>B6.33 05 39.22</t>
  </si>
  <si>
    <t>مانهول بعمق 4.51-5.5 م
مع سقوط خلفي</t>
  </si>
  <si>
    <t xml:space="preserve">MH depth 4.51 - 5.5m
With backdrop </t>
  </si>
  <si>
    <t>B6.33 05 39.23</t>
  </si>
  <si>
    <t>MH depth 5.51 - 6.5m</t>
  </si>
  <si>
    <t>B6.33 05 39.24</t>
  </si>
  <si>
    <t>مانهول بعمق 5.51-6.5 م
مع سقوط خلفي</t>
  </si>
  <si>
    <t>MH depth 5.51 - 6.5m
With backdrop</t>
  </si>
  <si>
    <t>B6.33 05 39.25</t>
  </si>
  <si>
    <t>فتحات الدخول أعلي الأنابيب الصندوقية</t>
  </si>
  <si>
    <t>Access Opening above the Box coduits</t>
  </si>
  <si>
    <t>فتحة بأبعاد داخلية 1000*1000 مم وعلي أعماق مختلفة</t>
  </si>
  <si>
    <t>Access opening with dimensions1000*1000 mm at variable depth</t>
  </si>
  <si>
    <t>B6.33 05 39.27</t>
  </si>
  <si>
    <t>مانهول مربع الشكل بأبعاد داخلية 3000* 3000 مم</t>
  </si>
  <si>
    <t xml:space="preserve">Precast Manholes internal diminsion 3000 * 3000 mm </t>
  </si>
  <si>
    <t>مانهول بعمق  3.0 -4.0 م</t>
  </si>
  <si>
    <t>MH depth 3.0 - 4.0m</t>
  </si>
  <si>
    <t>B6.33 05 39.28</t>
  </si>
  <si>
    <t>مصائد الأمطار</t>
  </si>
  <si>
    <t>Concrete catch basin</t>
  </si>
  <si>
    <t>أحواض تجميع  مياه الأمطار Single Catch Basins</t>
  </si>
  <si>
    <t>Single Catch basin</t>
  </si>
  <si>
    <t>B6.33 05 39.29</t>
  </si>
  <si>
    <t>أحواض تجميع  مياه الأمطار Double Catch Basins</t>
  </si>
  <si>
    <t>Double Catch basin</t>
  </si>
  <si>
    <t>B6.33 05 39.30</t>
  </si>
  <si>
    <t>عبارات/علب صندوقية من الخرسانة الجاهزة وتشمل حوائط التوجيه</t>
  </si>
  <si>
    <t>Precast Concrete Box Culverts/Conduits including the wing walls</t>
  </si>
  <si>
    <t>33 42 16</t>
  </si>
  <si>
    <t xml:space="preserve">خرسانة عادية للعبارات الصندوقية </t>
  </si>
  <si>
    <t>Plain Concrete for box culvert</t>
  </si>
  <si>
    <t>B6.03 30 00.01</t>
  </si>
  <si>
    <t>خرسانة مسلحة للعبارات الصندوقية شاملة أعمال العزل البيتوميني (يتم قياس حديد التسليح في بند منفصل)</t>
  </si>
  <si>
    <t>Reinforced Concrete for box culvert including bitumenous coating (Steel Reinforcement is measured separately)</t>
  </si>
  <si>
    <t>B6.03 30 00.02</t>
  </si>
  <si>
    <t>حديد تسليح للعبارات الصندوقية وفقا للمخططات وحسب توجيهات المهندس المشرف.</t>
  </si>
  <si>
    <t>ton</t>
  </si>
  <si>
    <t>Steel Reinforcement for box culverts as per drawings and the Engineer's instructions</t>
  </si>
  <si>
    <t>B6.03 30 00.03</t>
  </si>
  <si>
    <t>المصبات الخرسانية</t>
  </si>
  <si>
    <t>Concrete Outfalls</t>
  </si>
  <si>
    <t xml:space="preserve">هيكل المصب الخرساني </t>
  </si>
  <si>
    <t xml:space="preserve">Concrete Outfall structure </t>
  </si>
  <si>
    <t>المدخل الخرساني</t>
  </si>
  <si>
    <t>Concrete inlets</t>
  </si>
  <si>
    <t xml:space="preserve">هيكل المدخل الخرساني </t>
  </si>
  <si>
    <t xml:space="preserve">Concrete inlet structure </t>
  </si>
  <si>
    <t>B6.33 05 39.31</t>
  </si>
  <si>
    <t>ساتر ترابي</t>
  </si>
  <si>
    <t>Dike</t>
  </si>
  <si>
    <t>B6.31 22 00</t>
  </si>
  <si>
    <t>ردميات من مواد طبيعيه كما هو موضح بالرسومات.</t>
  </si>
  <si>
    <t>Natural ground compacted soil as showin in drawings.</t>
  </si>
  <si>
    <t>B6.31 22 00.01</t>
  </si>
  <si>
    <t>أعمال التكسية الحجرية (Grouted Riprap) بسمك لا يقل عن 0.3 م كما هو موضح بالرسومات .</t>
  </si>
  <si>
    <t>Grouted Riprap for protection with thick 0.3 m minimum as shown in drawings.</t>
  </si>
  <si>
    <t>B6.31 22 00.02</t>
  </si>
  <si>
    <t xml:space="preserve"> قنوات الصرف المكشوف</t>
  </si>
  <si>
    <t>OPEN CHANNEL</t>
  </si>
  <si>
    <t>إزالة أعمال التدبيش لقاع القناة القائمه</t>
  </si>
  <si>
    <t>Demolition works for the riprap at the existing channel</t>
  </si>
  <si>
    <t xml:space="preserve">حفريات القنوات السطحية المفتوحة لتصريف الأمطار  في جميع أنواع التربة لمختلف الأعماق متضمناً أعمال تسوية وتجهيز السطح بعد الحفر والتخلص من ناتج الحفر </t>
  </si>
  <si>
    <t>Channel excavation in all type of soil for any depth including  levelling, compaction and disposal of surplus material</t>
  </si>
  <si>
    <t>ردميات من مواد طبيعيه لزوم أرضيه القناه كما هو موضح بالرسومات.</t>
  </si>
  <si>
    <t>Natural ground compacted soil for bed as showin in drawings.</t>
  </si>
  <si>
    <t>B6.31 22 00.03</t>
  </si>
  <si>
    <t>أعمال التكسية الحجرية (Grouted Riprap) لأسطح القنوات المفتوحة بسمك لا يقل عن 0.3 م كما هو موضح بالرسومات .</t>
  </si>
  <si>
    <t>B6.31 22 00.04</t>
  </si>
  <si>
    <t>أعمال الري والمناظر الطبيعة</t>
  </si>
  <si>
    <t>LANDSCAPE AND IRRIGATION WORKS</t>
  </si>
  <si>
    <t>أعمال المناظر الطبيعة</t>
  </si>
  <si>
    <t>LANDSCAPE WORKS</t>
  </si>
  <si>
    <t>النباتات</t>
  </si>
  <si>
    <t>PLANTS</t>
  </si>
  <si>
    <t xml:space="preserve">توريد وزراعة الأشجار والنباتات بما في ذلك أعمال الموقع وأعمال التربة الزراعية </t>
  </si>
  <si>
    <t>Supply and planting the trees and plants; including site preparation, agricultural soil</t>
  </si>
  <si>
    <t>32 92 00</t>
  </si>
  <si>
    <t>غطاء التربة</t>
  </si>
  <si>
    <t>GROUND COVER AND SHRUBS</t>
  </si>
  <si>
    <t>لانتانا مونتيفيديويه</t>
  </si>
  <si>
    <r>
      <t>m</t>
    </r>
    <r>
      <rPr>
        <vertAlign val="superscript"/>
        <sz val="10"/>
        <rFont val="Arial Narrow"/>
        <family val="2"/>
      </rPr>
      <t>2</t>
    </r>
  </si>
  <si>
    <t xml:space="preserve">Lantana montevidensis </t>
  </si>
  <si>
    <t>B7.32 92 00.01</t>
  </si>
  <si>
    <t>رجلة الزهور</t>
  </si>
  <si>
    <t xml:space="preserve">Portulaca grandiflora </t>
  </si>
  <si>
    <t>B7.32 92 00.02</t>
  </si>
  <si>
    <t>دودونيا فيسكوزا</t>
  </si>
  <si>
    <t xml:space="preserve">Dodonaea viscosa </t>
  </si>
  <si>
    <t>B7.32 92 00.03</t>
  </si>
  <si>
    <t>الرغل الملحي</t>
  </si>
  <si>
    <t xml:space="preserve">Atriplex halimus </t>
  </si>
  <si>
    <t>B7.32 92 00.04</t>
  </si>
  <si>
    <t>32 93 00</t>
  </si>
  <si>
    <t>الأشجار والنخيل</t>
  </si>
  <si>
    <t>Trees/ Palms</t>
  </si>
  <si>
    <t>شجر جوانب الطريق - شجر المخيط</t>
  </si>
  <si>
    <t xml:space="preserve">Roadside tree - Cordia sebestena </t>
  </si>
  <si>
    <t>B7.32 93 00.01</t>
  </si>
  <si>
    <t>شجر جوانب الطريق - شجر الباركنسونية الحاده</t>
  </si>
  <si>
    <t xml:space="preserve">Roadside tree - Parkinsonia aculeata </t>
  </si>
  <si>
    <t>B7.32 93 00.02</t>
  </si>
  <si>
    <t>شجر جوانب الطريق - شجر السيسام</t>
  </si>
  <si>
    <t xml:space="preserve">Roadside tree - Dalbergia sissoo </t>
  </si>
  <si>
    <t>B7.32 93 00.03</t>
  </si>
  <si>
    <t>شجر جوانب الطريق - شجر أكاسيا أستنوفيلا</t>
  </si>
  <si>
    <t xml:space="preserve">Roadside tree - Acacia stenophylla </t>
  </si>
  <si>
    <t>B7.32 93 00.04</t>
  </si>
  <si>
    <t>شجر جوانب الطريق - شجر الخطمي الساحلي</t>
  </si>
  <si>
    <t xml:space="preserve">Roadside tree - Hibiscus tiliaceus </t>
  </si>
  <si>
    <t>B7.32 93 00.05</t>
  </si>
  <si>
    <t>شجر جوانب الطريق - شجر النيم</t>
  </si>
  <si>
    <t xml:space="preserve">Roadside tree - Azadirachta indica </t>
  </si>
  <si>
    <t>B7.32 93 00.06</t>
  </si>
  <si>
    <t>يتم ترحيل أعمال الري والمناظر الطبيعة - إلى التجميع</t>
  </si>
  <si>
    <t>CARRIED TO LANDSCAPE AND IRRIGATION WORKS - COLLECTION</t>
  </si>
  <si>
    <t>32 93 34</t>
  </si>
  <si>
    <t>بنود متنوعة لأعمال التشجير:</t>
  </si>
  <si>
    <t>Miscellaneous landscaping items</t>
  </si>
  <si>
    <t>توريد وإنشاء بلاطات خرسانية مسبقة الصب 200*200*60 مم للأرصفة بلون بيج متنوع وتشطيب أملس</t>
  </si>
  <si>
    <t>Supply and install Precast concrete block paving for sidewalk, mixed grey colour (light grey + mid grey + dark grey), 200 x 200 x 60mm with shot blasted finish.</t>
  </si>
  <si>
    <t>B7.32 93 34.01</t>
  </si>
  <si>
    <t>توريد وإنشاء بلاطات خرسانية مسبقة الصب 200*200*60 مم للتقاطعات بلون بيج فاتح وتشطيب أملس</t>
  </si>
  <si>
    <t>Supply and install Precast concrete block paving for main intrsection, colour light grey, 200 x 200 x 60mm with shot blasted finish.</t>
  </si>
  <si>
    <t>B7.32 93 34.02</t>
  </si>
  <si>
    <t>توريد وإنشاء بلاطات خرسانية مسبقة الصب 200*200*60 مم للتقاطعات بلون بيج متوسط وتشطيب أملس</t>
  </si>
  <si>
    <t>Supply and install Precast concrete block paving for main intrsection, colour mid grey, 200 x 200 x 60mm with shot blasted finish.</t>
  </si>
  <si>
    <t>B7.32 93 34.03</t>
  </si>
  <si>
    <t>توريد وإنشاء بلاطات خرسانية مسبقة الصب 200*200*60 مم للتقاطعات بلون بيج غامق متنوع وتشطيب أملس</t>
  </si>
  <si>
    <t>Supply and install Precast concrete block paving for main intrsection, colour dark grey, 200 x 200 x 60mm with shot blasted finish.</t>
  </si>
  <si>
    <t>B7.32 93 34.04</t>
  </si>
  <si>
    <t>الحصى الصغير: في حجم من 30 - 50 مم كحد أقصى،  لون بيج فاتح ومتوسط وغامق، بسمك 70مم</t>
  </si>
  <si>
    <t>Gravel, mixed dark beige + medium beige + light beige, 30 - 50mm dia., laid 70mm deep</t>
  </si>
  <si>
    <t>B7.32 93 34.05</t>
  </si>
  <si>
    <t xml:space="preserve">بردورة من الخرسانة 300*500*100 مم (احواض الزراعه والمسطحات الخضراء) تلصق بمونة الأسمنت والرمل سمك 20 مم على فرشة تأسيس من الخرسانة العادية 300مم بسمك 100 مم. وكل الأعمال اللازمة طبقا للمخططات والمواصفات (C01). </t>
  </si>
  <si>
    <t>300 x 500 x 100 mm concrete heel kerb (shrubs &amp; groundcovers planting bed, sidewalk edge) set on 20 mm thick mortar setting bed on 300mm width, 100mm thick. Plain concrete bed and all the related works as per drawings and specification (C01).</t>
  </si>
  <si>
    <t>B7.32 93 34.06</t>
  </si>
  <si>
    <t>شبكة الري الفرعيه</t>
  </si>
  <si>
    <t>SECONDARY IRRIGATION</t>
  </si>
  <si>
    <t>مواسير بولي اثيلين عالي الكثافة للشبكة الثانوية</t>
  </si>
  <si>
    <t>High Density Polyethylene pipes for secondary network</t>
  </si>
  <si>
    <t>مواسير قطر 90 مم عمق 0 إلى 1.5 م - 10 بار</t>
  </si>
  <si>
    <t>Pipe line O.D  90 mm PN 10, in depth 0 to 1.5 m</t>
  </si>
  <si>
    <t>B7.33.14.11.01</t>
  </si>
  <si>
    <t>مواسير قطر 75 مم عمق 0 إلى 1.5 م - 10 بار</t>
  </si>
  <si>
    <t>Pipe line O.D  75 mm PN 10, in depth 0 to 1.5 m</t>
  </si>
  <si>
    <t>B7.33.14.11.02</t>
  </si>
  <si>
    <t>مواسير قطر 63 مم عمق 0 إلى 1.5 م - 10 بار</t>
  </si>
  <si>
    <t>Pipe line O.D  63 mm PN 10, in depth 0 to 1.5 m</t>
  </si>
  <si>
    <t>B7.33.14.11.03</t>
  </si>
  <si>
    <t>مواسير قطر 50 مم عمق 0 إلى 1.5 م - 10 بار</t>
  </si>
  <si>
    <t>Pipe line O.D  50 mm PN 10, in depth 0 to 1.5 m</t>
  </si>
  <si>
    <t>B7.33.14.11.04</t>
  </si>
  <si>
    <t>مواسير قطر32  مم عمق 0 إلى 1.5 م - 10 بار</t>
  </si>
  <si>
    <t>Pipe line O.D  32 mm PN 10, in depth 0 to 1.5 m</t>
  </si>
  <si>
    <t>B7.33.14.11.05</t>
  </si>
  <si>
    <t xml:space="preserve">التصميم التفصيلي وتوريد وتركيب (بما في ذلك توصيلات الكهرباء والتحكم وبرمجة الأنظمة) واختبار وتهيئة وضمان 18 شهر لشبكة الري ومكوناتها، حسب المخططات ومواصفات المصنع المعتمد والموافقة النهائية من مدن على المواصفات </t>
  </si>
  <si>
    <t>Design, Delive, install, wiring, control, programming, testing, commissioning, start-up, 18 months guarantee and warrantee of complete irrigation system as per the design and the specifications of the approved supplier (specifications and materials subject to approval of MODON)</t>
  </si>
  <si>
    <t>توريد وتركيب محبس سولينويد  بمنظم ضغط  ( 1")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</si>
  <si>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 inside PVC box with all accessories( pressure regulator module, manual bleeding, expedient for TSE water, in line filter, manual valve, valve box with cover, and all other accessories necessary to complete the works in accordance with specification and drawings.)</t>
  </si>
  <si>
    <t>B7.33.14.19.01</t>
  </si>
  <si>
    <t>توريد وتركيب محبس سولينويد  بمنظم ضغط  ( 1.5")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</si>
  <si>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( 1.5") inside PVC box with all accessories( pressure regulator module, manual bleeding, expedient for TSE water, in line filter, manual valve, valve box with cover, and all other accessories necessary to complete the works in accordance with specification and drawings.)</t>
  </si>
  <si>
    <t>B7.33.14.19.02</t>
  </si>
  <si>
    <t>توريد وتركيب محبس سولينويد بمنظم ضغط  ( 2")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</si>
  <si>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( 2") inside PVC box with all accessories ( pressure regulator module, manual bleeding, flow control, expedient for TSE water, in line filter, manual valve, valve box with cover, and all other accessories necessary to complete the works in accordance with specification and drawings.)</t>
  </si>
  <si>
    <t>B7.33.14.19.03</t>
  </si>
  <si>
    <t>وصلة ربط سريع مقاس 1 بوصة داخل صندوق PVC</t>
  </si>
  <si>
    <t xml:space="preserve"> Supply and installation of 1"  quick coupler valve inside PVC box</t>
  </si>
  <si>
    <t>B7.33.14.19.04</t>
  </si>
  <si>
    <t>توريد وتركيب أنابيب  LDPE DN 16mm (PN 4) بما في ذلك  الوصلات و السوادل و جميع الملحقات الأخرى اللازمة لإكمال الأعمال وفقاً للمواصفات والرسومات.</t>
  </si>
  <si>
    <t>Supply and install LDPE plain pipes DN 16mm  (PN 4) including compression fittings, saddles and all other accessories necessary to complete the works in accordance with specifications and drawings.</t>
  </si>
  <si>
    <t>B7.32.80.00.01</t>
  </si>
  <si>
    <t>توريد وتركيب منقطات تعويض الضغط ، بما في ذلك جميع الملحقات اللازمة لإكمال الأعمال طبقاً للمواصفات والرسومات. (نقاطات   بتصرف  26.5LPH  للأشجار )</t>
  </si>
  <si>
    <t>Supply and install online pressure compensating emitters, including all accessories necessary to complete the works in accordance with specifications and drawings.(Pressure compensating 37.85LPH emitter for trees)</t>
  </si>
  <si>
    <t>B7.32.80.00.02</t>
  </si>
  <si>
    <t>توريد وتركيب أنابيب بولي إيثيلين منخفضة الكثافة بقطر 16 مم (OD) بما في ذلك خط P.C. النقاطات والملحقات و الوصلات ، وجميع المتطلبات اللازمة لإنهاء العمل وفقًا للرسومات (خط التنقيط بتصرف   3.4LPH مع تباعد بين الباعثات 45 سم وتباعد بين الخطوط  مسافة 35 سم)</t>
  </si>
  <si>
    <t>Supply and installation of 16 mm dia (O.D.) linear low density polyethylene tubing including in line P.C. emitters, accessories, stakes, takeoff /risers connections from laterals, and all requirements needed to finish work as per drawings (In line dripper line 3.4LPH dripper with spacing between emitters 45 cm and dripline spaced at 35cm )</t>
  </si>
  <si>
    <t>B7.32.80.00.03</t>
  </si>
  <si>
    <t>توريد وتركيب جهاز تحكم متقدم حسب اعتماد المالك، يمكنه الاتصال بنظام التحكم المركزي وقادر على التكامل مع أنظمة المدينة الذكية أو نظام BMS أو نظام Scada ، يمكنه تسجيل معدل التدفق الحقيقي لكل محطة</t>
  </si>
  <si>
    <t>Supply and installation of Advanced Irrigation controller subject to client approval, can connect with Centarl Control system and cabable to integrate with Smart City systems,BMS or Scada system ,Can record the real flow rate per stations,</t>
  </si>
  <si>
    <t>B7.32.80.00.04</t>
  </si>
  <si>
    <t>توريد وتركيب وحدة فك ترميز أحادية المحطة لتوصيل الصمام بوحدة التحكم الميدانية بما في ذلك الموصلات المقاومة للمياه وجميع الملحقات الأخرى اللازمة لإكمال الأعمال وفقًا للمواصفات والرسومات (وحدة فك ترميز واحدة)</t>
  </si>
  <si>
    <t>Supply and install  single station decoder for valve connection to field controller including waterproof connectors and all other accessories necessary to complete the works in accordance with specifications and drawings (Decoder Single station ).</t>
  </si>
  <si>
    <t>B7.32.80.00.05</t>
  </si>
  <si>
    <t>التجميع</t>
  </si>
  <si>
    <t>COLLECTION</t>
  </si>
  <si>
    <t xml:space="preserve">الصفحة       1  </t>
  </si>
  <si>
    <t>Page         1</t>
  </si>
  <si>
    <t xml:space="preserve">الصفحة       2  </t>
  </si>
  <si>
    <t>Page         2</t>
  </si>
  <si>
    <t>الصفحة       3</t>
  </si>
  <si>
    <t>Page         3</t>
  </si>
  <si>
    <t>الصفحة       4</t>
  </si>
  <si>
    <t>Page         4</t>
  </si>
  <si>
    <t>الصفحة       5</t>
  </si>
  <si>
    <t>Page         5</t>
  </si>
  <si>
    <t>الصفحة       6</t>
  </si>
  <si>
    <t>Page         6</t>
  </si>
  <si>
    <t>الصفحة       7</t>
  </si>
  <si>
    <t>Page         7</t>
  </si>
  <si>
    <t>الصفحة       8</t>
  </si>
  <si>
    <t>Page         8</t>
  </si>
  <si>
    <t>الصفحة       9</t>
  </si>
  <si>
    <t>Page         9</t>
  </si>
  <si>
    <t>الصفحة       10</t>
  </si>
  <si>
    <t>Page         10</t>
  </si>
  <si>
    <t>الصفحة       11</t>
  </si>
  <si>
    <t>Page         11</t>
  </si>
  <si>
    <t>الصفحة       12</t>
  </si>
  <si>
    <t>Page         12</t>
  </si>
  <si>
    <t>الصفحة       13</t>
  </si>
  <si>
    <t>Page         13</t>
  </si>
  <si>
    <t>الصفحة       14</t>
  </si>
  <si>
    <t>Page         14</t>
  </si>
  <si>
    <t>الصفحة       15</t>
  </si>
  <si>
    <t>Page         15</t>
  </si>
  <si>
    <t>الصفحة       16</t>
  </si>
  <si>
    <t>Page         16</t>
  </si>
  <si>
    <t>الصفحة       17</t>
  </si>
  <si>
    <t>Page         17</t>
  </si>
  <si>
    <t>الصفحة       18</t>
  </si>
  <si>
    <t>Page         18</t>
  </si>
  <si>
    <t>الصفحة       19</t>
  </si>
  <si>
    <t>Page         19</t>
  </si>
  <si>
    <t>الصفحة       20</t>
  </si>
  <si>
    <t>Page         20</t>
  </si>
  <si>
    <t>الصفحة       21</t>
  </si>
  <si>
    <t>Page         21</t>
  </si>
  <si>
    <t>الصفحة       22</t>
  </si>
  <si>
    <t>Page         22</t>
  </si>
  <si>
    <t>الصفحة       23</t>
  </si>
  <si>
    <t>Page         23</t>
  </si>
  <si>
    <t>الصفحة       24</t>
  </si>
  <si>
    <t>Page         24</t>
  </si>
  <si>
    <t>الصفحة       25</t>
  </si>
  <si>
    <t>Page         25</t>
  </si>
  <si>
    <t>الصفحة       26</t>
  </si>
  <si>
    <t>Page         26</t>
  </si>
  <si>
    <t>يتم ترحيل ملخص الجدول للملخص الإجمالي</t>
  </si>
  <si>
    <t>BILL OF SUMMARY CARRIED TO GRAND TOTAL</t>
  </si>
  <si>
    <t>check</t>
  </si>
  <si>
    <t>Product</t>
  </si>
  <si>
    <t>Sum</t>
  </si>
  <si>
    <t>Difference(10)</t>
  </si>
  <si>
    <t>TOTAL LENGTH</t>
  </si>
  <si>
    <t>NO. OF CABLES</t>
  </si>
  <si>
    <t>EXCAVATION LENGTH</t>
  </si>
  <si>
    <t>FACTOR</t>
  </si>
  <si>
    <t>FINAL EXCAVATION LENGTH</t>
  </si>
  <si>
    <t>ADJUSTMENT</t>
  </si>
  <si>
    <t>FINAL CABLE LENGTH</t>
  </si>
  <si>
    <t>1 CABLE</t>
  </si>
  <si>
    <t>2 CABLES</t>
  </si>
  <si>
    <t>3 CABLES</t>
  </si>
  <si>
    <t>5 CABLES</t>
  </si>
  <si>
    <t>6 CABLES</t>
  </si>
  <si>
    <t>No. of Cables</t>
  </si>
  <si>
    <t>DIM.</t>
  </si>
  <si>
    <t>EXCAVATION AREA</t>
  </si>
  <si>
    <t>EXCAVATION QTY.</t>
  </si>
  <si>
    <t>ADJUSTED EXCAVATION QTY.</t>
  </si>
  <si>
    <t>0.4 X 0.8</t>
  </si>
  <si>
    <t>0.6 X 0.8</t>
  </si>
  <si>
    <t>0.9 X 0.8</t>
  </si>
  <si>
    <t>1.5 X 0.8</t>
  </si>
  <si>
    <t>1.8 X 0.8</t>
  </si>
  <si>
    <t>ADUSTED EXCAVATION</t>
  </si>
  <si>
    <t>4 CABLES</t>
  </si>
  <si>
    <t>8 CABLES</t>
  </si>
  <si>
    <t>CABLE ITEM</t>
  </si>
  <si>
    <t>increment</t>
  </si>
  <si>
    <t>Cable excavation actual width</t>
  </si>
  <si>
    <t>1.2 X 0.8</t>
  </si>
  <si>
    <t>2.4 X 0.8</t>
  </si>
  <si>
    <t>TOTAL CABLE LENGTH</t>
  </si>
  <si>
    <t>EXCAVATION  QTY.</t>
  </si>
  <si>
    <t xml:space="preserve">حفر خندق كابل عرض 2.4 م وعمق 80 سم  </t>
  </si>
  <si>
    <t>Excavation for Trench size 2.4m wide and 80cm deep</t>
  </si>
  <si>
    <t xml:space="preserve">حفر خندق كابل عرض 1.2 م وعمق 80 سم  </t>
  </si>
  <si>
    <t>Excavation for Trench size 1.2m wide and 80cm deep</t>
  </si>
  <si>
    <t xml:space="preserve">حفر خندق كابل عرض 0.9 م وعمق 80 سم  </t>
  </si>
  <si>
    <t>Excavation for Trench size 0.9m wide and 80cm deep</t>
  </si>
  <si>
    <t xml:space="preserve">حفر خندق كابل عرض 0.6 م وعمق 80 سم  </t>
  </si>
  <si>
    <t>Excavation for Trench size 0.6m wide and 80cm deep</t>
  </si>
  <si>
    <t xml:space="preserve">حفر خندق كابل عرض 0.4 م وعمق 80 سم  </t>
  </si>
  <si>
    <t>Excavation for Trench size 0.4m wide and 80cm deep</t>
  </si>
  <si>
    <t>عبارات كوابل 6 مسارات (6x150mm duct)</t>
  </si>
  <si>
    <t>6-way Duct Bank (6x150mm duct)</t>
  </si>
  <si>
    <t>عبارات كوابل 4 مسارات (4x150mm duct)</t>
  </si>
  <si>
    <t>4-way Duct Bank (4x150mm duct)</t>
  </si>
  <si>
    <t>عبارات كوابل 2 مسارات (2x150mm duct)</t>
  </si>
  <si>
    <t>2-way Duct Bank (2x150mm duct)</t>
  </si>
  <si>
    <t xml:space="preserve">كيبل جهد 36 ك.ف.400*3C مم2  AL/ XLPE/ LLDPE غير مسلح </t>
  </si>
  <si>
    <t>Cable: 36KV 3Cx400mm² AL/XLPE/LLDPE unarmored</t>
  </si>
  <si>
    <t>B2.26.05.13.16.05</t>
  </si>
  <si>
    <t>كابل نحاس أحادي القلب جهد 36 ك.ف غير مسلح (3x1Cx50mm²,Cu/LLDPE/PVC).</t>
  </si>
  <si>
    <t>Single Core Cables, Copper, 36kV (3x1Cx50mm²,Cu/LLDPE/PVC).</t>
  </si>
  <si>
    <t>B2.26.05.13.16.06</t>
  </si>
  <si>
    <t>وصلات كيابل مستقيمة جهد 36 ك.ف. 3C x 400 مم2  Al /XLPE/LLDPE غير مسلح</t>
  </si>
  <si>
    <t>Straight joints cables for 36KV 3x400mm² AL/XLPE/LLDPE unarmored</t>
  </si>
  <si>
    <t>B2.26.05.13.16.07</t>
  </si>
  <si>
    <t xml:space="preserve">نهاية كابل جهد 36 ك.ف. 3C x 400 مم2 Al /XLPE/LLDPE </t>
  </si>
  <si>
    <t>Cable Termination for 36KV 3Cx400mm² AL/XLPE/LLDPE</t>
  </si>
  <si>
    <t>B2.26.05.13.16.08</t>
  </si>
  <si>
    <t xml:space="preserve">مفتاح جهد متوسط (33 ك.ف) (وحدة الربط الحلقي) لنقاط الفتح بين المغذيات (NOP) من النوع الخارجي طبقاً لمواصفات الشركة السعودية للكهرباء ومتطلباتها </t>
  </si>
  <si>
    <t>Normally Open Point  (R M U) 33 kv for Outdoor type according to the Saudi Electric Company specifications and requirements</t>
  </si>
  <si>
    <t>B2.26 13 00.02</t>
  </si>
  <si>
    <t xml:space="preserve">وحدة الجهد المتوسط الحلقية الالية 13.8 ك ف , RMU.  حسب مواصفات ومعايير شركة الكهرباء </t>
  </si>
  <si>
    <t>Ring Main Unit RMU, 13.8KV, According to the specifications and standards of SEC</t>
  </si>
  <si>
    <t>B2.26 11 16.02</t>
  </si>
  <si>
    <t xml:space="preserve">محطة مصندقة  33/0.4  ك ف ،  500 ك.ف .ا, شاملة القواعد الخرسانية والسياج .حسب مواصفات ومعايير شركة الكهرباء </t>
  </si>
  <si>
    <t>Unit Substation 33/0.4 K V, 500kVA ,Including concrete foundations and fencing,  According to the specifications and standards of SEC</t>
  </si>
  <si>
    <t>B2.26 11 16.03</t>
  </si>
  <si>
    <t xml:space="preserve">وحدة الجهد المتوسط الحلقية الالية 33 ك ف , RMU.  حسب مواصفات ومعايير شركة الكهرباء </t>
  </si>
  <si>
    <t>Ring Main Unit RMU, 33KV, According to the specifications and standards of SEC</t>
  </si>
  <si>
    <t>Variance</t>
  </si>
  <si>
    <t>Forecast Completion</t>
  </si>
  <si>
    <t>Committed Completion Date</t>
  </si>
  <si>
    <t>Revised Completion Date</t>
  </si>
  <si>
    <t>Original Completion (Hijri)</t>
  </si>
  <si>
    <t>Site Handover Date (Hijri)</t>
  </si>
  <si>
    <t>Contract Sign Date (Hijri)</t>
  </si>
  <si>
    <t>Contract Award Date (Hijri)</t>
  </si>
  <si>
    <t>Original Completion</t>
  </si>
  <si>
    <t>Site Handover Date</t>
  </si>
  <si>
    <t>Contract Sign Date</t>
  </si>
  <si>
    <t>Contract Award Date</t>
  </si>
  <si>
    <t>Key Dates</t>
  </si>
  <si>
    <t>Modon PM</t>
  </si>
  <si>
    <t>Status</t>
  </si>
  <si>
    <t>Stage</t>
  </si>
  <si>
    <t>Consultant</t>
  </si>
  <si>
    <t>Contractor</t>
  </si>
  <si>
    <t>Project ID</t>
  </si>
  <si>
    <t>Project Name</t>
  </si>
  <si>
    <t>Contract General Information</t>
  </si>
  <si>
    <t>Weekly Progress Report - Construction Projects</t>
  </si>
  <si>
    <t>Start</t>
  </si>
  <si>
    <t>Project Handover</t>
  </si>
  <si>
    <t>Medium voltage network</t>
  </si>
  <si>
    <t>Road works</t>
  </si>
  <si>
    <t>Complete Mobilization</t>
  </si>
  <si>
    <t>Days
Change</t>
  </si>
  <si>
    <t>Forecast</t>
  </si>
  <si>
    <t>Latest</t>
  </si>
  <si>
    <t>Original 
(Baseline)</t>
  </si>
  <si>
    <t>Milestones</t>
  </si>
  <si>
    <t>Item
 No.</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</si>
  <si>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</si>
  <si>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 xml:space="preserve">Issued to PM: </t>
  </si>
  <si>
    <t>Prepared by:</t>
  </si>
  <si>
    <t>*QC %</t>
  </si>
  <si>
    <t>Score</t>
  </si>
  <si>
    <t>Waste Management Control</t>
  </si>
  <si>
    <t>Sufficient Number of QC Inspectors</t>
  </si>
  <si>
    <t>Safety Overview</t>
  </si>
  <si>
    <t>Project Progress Planview</t>
  </si>
  <si>
    <t>Reinforced Steel Quality</t>
  </si>
  <si>
    <t>Logistics Plan</t>
  </si>
  <si>
    <t>Manholes Storing and Quality</t>
  </si>
  <si>
    <t>Storage Inventory System</t>
  </si>
  <si>
    <t>Material Control</t>
  </si>
  <si>
    <t>Calibrated Lab Tools &amp; Equipment</t>
  </si>
  <si>
    <t>Storage Management in/out Control</t>
  </si>
  <si>
    <t>As Build Drawings Status*</t>
  </si>
  <si>
    <t>Protection Applied to Completed Work</t>
  </si>
  <si>
    <t>Material Testing Results &amp; Certification</t>
  </si>
  <si>
    <t>Scaffold/Ladders/Slope/Bridge Compliance</t>
  </si>
  <si>
    <t>Site Handover Letter</t>
  </si>
  <si>
    <t xml:space="preserve">Qualified Subcontractor </t>
  </si>
  <si>
    <t>Invoice Status</t>
  </si>
  <si>
    <t>QC of MCC/ATS Plant Units</t>
  </si>
  <si>
    <t>DWG Log</t>
  </si>
  <si>
    <t>Electric Rooms</t>
  </si>
  <si>
    <t>Lifting Plan*</t>
  </si>
  <si>
    <t>Tanks Method Statement Work</t>
  </si>
  <si>
    <t>Pending Material Status</t>
  </si>
  <si>
    <t>Stairs Quality</t>
  </si>
  <si>
    <t>Material List</t>
  </si>
  <si>
    <t>Quality of Finishing Indoors</t>
  </si>
  <si>
    <t>Design Change was Applied*</t>
  </si>
  <si>
    <t>Max Score Available</t>
  </si>
  <si>
    <t>QC of Finishing Outdoors</t>
  </si>
  <si>
    <t>Design Change Official Paperwork*</t>
  </si>
  <si>
    <t>%</t>
  </si>
  <si>
    <t>Roads / Parking Markings</t>
  </si>
  <si>
    <t>MODON Weekly Report</t>
  </si>
  <si>
    <t>Percentage (%)</t>
  </si>
  <si>
    <t xml:space="preserve">Total Score </t>
  </si>
  <si>
    <t xml:space="preserve">Siporex Finishing Quality </t>
  </si>
  <si>
    <t>ITP</t>
  </si>
  <si>
    <t>Siporex Quality Pre-installation</t>
  </si>
  <si>
    <t>Monthly Quality Reports*</t>
  </si>
  <si>
    <t>Siporex Lifting &amp; Unloading</t>
  </si>
  <si>
    <t>Project Risk Plan/Management*</t>
  </si>
  <si>
    <t>&lt;- Excludes N/A items</t>
  </si>
  <si>
    <t>Maz Score Available:</t>
  </si>
  <si>
    <t>Pedestals/Columns/Beams Alignment</t>
  </si>
  <si>
    <t>MODON Standard*</t>
  </si>
  <si>
    <t>Concrete Surface Finishing</t>
  </si>
  <si>
    <t>NCR Log</t>
  </si>
  <si>
    <t>Quality of Concrete Placing</t>
  </si>
  <si>
    <t>NCRs Control &amp; Procedure</t>
  </si>
  <si>
    <t>N/A</t>
  </si>
  <si>
    <t>counts</t>
  </si>
  <si>
    <t>Design Change List</t>
  </si>
  <si>
    <t>RFI, FIR, &amp; MIR Inventory system</t>
  </si>
  <si>
    <t>Improve</t>
  </si>
  <si>
    <t>Quality of Form Work</t>
  </si>
  <si>
    <t>RFI, FIR, &amp; MIR Procedure</t>
  </si>
  <si>
    <t>Average</t>
  </si>
  <si>
    <t>Pump Stations Units</t>
  </si>
  <si>
    <t>MS Log and Paperwork</t>
  </si>
  <si>
    <t xml:space="preserve">Good </t>
  </si>
  <si>
    <t>Layers/Backfilling Sampling</t>
  </si>
  <si>
    <t xml:space="preserve">Contractor's Quality Plan/CM (Updated and Reviewed) </t>
  </si>
  <si>
    <t>Excellent</t>
  </si>
  <si>
    <t>QC of Interlock &amp; Curbstone</t>
  </si>
  <si>
    <t>Project Documents and Progress</t>
  </si>
  <si>
    <t>Relevant</t>
  </si>
  <si>
    <t>Overall</t>
  </si>
  <si>
    <t>QC of Roads/Round about</t>
  </si>
  <si>
    <t>Document Control Administration</t>
  </si>
  <si>
    <t>Distributtion</t>
  </si>
  <si>
    <t>Item Count</t>
  </si>
  <si>
    <t>QC of Excavation</t>
  </si>
  <si>
    <t>Control of Access to Site/Office</t>
  </si>
  <si>
    <t>N/A (0)</t>
  </si>
  <si>
    <t>I (1)</t>
  </si>
  <si>
    <t>A (2)</t>
  </si>
  <si>
    <t>G (3)</t>
  </si>
  <si>
    <t>E (4)</t>
  </si>
  <si>
    <t>Topic</t>
  </si>
  <si>
    <t>No.</t>
  </si>
  <si>
    <t>Zero</t>
  </si>
  <si>
    <t xml:space="preserve">Item was not applicable or this item was not reviewed during the inspection. </t>
  </si>
  <si>
    <t>≤ 69</t>
  </si>
  <si>
    <t>Quality and Control is NOT being managed effectively. Needs Improvement</t>
  </si>
  <si>
    <t>70 - 79</t>
  </si>
  <si>
    <t xml:space="preserve">Indication level of compliance with standards but there is room for improvement </t>
  </si>
  <si>
    <t>80 - 89</t>
  </si>
  <si>
    <t xml:space="preserve">Evidence of compliance with plans and procedures. </t>
  </si>
  <si>
    <t>Good</t>
  </si>
  <si>
    <t>QC Overall Score</t>
  </si>
  <si>
    <t>90 - 100</t>
  </si>
  <si>
    <t>Quality Management System is being practiced and applies to MODON System</t>
  </si>
  <si>
    <t>EGIS</t>
  </si>
  <si>
    <t>Contractor: 
Consultant:</t>
  </si>
  <si>
    <t>Project</t>
  </si>
  <si>
    <t>Inspection Day:</t>
  </si>
  <si>
    <t>OBS No.</t>
  </si>
  <si>
    <t>Project No.</t>
  </si>
  <si>
    <t>QC OBSERVATIONS CHECKLIST</t>
  </si>
  <si>
    <t>Quality Score</t>
  </si>
  <si>
    <t xml:space="preserve">TOTAL </t>
  </si>
  <si>
    <t>Processed</t>
  </si>
  <si>
    <t>D</t>
  </si>
  <si>
    <t>C</t>
  </si>
  <si>
    <t>B</t>
  </si>
  <si>
    <t>A</t>
  </si>
  <si>
    <t>Material Delivery Completion (Date)</t>
  </si>
  <si>
    <t>Remaining Materials</t>
  </si>
  <si>
    <t>Remaining P.O</t>
  </si>
  <si>
    <t>Actual P.O.
To Date</t>
  </si>
  <si>
    <t>Total Number of P.O.</t>
  </si>
  <si>
    <t>Item Per WBS</t>
  </si>
  <si>
    <t>Procurement Summary</t>
  </si>
  <si>
    <t>with Designer</t>
  </si>
  <si>
    <t>Total Submittals</t>
  </si>
  <si>
    <t xml:space="preserve">Pending </t>
  </si>
  <si>
    <t>Remaining to approve</t>
  </si>
  <si>
    <t>Material Approval</t>
  </si>
  <si>
    <t>&gt; 60
Days</t>
  </si>
  <si>
    <t>31-60
Days</t>
  </si>
  <si>
    <t>21-30
Days</t>
  </si>
  <si>
    <t>11-20
Days</t>
  </si>
  <si>
    <t>0-10
Days</t>
  </si>
  <si>
    <t>Avg. Closing
(Days)</t>
  </si>
  <si>
    <t>Pending</t>
  </si>
  <si>
    <t>Closed</t>
  </si>
  <si>
    <t>Issued</t>
  </si>
  <si>
    <t>Item</t>
  </si>
  <si>
    <t>Quality Reports</t>
  </si>
  <si>
    <t>Safety Results</t>
  </si>
  <si>
    <t>Sent to MODON PM: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</si>
  <si>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</si>
  <si>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</si>
  <si>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</si>
  <si>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</si>
  <si>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</si>
  <si>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</si>
  <si>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 xml:space="preserve">26 points &gt; 4 minors then is it’s a serious issue </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</si>
  <si>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</si>
  <si>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</si>
  <si>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</si>
  <si>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</si>
  <si>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 xml:space="preserve">No issues </t>
  </si>
  <si>
    <t>Green</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</si>
  <si>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</si>
  <si>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</si>
  <si>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Minor or near miss (3 days to comply)</t>
  </si>
  <si>
    <t xml:space="preserve">Yellow </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</si>
  <si>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</si>
  <si>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</si>
  <si>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Serious injury or death (immediately)</t>
  </si>
  <si>
    <t xml:space="preserve">Red </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</si>
  <si>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</si>
  <si>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</si>
  <si>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</si>
  <si>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</si>
  <si>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</si>
  <si>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</si>
  <si>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</si>
  <si>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</si>
  <si>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</si>
  <si>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</si>
  <si>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t>HSE Compliance</t>
  </si>
  <si>
    <t>Wt.</t>
  </si>
  <si>
    <t>Atcitty Not Applicable for this Site Inspection Report</t>
  </si>
  <si>
    <t>Fail (Life Threatening Activity) / Comliance with Plan &amp; Procedures</t>
  </si>
  <si>
    <t>Need Improvement</t>
  </si>
  <si>
    <t>Good Practice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</si>
  <si>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</si>
  <si>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Safety Performance</t>
  </si>
  <si>
    <t>MOFARREH GROUP</t>
  </si>
  <si>
    <t>Project Name:</t>
  </si>
  <si>
    <t>MODON PM Name</t>
  </si>
  <si>
    <t>Report No.</t>
  </si>
  <si>
    <t>KHJ1-02-007</t>
  </si>
  <si>
    <t>Project ID.</t>
  </si>
  <si>
    <t>Date</t>
  </si>
  <si>
    <t>MODON HSE Site Inspection Report</t>
  </si>
  <si>
    <t>Cumulative</t>
  </si>
  <si>
    <t>Year to Date</t>
  </si>
  <si>
    <t>This Month</t>
  </si>
  <si>
    <t xml:space="preserve">This Week </t>
  </si>
  <si>
    <t>Category</t>
  </si>
  <si>
    <t>Safety Awards/Incentives</t>
  </si>
  <si>
    <t>No. of Toolbox Talks</t>
  </si>
  <si>
    <t>No.of Internal Audit</t>
  </si>
  <si>
    <t>No.of Internal Training</t>
  </si>
  <si>
    <t xml:space="preserve">Induction Training </t>
  </si>
  <si>
    <t>Proactive</t>
  </si>
  <si>
    <t>Property Damages</t>
  </si>
  <si>
    <t>Vehicle Incident</t>
  </si>
  <si>
    <t>Fire Incident Cases</t>
  </si>
  <si>
    <t>Fatality</t>
  </si>
  <si>
    <t>First Aid Cases</t>
  </si>
  <si>
    <t>Near Miss</t>
  </si>
  <si>
    <t>MTC (Healed w/ Disability)</t>
  </si>
  <si>
    <t>MTC (Healed w/o Disability)</t>
  </si>
  <si>
    <t>LTI</t>
  </si>
  <si>
    <t>Reactive</t>
  </si>
  <si>
    <t>Safe Hours Worked</t>
  </si>
  <si>
    <t>Total Hours Worked</t>
  </si>
  <si>
    <t>Safety Statistics</t>
  </si>
  <si>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</si>
  <si>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</si>
  <si>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</si>
  <si>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</si>
  <si>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</si>
  <si>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</si>
  <si>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</si>
  <si>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</si>
  <si>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</si>
  <si>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</si>
  <si>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</si>
  <si>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t>
  </si>
  <si>
    <t>5. Human Resources</t>
  </si>
  <si>
    <t>4. Management, Governance, Policies, KPI, Performance</t>
  </si>
  <si>
    <t>3. Funding, Finance, Budget</t>
  </si>
  <si>
    <t>2. Legal, Regulatory, Compliance</t>
  </si>
  <si>
    <t>1. Political</t>
  </si>
  <si>
    <t xml:space="preserve">Category (select 1): </t>
  </si>
  <si>
    <t>NOTES:</t>
  </si>
  <si>
    <t>Open</t>
  </si>
  <si>
    <t>Low</t>
  </si>
  <si>
    <t>31, Dec 2025</t>
  </si>
  <si>
    <t>Working on it with the client</t>
  </si>
  <si>
    <t>Control</t>
  </si>
  <si>
    <t>Share</t>
  </si>
  <si>
    <t>Drawings</t>
  </si>
  <si>
    <t>Distant</t>
  </si>
  <si>
    <t>Moderate</t>
  </si>
  <si>
    <t>Project progress delay</t>
  </si>
  <si>
    <t>Authorities / Permits</t>
  </si>
  <si>
    <t>Internal</t>
  </si>
  <si>
    <t>Issue</t>
  </si>
  <si>
    <t>Al Kharj</t>
  </si>
  <si>
    <t>Central</t>
  </si>
  <si>
    <t>Medium</t>
  </si>
  <si>
    <t>As discussed an RFI has been sent with all required to start working on a resoluation and open aprper communication channel with the end user</t>
  </si>
  <si>
    <t>High</t>
  </si>
  <si>
    <t>Helipad Location and end user requirement</t>
  </si>
  <si>
    <t>Design / Planning</t>
  </si>
  <si>
    <t>External</t>
  </si>
  <si>
    <t xml:space="preserve">Email has been sent to the consultant, to advise and address this issue with stakeholder </t>
  </si>
  <si>
    <t>Existing Site offices, fencing and work shop in zone B</t>
  </si>
  <si>
    <t>Site Obstacle</t>
  </si>
  <si>
    <t>Construction / Obstacle</t>
  </si>
  <si>
    <t>Risk Score</t>
  </si>
  <si>
    <t>Impact</t>
  </si>
  <si>
    <t>Liklihood</t>
  </si>
  <si>
    <t>Due</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</si>
  <si>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</si>
  <si>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</si>
  <si>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</si>
  <si>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</si>
  <si>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</si>
  <si>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</si>
  <si>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</si>
  <si>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</si>
  <si>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</si>
  <si>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</si>
  <si>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</si>
  <si>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</si>
  <si>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</si>
  <si>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</si>
  <si>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</si>
  <si>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</si>
  <si>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</si>
  <si>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</si>
  <si>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</si>
  <si>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</si>
  <si>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</si>
  <si>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</si>
  <si>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</si>
  <si>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</si>
  <si>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</si>
  <si>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Project Location:</t>
  </si>
  <si>
    <t>Project No.:</t>
  </si>
  <si>
    <t>Project:</t>
  </si>
  <si>
    <t>Program</t>
  </si>
  <si>
    <t>Department:</t>
  </si>
  <si>
    <t>Remarks</t>
  </si>
  <si>
    <t>Data Date</t>
  </si>
  <si>
    <t>Start Date</t>
  </si>
  <si>
    <t>Duration Elapsed</t>
  </si>
  <si>
    <t>Expected/Actual
Closure</t>
  </si>
  <si>
    <t>Current Status</t>
  </si>
  <si>
    <t>Action Taken</t>
  </si>
  <si>
    <t>Responsibility</t>
  </si>
  <si>
    <t>Issue Description</t>
  </si>
  <si>
    <t>Date Identified</t>
  </si>
  <si>
    <t>Issue No</t>
  </si>
  <si>
    <t>Idle</t>
  </si>
  <si>
    <t>Actual</t>
  </si>
  <si>
    <t>Type</t>
  </si>
  <si>
    <t>Planned</t>
  </si>
  <si>
    <t>MONTHS</t>
  </si>
  <si>
    <t>Month</t>
  </si>
  <si>
    <t>Mitigation</t>
  </si>
  <si>
    <t>Responsible</t>
  </si>
  <si>
    <t>Top 5 Issues</t>
  </si>
  <si>
    <t>Top Issues and Risks</t>
  </si>
  <si>
    <t>Weekly Prgoress Photos</t>
  </si>
  <si>
    <t>Act to Date</t>
  </si>
  <si>
    <t>Plan to Date</t>
  </si>
  <si>
    <t>Measu Unit</t>
  </si>
  <si>
    <t>Total Qty</t>
  </si>
  <si>
    <t xml:space="preserve">Item Description </t>
  </si>
  <si>
    <t>BOQ N0.</t>
  </si>
  <si>
    <t>Major Quantity Trackers</t>
  </si>
  <si>
    <t>Key Trade</t>
  </si>
  <si>
    <t>Major Equipment</t>
  </si>
  <si>
    <t>Manpower Breakdown by Trade</t>
  </si>
  <si>
    <t>Total Actual</t>
  </si>
  <si>
    <t>Total Plan</t>
  </si>
  <si>
    <t>Saudi Staff</t>
  </si>
  <si>
    <t>Next Month Forecast</t>
  </si>
  <si>
    <t>Total Head Count</t>
  </si>
  <si>
    <t>Head Count - Manual</t>
  </si>
  <si>
    <t>Head Count - Non Manual</t>
  </si>
  <si>
    <t>Resources at Site</t>
  </si>
  <si>
    <t>Duration</t>
  </si>
  <si>
    <t>Date Approved</t>
  </si>
  <si>
    <t>Sch Impact (Months)</t>
  </si>
  <si>
    <t>Cost</t>
  </si>
  <si>
    <t>Description of Change</t>
  </si>
  <si>
    <t>Date Added</t>
  </si>
  <si>
    <t>CCO No.</t>
  </si>
  <si>
    <t>Deduction / Penalties (SAR)</t>
  </si>
  <si>
    <t>Deduction / Penalties %</t>
  </si>
  <si>
    <t>Total Paid  (SAR)</t>
  </si>
  <si>
    <t>Retention (SAR)</t>
  </si>
  <si>
    <t>Retention %</t>
  </si>
  <si>
    <t>Latest Contract Change Order Log</t>
  </si>
  <si>
    <t>PM Approved (SAR)</t>
  </si>
  <si>
    <t>Advance Payment (SAR)</t>
  </si>
  <si>
    <t>Advance Payment %</t>
  </si>
  <si>
    <t>Material on Site</t>
  </si>
  <si>
    <t>Total Materials</t>
  </si>
  <si>
    <t>Submitted  (SAR)</t>
  </si>
  <si>
    <t>Last Submitted Period</t>
  </si>
  <si>
    <t>No of Pending Invoices</t>
  </si>
  <si>
    <t>Earned Value (SR)</t>
  </si>
  <si>
    <t>Paid  Invoices (SAR)</t>
  </si>
  <si>
    <t xml:space="preserve">No of Paid  Invoices </t>
  </si>
  <si>
    <t>Planned Value (SR)</t>
  </si>
  <si>
    <t>PM Approved Invoices (SAR)</t>
  </si>
  <si>
    <t>PM Approved Invoices</t>
  </si>
  <si>
    <t>Contract Value (SR)</t>
  </si>
  <si>
    <t>Submitted Invoices (SAR)</t>
  </si>
  <si>
    <t>Total Submitted Invoices</t>
  </si>
  <si>
    <t>22(28)</t>
  </si>
  <si>
    <t>Invoices Summary</t>
  </si>
  <si>
    <t>10 No of Approved Version of BOQ</t>
  </si>
  <si>
    <t xml:space="preserve">5 Construction Plan Approval </t>
  </si>
  <si>
    <t>9 BOQ Approval Date</t>
  </si>
  <si>
    <t xml:space="preserve">4 Safety Plan Last Up </t>
  </si>
  <si>
    <t>8 Last Approved Schedule</t>
  </si>
  <si>
    <t xml:space="preserve">3 Safety Plan Approval </t>
  </si>
  <si>
    <t>7 No of Approved Version of Schedule</t>
  </si>
  <si>
    <t xml:space="preserve">2 Quality Plan Last Up </t>
  </si>
  <si>
    <t>Total Submitted Material</t>
  </si>
  <si>
    <t>Total Hours Worked Vs Safe Hours Worked</t>
  </si>
  <si>
    <t>6 Baseline Approval</t>
  </si>
  <si>
    <t xml:space="preserve">1 Quality Plan Approval </t>
  </si>
  <si>
    <t>Key Submittals Approval Status</t>
  </si>
  <si>
    <t>Field Inspection (FIR)</t>
  </si>
  <si>
    <t>Material Inspection (MIR)</t>
  </si>
  <si>
    <t>Site Instruction (SIR)</t>
  </si>
  <si>
    <t>Non Conformance (NCR)</t>
  </si>
  <si>
    <t>General</t>
  </si>
  <si>
    <t xml:space="preserve">Remaining </t>
  </si>
  <si>
    <t>Total Submitted Drawings</t>
  </si>
  <si>
    <t>Proactive Vs Reactive Actions Taken</t>
  </si>
  <si>
    <t>Design</t>
  </si>
  <si>
    <t>Safety</t>
  </si>
  <si>
    <t xml:space="preserve">Quality </t>
  </si>
  <si>
    <t>Submittals Status</t>
  </si>
  <si>
    <t xml:space="preserve">Performance overview </t>
  </si>
  <si>
    <t xml:space="preserve">  </t>
  </si>
  <si>
    <t>Latest Plan</t>
  </si>
  <si>
    <t xml:space="preserve">Construction Milestones </t>
  </si>
  <si>
    <t>SPI</t>
  </si>
  <si>
    <t>Earned %</t>
  </si>
  <si>
    <t>Plan %</t>
  </si>
  <si>
    <t>Earned</t>
  </si>
  <si>
    <t>(Manhours)</t>
  </si>
  <si>
    <t>Revised Planned %</t>
  </si>
  <si>
    <t>Original Plan %</t>
  </si>
  <si>
    <t>Revised Planned</t>
  </si>
  <si>
    <t>Original Plan</t>
  </si>
  <si>
    <t>To Date Physical Progress</t>
  </si>
  <si>
    <t>Weekly Physical Progress</t>
  </si>
  <si>
    <t>% Wt.</t>
  </si>
  <si>
    <t>Budgeted</t>
  </si>
  <si>
    <t>To Date (SAR)</t>
  </si>
  <si>
    <t>Weekly (SAR)</t>
  </si>
  <si>
    <t>BOQ Value (SAR)</t>
  </si>
  <si>
    <t>WBS</t>
  </si>
  <si>
    <t>Earned Value Progress (%)</t>
  </si>
  <si>
    <t>Physical Progress (Effort)</t>
  </si>
  <si>
    <t>Earned Value Progress (SAR)</t>
  </si>
  <si>
    <t>Progress Overview</t>
  </si>
  <si>
    <t>Invoiced %</t>
  </si>
  <si>
    <t>FIR %</t>
  </si>
  <si>
    <t xml:space="preserve">Potential Changes </t>
  </si>
  <si>
    <t>Safety 
Score</t>
  </si>
  <si>
    <t>Estimate At Completion Value</t>
  </si>
  <si>
    <t>Site Handover  (Hijri)</t>
  </si>
  <si>
    <t xml:space="preserve">Site Handover </t>
  </si>
  <si>
    <t>Phys. Earn Value</t>
  </si>
  <si>
    <t>Submitted Invoices (Gross Value)</t>
  </si>
  <si>
    <t>EAC</t>
  </si>
  <si>
    <t>Revised Contract Value</t>
  </si>
  <si>
    <t xml:space="preserve">Committed Completion </t>
  </si>
  <si>
    <t>Contract Sign  (Hijri)</t>
  </si>
  <si>
    <t xml:space="preserve">Contract Sign </t>
  </si>
  <si>
    <t>Phys. Plan Value</t>
  </si>
  <si>
    <t>Plan Value</t>
  </si>
  <si>
    <t>O&amp;M Value (if any)</t>
  </si>
  <si>
    <t>Original Contract Value</t>
  </si>
  <si>
    <t xml:space="preserve">Revised Completion </t>
  </si>
  <si>
    <t>Contract Award  (Hijri)</t>
  </si>
  <si>
    <t xml:space="preserve">Contract Award </t>
  </si>
  <si>
    <t>Project Scope</t>
  </si>
  <si>
    <t>Performance Summary</t>
  </si>
  <si>
    <t>Cost Summary (SR)</t>
  </si>
  <si>
    <t>MODON - Weekly Progress Report - Construction Projects</t>
  </si>
  <si>
    <t>Development of infrastructure networks in Al-Kharj industrial city, which is located almost 100 kilometers southeast of Riyadh, The project is comprised of two zones (A , B and Labor Community Area ), which have a total area of approximately 3.50 square kilometers</t>
  </si>
  <si>
    <t>Project Scope Statement</t>
  </si>
  <si>
    <t>#</t>
  </si>
  <si>
    <t/>
  </si>
  <si>
    <t>Duration (days)</t>
  </si>
  <si>
    <t xml:space="preserve">SR </t>
  </si>
  <si>
    <t>CONTRACT CHANGE ORDER (CCO)</t>
  </si>
  <si>
    <t>TOTAL</t>
  </si>
  <si>
    <t>Amount Pending</t>
  </si>
  <si>
    <t>Payment Period (d)</t>
  </si>
  <si>
    <t>Paid %</t>
  </si>
  <si>
    <t>Amount Paid</t>
  </si>
  <si>
    <t>Date Paid</t>
  </si>
  <si>
    <t>Days Elapsed</t>
  </si>
  <si>
    <t>Accounts Approval Date</t>
  </si>
  <si>
    <t>Accounts Approval
(Yes/No)</t>
  </si>
  <si>
    <t>Date to Accounts</t>
  </si>
  <si>
    <t>PM Reply Date</t>
  </si>
  <si>
    <t>PM Approval
(Yes/No)</t>
  </si>
  <si>
    <t>Date to PM</t>
  </si>
  <si>
    <t>CM / PgM Reply Date</t>
  </si>
  <si>
    <t>CM / PgM Approval
(Yes/No)</t>
  </si>
  <si>
    <t>Date to CM / PgM</t>
  </si>
  <si>
    <t>End Date</t>
  </si>
  <si>
    <t>Amount (net) + VAT 15%</t>
  </si>
  <si>
    <t>Deduction / Penalties</t>
  </si>
  <si>
    <t>Retention</t>
  </si>
  <si>
    <t>Gross Value</t>
  </si>
  <si>
    <t>Submittal Rev. #</t>
  </si>
  <si>
    <t>Doc Control reference</t>
  </si>
  <si>
    <t>Invoice No.</t>
  </si>
  <si>
    <t>Total Invoice Duration</t>
  </si>
  <si>
    <t>Payment Status</t>
  </si>
  <si>
    <t>Modon PM &amp; Accounts Approval</t>
  </si>
  <si>
    <t xml:space="preserve"> CM / PgM Approval Timeline</t>
  </si>
  <si>
    <t>Period Covered</t>
  </si>
  <si>
    <t>Invoice Value</t>
  </si>
  <si>
    <t>Invoice Reference</t>
  </si>
  <si>
    <t>Invoices Average total Duration</t>
  </si>
  <si>
    <t>Paid Invoices  (SAR)</t>
  </si>
  <si>
    <t xml:space="preserve">No of Paid Invoices </t>
  </si>
  <si>
    <t>Retention Cumulative (SAR)</t>
  </si>
  <si>
    <t>Penalties and deduction (SAR)</t>
  </si>
  <si>
    <t>Total Deduction</t>
  </si>
  <si>
    <t>Payments Average Duration</t>
  </si>
  <si>
    <t>Invoice Submitted Compared to Contract Value</t>
  </si>
  <si>
    <t>Approved Invoices (PM) (SAR)</t>
  </si>
  <si>
    <t>No of Approved Invoices (PM)</t>
  </si>
  <si>
    <t>AP Recovery (SAR)</t>
  </si>
  <si>
    <t>Penalties and deduction %</t>
  </si>
  <si>
    <t>MODON PM &amp; Accounts Average Approval duration</t>
  </si>
  <si>
    <t>Approved Invoices (CM) (SAR)</t>
  </si>
  <si>
    <t>No of Approved Invoices (CM)</t>
  </si>
  <si>
    <t>Revised O&amp;M Value</t>
  </si>
  <si>
    <t xml:space="preserve"> CM / PgM Average Approval duration</t>
  </si>
  <si>
    <t>Submiited Invoice Peroid</t>
  </si>
  <si>
    <t>No of Submitted Invoices</t>
  </si>
  <si>
    <t>O&amp;M Value</t>
  </si>
  <si>
    <t>Average Invoices durations</t>
  </si>
  <si>
    <t xml:space="preserve">Project Value </t>
  </si>
  <si>
    <t>Weekly Progress Report - Invoice Log</t>
  </si>
  <si>
    <t>This Week</t>
  </si>
  <si>
    <t>Revised / Recovery Plan</t>
  </si>
  <si>
    <t>Baseline Plan</t>
  </si>
  <si>
    <t>Plan Wt.%</t>
  </si>
  <si>
    <t>Cum Effort</t>
  </si>
  <si>
    <t>Monthly Effort</t>
  </si>
  <si>
    <t>Earned Effort %</t>
  </si>
  <si>
    <t>Testing &amp; Commissioning</t>
  </si>
  <si>
    <t>Closed Comments</t>
  </si>
  <si>
    <t>Open Comments</t>
  </si>
  <si>
    <t>% 
Completed</t>
  </si>
  <si>
    <t>Actual Finish Date</t>
  </si>
  <si>
    <t>Actual Start Date</t>
  </si>
  <si>
    <t>Forecast Finish Date</t>
  </si>
  <si>
    <t>Forecast Start Date</t>
  </si>
  <si>
    <t>Planned Finish Date</t>
  </si>
  <si>
    <t>Planned Start Date</t>
  </si>
  <si>
    <t>Testing and Commissioning</t>
  </si>
  <si>
    <t>KH1-02-007</t>
  </si>
  <si>
    <t>Development of infrastructure in Kharj Industrial City</t>
  </si>
  <si>
    <t xml:space="preserve">Access and Egress - 
(General access to site, segregated from vehicles, / Overhead protection, while entering into the building /Adequate lighting provided when dark or overnight work)							</t>
  </si>
  <si>
    <t>Mohamed Adel</t>
  </si>
  <si>
    <t>WEEKLY SAFETY STATISTICS REPORT</t>
  </si>
  <si>
    <t>0</t>
  </si>
  <si>
    <t>Inspected By</t>
  </si>
  <si>
    <r>
      <rPr>
        <b/>
        <sz val="12"/>
        <rFont val="Aptos Display"/>
        <family val="2"/>
      </rPr>
      <t>Risk Status:</t>
    </r>
    <r>
      <rPr>
        <sz val="12"/>
        <rFont val="Aptos Display"/>
        <family val="2"/>
      </rPr>
      <t xml:space="preserve"> 1.Open, 2.Closed, or 3.Realized</t>
    </r>
  </si>
  <si>
    <r>
      <rPr>
        <b/>
        <sz val="12"/>
        <rFont val="Aptos Display"/>
        <family val="2"/>
      </rPr>
      <t>T/O/I:</t>
    </r>
    <r>
      <rPr>
        <sz val="12"/>
        <rFont val="Aptos Display"/>
        <family val="2"/>
      </rPr>
      <t xml:space="preserve"> 1.Threat, 2.Opportunity, or 3.Issue</t>
    </r>
  </si>
  <si>
    <r>
      <rPr>
        <b/>
        <sz val="12"/>
        <rFont val="Aptos Display"/>
        <family val="2"/>
      </rPr>
      <t>Risk Response Strategy for Threats:</t>
    </r>
    <r>
      <rPr>
        <sz val="12"/>
        <rFont val="Aptos Display"/>
        <family val="2"/>
      </rPr>
      <t xml:space="preserve"> 1.Terminate, 2.Tolerate, 3.Transfer, or 4.Treat </t>
    </r>
  </si>
  <si>
    <r>
      <rPr>
        <b/>
        <sz val="12"/>
        <rFont val="Aptos Display"/>
        <family val="2"/>
      </rPr>
      <t xml:space="preserve">Risk Response Strategy for Opportunities: </t>
    </r>
    <r>
      <rPr>
        <sz val="12"/>
        <rFont val="Aptos Display"/>
        <family val="2"/>
      </rPr>
      <t xml:space="preserve">1.Ignore, 2.Share, or 3.Enhance/Exploit </t>
    </r>
  </si>
  <si>
    <r>
      <rPr>
        <b/>
        <sz val="12"/>
        <rFont val="Aptos Display"/>
        <family val="2"/>
      </rPr>
      <t>Treatment Action:</t>
    </r>
    <r>
      <rPr>
        <sz val="12"/>
        <rFont val="Aptos Display"/>
        <family val="2"/>
      </rPr>
      <t xml:space="preserve"> 1.Mitigate, 2.Control, or 3.Fall Back</t>
    </r>
  </si>
  <si>
    <r>
      <rPr>
        <b/>
        <sz val="12"/>
        <rFont val="Aptos Display"/>
        <family val="2"/>
      </rPr>
      <t xml:space="preserve">Treatment Status: </t>
    </r>
    <r>
      <rPr>
        <sz val="12"/>
        <rFont val="Aptos Display"/>
        <family val="2"/>
      </rPr>
      <t>1</t>
    </r>
    <r>
      <rPr>
        <b/>
        <sz val="12"/>
        <rFont val="Aptos Display"/>
        <family val="2"/>
      </rPr>
      <t>.</t>
    </r>
    <r>
      <rPr>
        <sz val="12"/>
        <rFont val="Aptos Display"/>
        <family val="2"/>
      </rPr>
      <t>Unapproved, 2.Active, or 3.Closed</t>
    </r>
  </si>
  <si>
    <r>
      <rPr>
        <b/>
        <sz val="12"/>
        <rFont val="Aptos Display"/>
        <family val="2"/>
      </rPr>
      <t>Risk Level/Score:</t>
    </r>
    <r>
      <rPr>
        <sz val="12"/>
        <rFont val="Aptos Display"/>
        <family val="2"/>
      </rPr>
      <t xml:space="preserve"> Likelihood x Highest Impact (Safety, Cost, Schedule, Environment, Quality, or Reputation. See Risk Scoring Matrix tab)</t>
    </r>
  </si>
  <si>
    <t>RISK Register</t>
  </si>
  <si>
    <t>Issues Log</t>
  </si>
  <si>
    <t>Earned  Value</t>
  </si>
  <si>
    <t>FIR Value (up To date)</t>
  </si>
  <si>
    <t>Engineering</t>
  </si>
  <si>
    <t>Procurement</t>
  </si>
  <si>
    <t>Construction</t>
  </si>
  <si>
    <t xml:space="preserve"> Close Out</t>
  </si>
  <si>
    <t>NA</t>
  </si>
  <si>
    <t>Orignal Planned</t>
  </si>
  <si>
    <t>Development Industrial City-Alkharj</t>
  </si>
  <si>
    <t>Moffreh Group</t>
  </si>
  <si>
    <t>Weekly Progress Photos</t>
  </si>
  <si>
    <t>Industrial City-Alkharj</t>
  </si>
  <si>
    <t>Weather / Environmental</t>
  </si>
  <si>
    <t>Weather</t>
  </si>
  <si>
    <t>Treat</t>
  </si>
  <si>
    <t>Mitigate</t>
  </si>
  <si>
    <t>15, Feb 2026</t>
  </si>
  <si>
    <t>Material Category</t>
  </si>
  <si>
    <t>Quantity</t>
  </si>
  <si>
    <t>PR Status</t>
  </si>
  <si>
    <t>Civil/Mech/Elec/Arch</t>
  </si>
  <si>
    <t>Yes / No</t>
  </si>
  <si>
    <t>Duration/Days</t>
  </si>
  <si>
    <t>Procurment / Logistic</t>
  </si>
  <si>
    <t xml:space="preserve">Rains/ Winds/ Dust/Hrash </t>
  </si>
  <si>
    <t>Subgrade Fill/Manholes/ Pipes</t>
  </si>
  <si>
    <t>Safety / Quality</t>
  </si>
  <si>
    <t>Construction Work</t>
  </si>
  <si>
    <t>Deep Excavation</t>
  </si>
  <si>
    <t>Interface / Communication</t>
  </si>
  <si>
    <t>Existing Services &amp; Roads</t>
  </si>
  <si>
    <t>Expected</t>
  </si>
  <si>
    <t>28, Dec. 2026</t>
  </si>
  <si>
    <t>Portacabin services Tie-ins</t>
  </si>
  <si>
    <t>Client</t>
  </si>
  <si>
    <t>MMAH</t>
  </si>
  <si>
    <t>Client &amp;MMAH</t>
  </si>
  <si>
    <t>Accept</t>
  </si>
  <si>
    <t>27, Jan 2026</t>
  </si>
  <si>
    <t>Working on it to resolve the delay and assign many suppliers</t>
  </si>
  <si>
    <t>Safety measures and plans</t>
  </si>
  <si>
    <t>it will be coordinate with the client and the EndUsers of those existing sevices</t>
  </si>
  <si>
    <t>5, Feb 2026</t>
  </si>
  <si>
    <t>20, Dec 2025</t>
  </si>
  <si>
    <t>07, Feb 2026</t>
  </si>
  <si>
    <t>15, Feb 2027</t>
  </si>
  <si>
    <t>Site Obstacles</t>
  </si>
  <si>
    <t>Logistic / Procurement</t>
  </si>
  <si>
    <t>Logistics and Procurement services to be improved and expedited.</t>
  </si>
  <si>
    <t>MV Network</t>
  </si>
  <si>
    <t>Finalize a deal with approved SEC contractor and Consultant to carry out the work and supervise it.</t>
  </si>
  <si>
    <t>Contract Milestones</t>
  </si>
  <si>
    <t>Location Closed
Pending Requirments</t>
  </si>
  <si>
    <r>
      <t xml:space="preserve">An RFI has been sent with all required to start working on a resolution and open aprper communication channel with the end user :
1-Existing obstacles between the factory boundary and Local Roads 19 and 20 are preventing the commencement of the planned works.
2- Along Local Road 18, there are old rooms and a fenced storage area currently in use, in addition to installed signage.
3-A diesel tank is located within the affected area; clarification is required regarding the party responsible for its removal.
4- The crusher area must be officially handed over to MAH to proceed with surveying, as the existing NGL differs from the approved design levels.
5-An existing fenced storage area and site offices must be removed to allow access and ensure uninterrupted progress of the works)
</t>
    </r>
    <r>
      <rPr>
        <b/>
        <u/>
        <sz val="12"/>
        <rFont val="Aptos Display"/>
        <family val="2"/>
      </rPr>
      <t>Action Taken : Meeting Held in Maddon Office and discussed the all challenges with all parties, and all challenges in process to be solved and removed .</t>
    </r>
  </si>
  <si>
    <t>DEVELOPMENT OF INFRASTRUCTURE NETWORKS, AL KHARJ 
INDUSTRIAL CITY (MODON), RIYADH</t>
  </si>
  <si>
    <t xml:space="preserve">MOFFAREH ALHARBI &amp; PARTNERS
Egis Saudi Egnieering </t>
  </si>
  <si>
    <t>Engr. Adil Ghafoor Sulehria</t>
  </si>
  <si>
    <t>YES</t>
  </si>
  <si>
    <t>CIVIL</t>
  </si>
  <si>
    <t>ELECTRICAL</t>
  </si>
  <si>
    <t>Arch</t>
  </si>
  <si>
    <t>ARCH</t>
  </si>
  <si>
    <t>EA</t>
  </si>
  <si>
    <t>yes</t>
  </si>
  <si>
    <t>LM</t>
  </si>
  <si>
    <t>07 Feb &amp; 14 FEB</t>
  </si>
  <si>
    <t>KHJ1-02-007-MAH-TS9-1-MEC-MRIR-0002 &amp; 004</t>
  </si>
  <si>
    <t>KHJ1-02-007-MAH-TS9-1-MEC-MRIR-0001</t>
  </si>
  <si>
    <t>MRIR no.</t>
  </si>
  <si>
    <t>Comments</t>
  </si>
  <si>
    <t>Close</t>
  </si>
  <si>
    <t>Topi+U11:AB15c</t>
  </si>
  <si>
    <t>Penalities &amp; Retention</t>
  </si>
  <si>
    <t>Accepted as Noted</t>
  </si>
  <si>
    <t>Accepted</t>
  </si>
  <si>
    <t>UR-Under Review</t>
  </si>
  <si>
    <t>The Contractor : MOFFAREH ALHARBI &amp; PARTNERS</t>
  </si>
  <si>
    <t>FIR Detail</t>
  </si>
  <si>
    <t>NCR  Detail</t>
  </si>
  <si>
    <t>MAR Detail</t>
  </si>
  <si>
    <t>Shop Drawing</t>
  </si>
  <si>
    <t>ITP ( Inspection Test Plan)</t>
  </si>
  <si>
    <t>MES ( Method statement)</t>
  </si>
  <si>
    <t>Received</t>
  </si>
  <si>
    <t>Code A</t>
  </si>
  <si>
    <t>Code B</t>
  </si>
  <si>
    <t>Code C/D</t>
  </si>
  <si>
    <t>UR</t>
  </si>
  <si>
    <t>KPI %</t>
  </si>
  <si>
    <t>Issued/Received</t>
  </si>
  <si>
    <r>
      <rPr>
        <b/>
        <sz val="12"/>
        <color rgb="FFFFFFFF"/>
        <rFont val="Calibri"/>
        <family val="2"/>
      </rPr>
      <t>Closed</t>
    </r>
  </si>
  <si>
    <t xml:space="preserve">OPEN </t>
  </si>
  <si>
    <r>
      <rPr>
        <b/>
        <sz val="12"/>
        <color rgb="FFFFFFFF"/>
        <rFont val="Calibri"/>
        <family val="2"/>
      </rPr>
      <t>UR</t>
    </r>
  </si>
  <si>
    <t>Previous</t>
  </si>
  <si>
    <t xml:space="preserve">Current </t>
  </si>
  <si>
    <t>CIV</t>
  </si>
  <si>
    <r>
      <rPr>
        <b/>
        <sz val="12"/>
        <rFont val="Calibri"/>
        <family val="2"/>
      </rPr>
      <t>Electrical</t>
    </r>
  </si>
  <si>
    <t>Electrical</t>
  </si>
  <si>
    <t>MEP</t>
  </si>
  <si>
    <t>Storm</t>
  </si>
  <si>
    <t>Mechanical</t>
  </si>
  <si>
    <t>Sewer</t>
  </si>
  <si>
    <t>Arc</t>
  </si>
  <si>
    <r>
      <rPr>
        <b/>
        <sz val="12"/>
        <rFont val="Calibri"/>
        <family val="2"/>
      </rPr>
      <t>General</t>
    </r>
  </si>
  <si>
    <t>Road</t>
  </si>
  <si>
    <t>Survey</t>
  </si>
  <si>
    <t>ROAD</t>
  </si>
  <si>
    <r>
      <rPr>
        <b/>
        <sz val="12"/>
        <rFont val="Calibri"/>
        <family val="2"/>
      </rPr>
      <t>TOTAL</t>
    </r>
  </si>
  <si>
    <t>PQD (Prequalification Documents)</t>
  </si>
  <si>
    <t>SIR/SOR  Detail</t>
  </si>
  <si>
    <t xml:space="preserve">MRIR </t>
  </si>
  <si>
    <t>As built Drawing</t>
  </si>
  <si>
    <t>MIR ( Material Receiving Inspection)</t>
  </si>
  <si>
    <r>
      <rPr>
        <b/>
        <sz val="12"/>
        <color rgb="FFFFFFFF"/>
        <rFont val="Calibri"/>
        <family val="2"/>
      </rPr>
      <t>TOTAL</t>
    </r>
  </si>
  <si>
    <t xml:space="preserve">Contractiual  Milestones </t>
  </si>
  <si>
    <t>All Networks</t>
  </si>
  <si>
    <t>open</t>
  </si>
  <si>
    <t>closed</t>
  </si>
  <si>
    <r>
      <t xml:space="preserve">QC OBSERVATIONS CHECKLIST  </t>
    </r>
    <r>
      <rPr>
        <b/>
        <u/>
        <sz val="18"/>
        <color theme="0"/>
        <rFont val="Aptos Display"/>
        <family val="2"/>
      </rPr>
      <t>FIR Summary</t>
    </r>
  </si>
  <si>
    <t>Material Description</t>
  </si>
  <si>
    <t>BOQ Number</t>
  </si>
  <si>
    <t>Long Lead Item</t>
  </si>
  <si>
    <t>PO Status</t>
  </si>
  <si>
    <t>Delivery Time Frame</t>
  </si>
  <si>
    <t>Delivery Status</t>
  </si>
  <si>
    <t>MRIR Status</t>
  </si>
  <si>
    <t>MIR Status</t>
  </si>
  <si>
    <t>Short/Long</t>
  </si>
  <si>
    <t>0/1</t>
  </si>
  <si>
    <t>MIR no.</t>
  </si>
  <si>
    <t>GRP Pipes</t>
  </si>
  <si>
    <t>150mm Diameter - SEWER</t>
  </si>
  <si>
    <t>15/3/2026</t>
  </si>
  <si>
    <t>200mm Diameter - SEWER</t>
  </si>
  <si>
    <t>250mm Diameter - SEWER</t>
  </si>
  <si>
    <t>300mm Diameter - SEWER</t>
  </si>
  <si>
    <t>400mm Diameter -STORM &amp; SEWER</t>
  </si>
  <si>
    <t>500mm Diameter -STORM &amp; SEWER</t>
  </si>
  <si>
    <t>600mm Diameter -STORM &amp; SEWER</t>
  </si>
  <si>
    <t>700mm Diameter  -STORM</t>
  </si>
  <si>
    <t>800mm Diameter -STORM</t>
  </si>
  <si>
    <t>900mm Diameter -STORM</t>
  </si>
  <si>
    <t>1000mm Diameter -STORM</t>
  </si>
  <si>
    <t>1200mm Diameter -STORM</t>
  </si>
  <si>
    <t>HDPE  Pipes</t>
  </si>
  <si>
    <t>80 days</t>
  </si>
  <si>
    <t>18/3/2026</t>
  </si>
  <si>
    <t>30/6/2026</t>
  </si>
  <si>
    <t>32mm Diameter</t>
  </si>
  <si>
    <t>50mm Diameter</t>
  </si>
  <si>
    <t>75 mm Diameter</t>
  </si>
  <si>
    <t>90mm Diameter</t>
  </si>
  <si>
    <t>UPVC   Pipes</t>
  </si>
  <si>
    <t>60 days</t>
  </si>
  <si>
    <t>INREVIEW</t>
  </si>
  <si>
    <t>as per site request to start</t>
  </si>
  <si>
    <t>Curbstone</t>
  </si>
  <si>
    <t xml:space="preserve">90-100 </t>
  </si>
  <si>
    <t xml:space="preserve">confirmed </t>
  </si>
  <si>
    <t>Concrete Mix for PC works</t>
  </si>
  <si>
    <t>Concrete Mix for RC works</t>
  </si>
  <si>
    <t>Done</t>
  </si>
  <si>
    <t>Reinforcement Steel</t>
  </si>
  <si>
    <t>KHJ1-02-007-MAH-TS9-1-CIV-MIR-0004</t>
  </si>
  <si>
    <t>Paving blocks 200*100*60 mm</t>
  </si>
  <si>
    <t xml:space="preserve">20 days </t>
  </si>
  <si>
    <t>Structural steeL for Prefab Portcabibn</t>
  </si>
  <si>
    <t>Traffic signage</t>
  </si>
  <si>
    <t>Asphalt</t>
  </si>
  <si>
    <t>under review</t>
  </si>
  <si>
    <t>ICT Manholes Cover with frame</t>
  </si>
  <si>
    <t>27/04/2026</t>
  </si>
  <si>
    <t>Telecome Manholes</t>
  </si>
  <si>
    <t>MV Cables</t>
  </si>
  <si>
    <t>84 DAYS</t>
  </si>
  <si>
    <t>Unit Substation &amp; RMU</t>
  </si>
  <si>
    <t>LV Cables</t>
  </si>
  <si>
    <t>15/5/2026</t>
  </si>
  <si>
    <t>Electrical Panels</t>
  </si>
  <si>
    <t>Street Lights Lighting Fixtures</t>
  </si>
  <si>
    <t>Street Lighting Poles</t>
  </si>
  <si>
    <t>20/5/2026</t>
  </si>
  <si>
    <t>Manhole Covers</t>
  </si>
  <si>
    <t>Sewer Manholes</t>
  </si>
  <si>
    <t>AS PER SITE NEEDED</t>
  </si>
  <si>
    <t>Storm Manholes</t>
  </si>
  <si>
    <t>Connection Chamber</t>
  </si>
  <si>
    <t>inspection Chambers</t>
  </si>
  <si>
    <t>Catch Basin</t>
  </si>
  <si>
    <t>Termination Kits</t>
  </si>
  <si>
    <t>as per site request</t>
  </si>
  <si>
    <t>Fire Hydrants</t>
  </si>
  <si>
    <t>130 days</t>
  </si>
  <si>
    <t>30/4/2026</t>
  </si>
  <si>
    <t>Concrete Culvert Box</t>
  </si>
  <si>
    <t>KHJ1-02-007-MAH-TS9-1-CIV-MRIR-0027 KHJ1-02-007-MAH-TS9-1-CBC-MRIR-0044</t>
  </si>
  <si>
    <t>Hard</t>
  </si>
  <si>
    <t>Delay in procurement of key materials</t>
  </si>
  <si>
    <t>20-Apr-2026</t>
  </si>
  <si>
    <t>Overall delay against approved baseline</t>
  </si>
  <si>
    <t xml:space="preserve">400mm Diameter </t>
  </si>
  <si>
    <t>KHJ1-02-007-MAH-TS9-1-CIV-MAR-0054 &amp; 54</t>
  </si>
  <si>
    <t xml:space="preserve">30 days </t>
  </si>
  <si>
    <t>under process</t>
  </si>
  <si>
    <t>27/4/2026</t>
  </si>
  <si>
    <t>16/4/2026</t>
  </si>
  <si>
    <r>
      <t>Prepare &amp; implement recovery plan, add resources, additional shifts "</t>
    </r>
    <r>
      <rPr>
        <b/>
        <u/>
        <sz val="12"/>
        <rFont val="Aptos Display"/>
        <family val="2"/>
      </rPr>
      <t xml:space="preserve"> Closed"</t>
    </r>
  </si>
  <si>
    <t>SPI Weekly Interval</t>
  </si>
  <si>
    <t>Planned %</t>
  </si>
  <si>
    <t>MEC</t>
  </si>
  <si>
    <t>STR</t>
  </si>
  <si>
    <t>IRR</t>
  </si>
  <si>
    <t>9</t>
  </si>
  <si>
    <t>Project ID:</t>
  </si>
  <si>
    <t>WEEKLY QUALITY STATISTICS 
REPORT (WQSR)</t>
  </si>
  <si>
    <t>Contractor: MOFFAREH ALHARBI &amp; PARTNERS</t>
  </si>
  <si>
    <t>For the Week of:</t>
  </si>
  <si>
    <t>Document Ref. Number</t>
  </si>
  <si>
    <r>
      <t>The Following facts (</t>
    </r>
    <r>
      <rPr>
        <b/>
        <sz val="13"/>
        <color indexed="17"/>
        <rFont val="Calibri"/>
        <family val="2"/>
        <scheme val="minor"/>
      </rPr>
      <t>provided as guideline</t>
    </r>
    <r>
      <rPr>
        <sz val="13"/>
        <rFont val="Calibri"/>
        <family val="2"/>
        <scheme val="minor"/>
      </rPr>
      <t>) in figures indicate the current trends of Quality highlights improvement and areas of concerns as well towards overall site Quality aspects of this project.</t>
    </r>
  </si>
  <si>
    <t>GENERAL</t>
  </si>
  <si>
    <t>Previous Week</t>
  </si>
  <si>
    <t>Brief Description/Comment</t>
  </si>
  <si>
    <t xml:space="preserve">Planned Project Progress </t>
  </si>
  <si>
    <t xml:space="preserve">Actual Project Progress </t>
  </si>
  <si>
    <t xml:space="preserve">QAC Leading Indicators </t>
  </si>
  <si>
    <t xml:space="preserve">Brief Description/Comment </t>
  </si>
  <si>
    <t>No. of Quality Induction conducted</t>
  </si>
  <si>
    <r>
      <rPr>
        <sz val="13"/>
        <rFont val="Calibri"/>
        <family val="2"/>
        <scheme val="minor"/>
      </rPr>
      <t>No. of Quality Training Delivered</t>
    </r>
    <r>
      <rPr>
        <sz val="16"/>
        <rFont val="Calibri"/>
        <family val="2"/>
        <scheme val="minor"/>
      </rPr>
      <t>*</t>
    </r>
  </si>
  <si>
    <t>No. of Approved Field Inspection Report (FIR)</t>
  </si>
  <si>
    <t>No. of Rejected Field Inspection Report (FIR)</t>
  </si>
  <si>
    <t>No. of under review Field Inspection Report (FIR)</t>
  </si>
  <si>
    <t>No. of Approved Material Inspection Request (MIR)</t>
  </si>
  <si>
    <t>No. of Rejected Material Inspection Request (MIR)</t>
  </si>
  <si>
    <t>No. of Request For Information (RFI) - Open</t>
  </si>
  <si>
    <t>No. of Request For Information (RFI) - Closed</t>
  </si>
  <si>
    <t>No. of Approved Material Received Inspection Report (MRIR)</t>
  </si>
  <si>
    <t>No. of Rejected Material Received Inspection Report (MRIR)</t>
  </si>
  <si>
    <t xml:space="preserve">No. of Review/Approved Shop drawings </t>
  </si>
  <si>
    <t xml:space="preserve">No. of Rejected Shop drawings </t>
  </si>
  <si>
    <t xml:space="preserve">No. of under review Shop drawings </t>
  </si>
  <si>
    <t>Copy of weekly MOM and progress status*</t>
  </si>
  <si>
    <t>No. of Inspection &amp; Test Plan (ITP) Reviewed/approved*</t>
  </si>
  <si>
    <t>No. of Quality inspections/Site walkthrough performed*</t>
  </si>
  <si>
    <t>No. of Quality Site Instruction Issued*</t>
  </si>
  <si>
    <t>No. of Non-Conformance Report (NCR) issued*</t>
  </si>
  <si>
    <t>Type &amp; No. of Test performed*</t>
  </si>
  <si>
    <t>Compaction-Soil Sampling-Borehole-Concrete Compressive Test</t>
  </si>
  <si>
    <t>Amount &amp; No.of Penalties/Fines Applied*</t>
  </si>
  <si>
    <t xml:space="preserve">No. of Change/ Variation Request </t>
  </si>
  <si>
    <t>No. of critical long lead iteams and status*</t>
  </si>
  <si>
    <t>No. of Internal/External Audit Conducted</t>
  </si>
  <si>
    <t xml:space="preserve">Work Done this week </t>
  </si>
  <si>
    <r>
      <t xml:space="preserve">E.g.
1 - Quality Toolbox Meeting for Borehole Geotechnical Investigation, Drilling and Sampling Activities.
2 - Quality inspections/Site walkthrough performed.
3 - Internal weekly MOM done. 
</t>
    </r>
    <r>
      <rPr>
        <sz val="13"/>
        <color indexed="8"/>
        <rFont val="Arial"/>
        <family val="2"/>
      </rPr>
      <t xml:space="preserve">
                                                                                                                                                                                                                                                                                                                                                                                                                                                                                                                                                                                                                                                                                                                                                                                                                                                                                                                                                                                                                                                                                                                                                                                                                                                                                                                                                                                                                                                                      </t>
    </r>
  </si>
  <si>
    <t>Name: Adil Ghafoor</t>
  </si>
  <si>
    <t xml:space="preserve">Approved By: </t>
  </si>
  <si>
    <t xml:space="preserve">Position: QA QC Manager </t>
  </si>
  <si>
    <t xml:space="preserve">Position: </t>
  </si>
  <si>
    <t>Signature:</t>
  </si>
  <si>
    <t>1.Civil (CIV)</t>
  </si>
  <si>
    <t>2.Road (ROD)</t>
  </si>
  <si>
    <t>3. Concrete Box Culvet (CBC)</t>
  </si>
  <si>
    <t>5.Sewer (SEW)</t>
  </si>
  <si>
    <t>6.Storm (STR)</t>
  </si>
  <si>
    <t>9.Irrigation (IRR)</t>
  </si>
  <si>
    <t>CBC</t>
  </si>
  <si>
    <t>ROD</t>
  </si>
  <si>
    <t>TEL</t>
  </si>
  <si>
    <t>SEW</t>
  </si>
  <si>
    <t>LSC</t>
  </si>
  <si>
    <t>Tel</t>
  </si>
  <si>
    <t>10.Potable (POT)</t>
  </si>
  <si>
    <t>Serial #</t>
  </si>
  <si>
    <t>FIR #</t>
  </si>
  <si>
    <t xml:space="preserve">FIR Description  </t>
  </si>
  <si>
    <t>Duration days</t>
  </si>
  <si>
    <t>No FIR Submitted in Mechanical Decipline.</t>
  </si>
  <si>
    <t>POT</t>
  </si>
  <si>
    <t>CIV/ROD</t>
  </si>
  <si>
    <t>Telecom</t>
  </si>
  <si>
    <t>Total Quantity</t>
  </si>
  <si>
    <t>المورد</t>
  </si>
  <si>
    <t>اجمالي الكمية</t>
  </si>
  <si>
    <t>Sail Alreyadha Saudi Industrial Co (SIEFCO)</t>
  </si>
  <si>
    <t xml:space="preserve">Agyad Sign </t>
  </si>
  <si>
    <t>Manhole ( Storm)</t>
  </si>
  <si>
    <t>AL-BILAD CONCRETE PIPES CO.</t>
  </si>
  <si>
    <t>T. Nagadi Preformed Concrete Factory</t>
  </si>
  <si>
    <t>DI Cover &amp; FRAME (Sewage &amp; Storm&amp;ICT CATCH BASIN )</t>
  </si>
  <si>
    <t>UKC</t>
  </si>
  <si>
    <t>Kaayan advanced construction</t>
  </si>
  <si>
    <t>Manhole  (ICT)</t>
  </si>
  <si>
    <t>National Kham Plastic Factory Co.</t>
  </si>
  <si>
    <t>Low Voltage Cables, Copper &amp; Aluminium,</t>
  </si>
  <si>
    <t xml:space="preserve">Elsewedy </t>
  </si>
  <si>
    <t>Ring Main unit-RMU</t>
  </si>
  <si>
    <t xml:space="preserve">Al Fanar </t>
  </si>
  <si>
    <t>Unit Substation 13.8/0.4 kv ,</t>
  </si>
  <si>
    <t xml:space="preserve">Street Lighting poles &amp; Fixtures </t>
  </si>
  <si>
    <t>Al-Babtain Power &amp; Telecom</t>
  </si>
  <si>
    <t xml:space="preserve">UPVC Pipes &amp; Fittings </t>
  </si>
  <si>
    <t xml:space="preserve">HDPE duct pipe </t>
  </si>
  <si>
    <t>UNION PIPES INDUSTRY CO. LTD</t>
  </si>
  <si>
    <t xml:space="preserve">HDPE Pipe &amp; Fittings </t>
  </si>
  <si>
    <t>potable Valve &amp; accessories (Sluice) valves (Direct buried)</t>
  </si>
  <si>
    <t>AVK (Gaweea Global Trading Est.)</t>
  </si>
  <si>
    <t xml:space="preserve">Fire hydrant , Valve &amp; Accessories </t>
  </si>
  <si>
    <t xml:space="preserve">GRP Pipes &amp; Fittings </t>
  </si>
  <si>
    <t>T. Nagadi Fiberglass Pipes Factory</t>
  </si>
  <si>
    <t xml:space="preserve">Secondary Irrigation </t>
  </si>
  <si>
    <t xml:space="preserve">Gulf Bazar </t>
  </si>
  <si>
    <t>Plantataion &amp; Shurbs</t>
  </si>
  <si>
    <t>Revised &amp; Resubmit</t>
  </si>
  <si>
    <t>تحت التوريد</t>
  </si>
  <si>
    <t>حالة المشتريات الرئيسية - مشروع الخرج</t>
  </si>
  <si>
    <t>Manhole ( Sewage)</t>
  </si>
  <si>
    <t>4.Mechanical(MEC)</t>
  </si>
  <si>
    <t>7.Electrical(ELE)</t>
  </si>
  <si>
    <t>IRI</t>
  </si>
  <si>
    <t>KHJ1-02-007-MAH-TS9-1-MEC-MRIR-0026&amp; 48</t>
  </si>
  <si>
    <t>KHJ1-02-007-MAH-TS9-1-MEC-MRIR-0006,KHJ1-02-007-МАН-TS9-1-MEC-MRIR-0068</t>
  </si>
  <si>
    <t>KHJ1-02-007-MAH-TS9-1-STR-MIR-0047</t>
  </si>
  <si>
    <t>KHJ1-02-007-MAH-TS9-1-MEC-MRIR-0018,KHJ1-02-007-MAH-TS9-1-MEC-MRIR-0037</t>
  </si>
  <si>
    <t>KHJ1-02-007-MAH-TS9-1-MEC-MRIR-0068</t>
  </si>
  <si>
    <t>KHJ1-02-007-MAH-TS9-1-MEC-MRIR-0015 &amp; 48,KHJ1-02-007-MAH-TS9-1-STR-MIR-0047</t>
  </si>
  <si>
    <t>KHJ1-02-007-MAH-TS9-1-MEC-MRIR-0017,KHJ1-02-007-MAH-TS9-1-MEC-MRIR-0019,KHJ1-02-007-MAH-TS9-1-MEC-MRIR-0021</t>
  </si>
  <si>
    <t>KHJ1-02-007-МАН-TS9-1-MEC-MRIR-0068,KHJ1-02-007-MAH-TS9-1-STR-MIR-0047</t>
  </si>
  <si>
    <t>KHJ1-02-007-MAH-TS9-1-MEC-MRIR-0037,KHJ1-02-007-МАН-TS9-1-MEC-MRIR-0068</t>
  </si>
  <si>
    <t>KHJ1-02-007-МАН-TS9-1-MEC-MRIR-0098</t>
  </si>
  <si>
    <t>KHJ1-02-007-MAH-TS9-1-MEC-MRIR-0001&amp; 48,KHJ1-02-007-МАН-TS9-1-MEC-MRIR-0064</t>
  </si>
  <si>
    <t>KHJ1-02-007-МАН-TS9-1-MEC-MRIR-0063</t>
  </si>
  <si>
    <t>KHJ1-02-007-MAH-TS9-1-MEC-MRIR-0003,KHJ1-02-007-MAH-TS9-1-MEC-MRIR-0025</t>
  </si>
  <si>
    <t>KHJ1-02-007-MAH-TS9-1-MEC-MRIR-0003,KHJ1-02-007-MAH-TS9-1-MEC-MRIR-0007,KHJ1-02-007-MAH-TS9-1-MEC-MRIR-0033</t>
  </si>
  <si>
    <t>KHJ1-02-007-MAH-TS9-1-MEC-MRIR-0011</t>
  </si>
  <si>
    <t>KHJ1-02-007-MAH-TS9-1-CIV-MAR-001-01KHJ1-02-007-MAH-TS9-1-CIV-MRIR-0029 KHJ1-02-007-MAH-TS9-1-CIV-MRIR-0036,</t>
  </si>
  <si>
    <t>KHJ-1-02-007-MAH-TS9-1-MEC-MRIR-0010-00 KHJ-1-02-007-MAH-TS9-1-MEC-MRIR-0012-01,KHJ1-02-007-МАН-TS9-1-SEW-MRIR-0057</t>
  </si>
  <si>
    <t>KHJ1-02-007-MAH-TS9-1-STR-MIR-0027,KHJ1-02-007-MAH-TS9-1-STR-MIR-0065-00</t>
  </si>
  <si>
    <t>KHJ-1-02-007-MAH-TS9-1-MEC-MRIR-0012-00 KHJ1-02-007-MAH-TS9-1-MEC-MRIR-0034,KHJ1-02-007-МАН-TS9-1-SEW-MRIR-0057</t>
  </si>
  <si>
    <t>KHJ1-02-007-МАН-TS9-1-STR-MRIR-0104,KHJ1-02-007-MAH-TS9-1-STR -MIR-0031</t>
  </si>
  <si>
    <t>KHJ1-02-007-МАН-TS9-1-MEC-MRIR-0065,KHJ1-02-007-MAH-TS9-1-MEC-MRIR-0080,KHJ1-02-007-MAH-TS9-1-MEC-MRIR-0107</t>
  </si>
  <si>
    <t>KHJ1-02-007-MAH-TS9-1-STR-MIR-0009,KHJ1-02-007-MAH-TS9-1-MEC-MIR-0023,KHJ1-02-007-MAH-TS9-1-STR-MIR-0051-00,KHJ1-02-007-MAH-TS9-1-STR-MIR-0066-00</t>
  </si>
  <si>
    <t>MV cable, waiting for SEC to wave off FAT test to start delivery</t>
  </si>
  <si>
    <t>ARC</t>
  </si>
  <si>
    <t>Procurement- Material Status</t>
  </si>
  <si>
    <t> </t>
  </si>
  <si>
    <t>KHJ1-02-007-MAH-TS9-1-MEC-MIR-0005</t>
  </si>
  <si>
    <t> KHJ1-02-007-MAH-TS9-1-MEC-MIR-0005</t>
  </si>
  <si>
    <t>KHJ1-02-007-MAH-TS9-1-STR-MIR-0047,KHJ1-02-007-MAH-TS9-1-STR-MIR-0103</t>
  </si>
  <si>
    <t>kHJ1-02-007-MAH-TS9-1-STR-MIR-0047,KHJ1-02-007-MAH-TS9-1-STR-MIR-0103</t>
  </si>
  <si>
    <t> KHJ1-02-007-MAH-TS9-1-STR-MIR-0103</t>
  </si>
  <si>
    <t> KHJ1-02-007-MAH-TS9-1-MEC-MRIR-0030</t>
  </si>
  <si>
    <t> KHJ1-02-007-MAH-TS9-1-STR-MIR-0107</t>
  </si>
  <si>
    <t> KHJ1-02-007-MAH-TS9-1-CIV-MRIR-0030</t>
  </si>
  <si>
    <t> KHJ1-02-007-MAH-TS9-1-STR-MIR-0102,KHJ1-02-007-MAH-TS9-1-CIV-MIR-0098</t>
  </si>
  <si>
    <t> KHJ1-02-007-MAH-TS9-1-STR-MIR-0010</t>
  </si>
  <si>
    <r>
      <t>MMAH Team Needs to recover and Put the follwing on track.
1- Engineering Work Completion. "</t>
    </r>
    <r>
      <rPr>
        <b/>
        <u/>
        <sz val="12"/>
        <rFont val="Aptos Display"/>
        <family val="2"/>
      </rPr>
      <t xml:space="preserve"> Closed"</t>
    </r>
    <r>
      <rPr>
        <sz val="12"/>
        <rFont val="Aptos Display"/>
        <family val="2"/>
      </rPr>
      <t xml:space="preserve">
2- Procurement Work. </t>
    </r>
    <r>
      <rPr>
        <b/>
        <u/>
        <sz val="12"/>
        <rFont val="Aptos Display"/>
        <family val="2"/>
      </rPr>
      <t>" Closed"</t>
    </r>
    <r>
      <rPr>
        <sz val="12"/>
        <rFont val="Aptos Display"/>
        <family val="2"/>
      </rPr>
      <t xml:space="preserve">
3- Construction Work. </t>
    </r>
    <r>
      <rPr>
        <b/>
        <u/>
        <sz val="12"/>
        <rFont val="Aptos Display"/>
        <family val="2"/>
      </rPr>
      <t>" On Going"</t>
    </r>
  </si>
  <si>
    <t>Cum.Act. Wt.%</t>
  </si>
  <si>
    <t>Cum. Effort</t>
  </si>
  <si>
    <t>Amount After Retention</t>
  </si>
  <si>
    <t>30/08/2026</t>
  </si>
  <si>
    <t>KHJ1-02-007-MAH-TS9-1-STR-MIR-0048,KHJ1-02-007-MAH-TS9-1-STR-MIR-0047,KHJ1-02-007-MAH-TS9-1-MEC-MIR-0119</t>
  </si>
  <si>
    <t>KHJ1-02-007-MAH-TS9-1-STR-MIR-0047,KHJ1-02-007-MAH-TS9-1-STR-MIR-0103,KHJ1-02-007-MAH-TS9-1-MEC-MIR-0119</t>
  </si>
  <si>
    <t> KHJ1-02-007-MAH-TS9-1-MEC-MIR-0005,KHJ1-02-007-MAH-TS9-1-STR-MIR-0103,KHJ1-02-007-MAH-TS9-1-MEC-MIR-0119</t>
  </si>
  <si>
    <t>KHJ1-02-007-MAH-TS9-1-STR-MIR-0047,KHJ1-02-007-MAH-TS9-1-MEC-MIR-0119</t>
  </si>
  <si>
    <t> KHJ1-02-007-МАН-TS9-1-TEL-MRIR-0082</t>
  </si>
  <si>
    <t> KHJ1-02-007-MAH-TS9-1-STR-MIR-0107,</t>
  </si>
  <si>
    <t> KHJ1-02-007-MAH-TS9-1-STR-MIR-0102,KHJ1-02-007-MAH-TS9-1-MEC-MRIR-0025</t>
  </si>
  <si>
    <t> KHJ1-02-007-MAH-TS9-1-MEC-MRIR-0011</t>
  </si>
  <si>
    <t>1</t>
  </si>
  <si>
    <t xml:space="preserve">                  -  </t>
  </si>
  <si>
    <t>Back filling</t>
  </si>
  <si>
    <t>90 days</t>
  </si>
  <si>
    <t>KHJ1-02-007-MAH-TS9-1-MEC-MRIR-0046 &amp; 47, 50 , 51 &amp;  52 , 56</t>
  </si>
  <si>
    <t>20/4/2026</t>
  </si>
  <si>
    <t>20/7/2026</t>
  </si>
  <si>
    <t>KHJ1-02-007-MAH-TS9-1-ROD-MRIR-0038 KHJ1-02-007-MAH-TS9-1-ROD-MRIR-0049 KHJ1-02-007-MAH-TS9-1-ROD-MRIR-0053</t>
  </si>
  <si>
    <t>KHJ1-02-007-MAH-TS9-1-CIV-MIR-0001 KHJ1-02-007-MAH-TS9-1-CIV-MIR-0002</t>
  </si>
  <si>
    <t xml:space="preserve">Aggregate base course </t>
  </si>
  <si>
    <t>Waterproofing membrane</t>
  </si>
  <si>
    <t>lm</t>
  </si>
  <si>
    <t xml:space="preserve"> HBS </t>
  </si>
  <si>
    <t>Block work Accessories</t>
  </si>
  <si>
    <t xml:space="preserve">10 days </t>
  </si>
  <si>
    <t>Sand Cement Plaster for Internal Walls</t>
  </si>
  <si>
    <t>Paint INTERNAL &amp; External Areas</t>
  </si>
  <si>
    <t>m2</t>
  </si>
  <si>
    <t>Plaster for External Walls</t>
  </si>
  <si>
    <t>45 days</t>
  </si>
  <si>
    <t>Porcelain Tiling</t>
  </si>
  <si>
    <t xml:space="preserve">Sample has been submitted for approval </t>
  </si>
  <si>
    <t>False Ceilings</t>
  </si>
  <si>
    <t>Access ladder</t>
  </si>
  <si>
    <t>confirmed under cancillation</t>
  </si>
  <si>
    <t>Lighting Poles Precast Foundation &amp; Bolt</t>
  </si>
  <si>
    <t>Doors &amp; Windows</t>
  </si>
  <si>
    <t xml:space="preserve">wait mock up sample from alumaco for approval </t>
  </si>
  <si>
    <t>Granite, ceramic</t>
  </si>
  <si>
    <t>30 days</t>
  </si>
  <si>
    <t>Trees and Bushes-Landscape ( soft)</t>
  </si>
  <si>
    <t xml:space="preserve">21 days </t>
  </si>
  <si>
    <t>Generator</t>
  </si>
  <si>
    <t>Pqd under review</t>
  </si>
  <si>
    <t>Public address System</t>
  </si>
  <si>
    <t>15/7/2026</t>
  </si>
  <si>
    <t>LV Conductors (part of the panels)</t>
  </si>
  <si>
    <t>Drain &amp; Clean Out</t>
  </si>
  <si>
    <t>Split AC Package</t>
  </si>
  <si>
    <t>Ventilation Unit-Fan</t>
  </si>
  <si>
    <t>Fire Pump</t>
  </si>
  <si>
    <t>PVC &amp; EMT conduits</t>
  </si>
  <si>
    <t>CCTV Pole</t>
  </si>
  <si>
    <t>Underground Ducts-HDPE</t>
  </si>
  <si>
    <t>28/3/2026</t>
  </si>
  <si>
    <t>30/7/2026</t>
  </si>
  <si>
    <t>KHJ1-02-007-MAH-TS9-1-ELE-MRIR-0042 KHJ1-02-007-MAH-TS9-1-ELE-MRIR-0040</t>
  </si>
  <si>
    <t>LIGHTING FIXTURES (buildings Internal)</t>
  </si>
  <si>
    <t>Earthing System</t>
  </si>
  <si>
    <t>15/6/2026</t>
  </si>
  <si>
    <t>KHJ1-02-007-MAH-TS9-1-ELE-MRIR-0043</t>
  </si>
  <si>
    <t>Cable glands, lugs and accessories</t>
  </si>
  <si>
    <t>Wiring Devices and Switches</t>
  </si>
  <si>
    <t>DALI Cabinet (external lighting control)</t>
  </si>
  <si>
    <t>GI duct work with insulation &amp; Support</t>
  </si>
  <si>
    <t>External Lighting Fixtures</t>
  </si>
  <si>
    <t>Secondary Irrigation System</t>
  </si>
  <si>
    <t>Sanitory Ware, Plumbing Fixtures, Toilet Accessories</t>
  </si>
  <si>
    <t>Ductile Iron Valves &amp; Fittings</t>
  </si>
  <si>
    <t> KHJ1-02-007-MAH-TS9-1-MEC-MIR-0053,KHJ1-02-007-MAH-TS9-1-STR-MIR-0067</t>
  </si>
  <si>
    <t>Hose Bib</t>
  </si>
  <si>
    <t>PPR Pipes &amp; Fittings</t>
  </si>
  <si>
    <t>KHJ1-02-007-MAH-TS9-1-STR-MIR-0078</t>
  </si>
  <si>
    <t>Irrigation Manholes Cover with frame</t>
  </si>
  <si>
    <t>Potable Manholes Cover with frame</t>
  </si>
  <si>
    <t>Bitumen Paint (Bituminous Damp proofing)</t>
  </si>
  <si>
    <t>KHJ1-02-007-MAH-TS9-1-MEC-MRIR-0041</t>
  </si>
  <si>
    <t>Anti Termite &amp; Pest Control</t>
  </si>
  <si>
    <t>FINISHED</t>
  </si>
  <si>
    <t>OS &amp; Y Gate valve</t>
  </si>
  <si>
    <t>Fire Extinguisher</t>
  </si>
  <si>
    <t>07 DAYS</t>
  </si>
  <si>
    <t>Fire Alarm  systems &amp; cable</t>
  </si>
  <si>
    <t>Water Heater</t>
  </si>
  <si>
    <t>15 DAYS</t>
  </si>
  <si>
    <t>HDPE House Connections Chambers</t>
  </si>
  <si>
    <t>Polythlien sheets</t>
  </si>
  <si>
    <t>31/3/2026</t>
  </si>
  <si>
    <t>KHJ1-02-007-MAH-TS9-1-CIV-MRIR-0031</t>
  </si>
  <si>
    <t>NB: Insert 1, or 0 in the required cell only.</t>
  </si>
  <si>
    <t xml:space="preserve">     </t>
  </si>
  <si>
    <t xml:space="preserve">                                                                                                                                                  </t>
  </si>
  <si>
    <t>C-Revised &amp; Resubmit</t>
  </si>
  <si>
    <t>اسم المشروع</t>
  </si>
  <si>
    <t>Parent Project ID</t>
  </si>
  <si>
    <t>القطاع</t>
  </si>
  <si>
    <t xml:space="preserve">مواد التوريدات </t>
  </si>
  <si>
    <t>رقم التواصل مع المورد</t>
  </si>
  <si>
    <t>الموقف الحالي</t>
  </si>
  <si>
    <t>تاريخ بدء التوريد المجدول</t>
  </si>
  <si>
    <t>اجتماعات الموردين</t>
  </si>
  <si>
    <t>خارجي/ داخلي</t>
  </si>
  <si>
    <t>نسبة التوريد المحلي %</t>
  </si>
  <si>
    <t>نسبة التوريد الخارجي %</t>
  </si>
  <si>
    <t>الكمية التي تم توريدها</t>
  </si>
  <si>
    <t>وحدة القياس</t>
  </si>
  <si>
    <t>ملاحظات (حالة المادة - عوائق - تأخير - ظروف خارجية, التأخر بالدفع من المقاول أو المورد)</t>
  </si>
  <si>
    <t xml:space="preserve">DEVELOPMENT OF INFRASTRUCTURE NETWORKS, AL KHARJ INDUSTRIAL CITY </t>
  </si>
  <si>
    <t>مدن - الرياض</t>
  </si>
  <si>
    <t>يونيو 2026</t>
  </si>
  <si>
    <t>تم الانتهاء</t>
  </si>
  <si>
    <t>داخلي</t>
  </si>
  <si>
    <t>ابريل 2026</t>
  </si>
  <si>
    <t>NOS</t>
  </si>
  <si>
    <t>لم يقدم للإعتماد</t>
  </si>
  <si>
    <t>جاري الإعتماد</t>
  </si>
  <si>
    <t xml:space="preserve">تم الإعتماد </t>
  </si>
  <si>
    <t>تم اصدار امر الشراء ولم يتم الدفع</t>
  </si>
  <si>
    <t>مارس 2026</t>
  </si>
  <si>
    <t>جاري التصنيع</t>
  </si>
  <si>
    <t xml:space="preserve">جاري التوريد </t>
  </si>
  <si>
    <t>سبتمبر 2026</t>
  </si>
  <si>
    <t>تم التوريد</t>
  </si>
  <si>
    <t>Km</t>
  </si>
  <si>
    <t>Ton</t>
  </si>
  <si>
    <t>set</t>
  </si>
  <si>
    <t xml:space="preserve">فبراير 2026 </t>
  </si>
  <si>
    <t xml:space="preserve"> LOT</t>
  </si>
  <si>
    <t>Rakan Alotaibi</t>
  </si>
  <si>
    <t>KHJ1-02-007-MAH-ST9-1-SUV-FIR-37-00</t>
  </si>
  <si>
    <t>Eng\Rakan</t>
  </si>
  <si>
    <t>Interlock</t>
  </si>
  <si>
    <t>Mr. MUSTAFA KADRI</t>
  </si>
  <si>
    <r>
      <t>تحت</t>
    </r>
    <r>
      <rPr>
        <b/>
        <sz val="6"/>
        <color rgb="FF000000"/>
        <rFont val="Aptos Display"/>
        <family val="2"/>
      </rPr>
      <t xml:space="preserve"> </t>
    </r>
    <r>
      <rPr>
        <b/>
        <sz val="6"/>
        <color rgb="FF000000"/>
        <rFont val="TheSansArabic Plain"/>
      </rPr>
      <t>التوريد</t>
    </r>
  </si>
  <si>
    <r>
      <t>يونيو</t>
    </r>
    <r>
      <rPr>
        <b/>
        <sz val="6"/>
        <color rgb="FF000000"/>
        <rFont val="Aptos Display"/>
        <family val="2"/>
      </rPr>
      <t xml:space="preserve"> 2026</t>
    </r>
  </si>
  <si>
    <r>
      <t>تم</t>
    </r>
    <r>
      <rPr>
        <b/>
        <sz val="6"/>
        <color rgb="FF000000"/>
        <rFont val="Aptos Display"/>
        <family val="2"/>
      </rPr>
      <t xml:space="preserve"> </t>
    </r>
    <r>
      <rPr>
        <b/>
        <sz val="6"/>
        <color rgb="FF000000"/>
        <rFont val="TheSansArabic Plain"/>
      </rPr>
      <t>الانتهاء</t>
    </r>
  </si>
  <si>
    <t>Curb stone</t>
  </si>
  <si>
    <t>Mr. Amar Ashri</t>
  </si>
  <si>
    <t>Mr. Mahmoud Attia</t>
  </si>
  <si>
    <t>Mr. Ahmed Eldeeb</t>
  </si>
  <si>
    <t>Mr. Mohammad Hany</t>
  </si>
  <si>
    <t>Mr. M salah</t>
  </si>
  <si>
    <t>Mr. Abdullah</t>
  </si>
  <si>
    <t>+966 53 484 9346</t>
  </si>
  <si>
    <t>Mr. Fahmi Zaitoon</t>
  </si>
  <si>
    <t>+966 56 596 1202</t>
  </si>
  <si>
    <t>Mr. Reda Hegazy</t>
  </si>
  <si>
    <t>+966 58 128 6668</t>
  </si>
  <si>
    <t>Mr. M Rabie Elsaady</t>
  </si>
  <si>
    <t>Mr. Islam Ezzeldin</t>
  </si>
  <si>
    <t>Mr. Mohammad Sohail</t>
  </si>
  <si>
    <t>+966 54 320 2000</t>
  </si>
  <si>
    <r>
      <t>تحت</t>
    </r>
    <r>
      <rPr>
        <b/>
        <sz val="6"/>
        <color rgb="FF0A2C52"/>
        <rFont val="Aptos Display"/>
        <family val="2"/>
      </rPr>
      <t xml:space="preserve"> </t>
    </r>
    <r>
      <rPr>
        <b/>
        <sz val="6"/>
        <color rgb="FF0A2C52"/>
        <rFont val="TheSansArabic Plain"/>
      </rPr>
      <t>التوريد</t>
    </r>
  </si>
  <si>
    <t>"Mr. Youseff</t>
  </si>
  <si>
    <t>+966 54 337 2517"</t>
  </si>
  <si>
    <r>
      <t>اكتبر</t>
    </r>
    <r>
      <rPr>
        <b/>
        <sz val="6"/>
        <color rgb="FF000000"/>
        <rFont val="Aptos Display"/>
        <family val="2"/>
      </rPr>
      <t xml:space="preserve"> 2026</t>
    </r>
  </si>
  <si>
    <t>M2</t>
  </si>
  <si>
    <r>
      <t xml:space="preserve">  تم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جارى طبقا لاحتياجات الموقع</t>
    </r>
  </si>
  <si>
    <r>
      <t xml:space="preserve"> </t>
    </r>
    <r>
      <rPr>
        <sz val="18"/>
        <color rgb="FF000000"/>
        <rFont val="TheSansArabic Plain"/>
      </rPr>
      <t>لم يتم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t>
    </r>
    <r>
      <rPr>
        <sz val="18"/>
        <color rgb="FF000000"/>
        <rFont val="TheSansArabic Plain"/>
      </rPr>
      <t>متوقف</t>
    </r>
    <r>
      <rPr>
        <sz val="18"/>
        <color rgb="FF000000"/>
        <rFont val="Calibri"/>
        <family val="2"/>
      </rPr>
      <t xml:space="preserve"> لحين الاعتماد</t>
    </r>
  </si>
  <si>
    <r>
      <t>تم</t>
    </r>
    <r>
      <rPr>
        <sz val="18"/>
        <color rgb="FF000000"/>
        <rFont val="Calibri"/>
        <family val="2"/>
      </rPr>
      <t xml:space="preserve"> </t>
    </r>
    <r>
      <rPr>
        <sz val="18"/>
        <color rgb="FF000000"/>
        <rFont val="TheSansArabic Plain"/>
      </rPr>
      <t>الانتهاء</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</si>
  <si>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</si>
  <si>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t>
    </r>
    <r>
      <rPr>
        <sz val="18"/>
        <color rgb="FF000000"/>
        <rFont val="Calibri"/>
        <family val="2"/>
      </rPr>
      <t xml:space="preserve"> </t>
    </r>
    <r>
      <rPr>
        <sz val="18"/>
        <color rgb="FF000000"/>
        <rFont val="TheSansArabic Plain"/>
      </rPr>
      <t>انتاج</t>
    </r>
    <r>
      <rPr>
        <sz val="18"/>
        <color rgb="FF000000"/>
        <rFont val="Calibri"/>
        <family val="2"/>
      </rPr>
      <t xml:space="preserve"> </t>
    </r>
    <r>
      <rPr>
        <sz val="18"/>
        <color rgb="FF000000"/>
        <rFont val="TheSansArabic Plain"/>
      </rPr>
      <t>المواد</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20 Nov</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</si>
  <si>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</si>
  <si>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ى التوريد</t>
    </r>
    <r>
      <rPr>
        <sz val="18"/>
        <color rgb="FF000000"/>
        <rFont val="Calibri"/>
        <family val="2"/>
      </rPr>
      <t xml:space="preserve"> ا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</si>
  <si>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 توريد المواد</t>
    </r>
  </si>
  <si>
    <t>Continue asphalt works without interruption</t>
  </si>
  <si>
    <t>The close proximity of the Medium Voltage (MV) network to the water and irrigation networks is preventing the commencement of internal MV network works</t>
  </si>
  <si>
    <t>Ongoing excavation in the box culvert area in Zone A for completion of the stormwater drainage network is conflicting with existing utilities, including Low Voltage (LV) and Medium Voltage (MV) cables, as well as water and irrigation pipelines</t>
  </si>
  <si>
    <t>Technical</t>
  </si>
  <si>
    <t>Identify and utilize potential financial/technical savings within the project</t>
  </si>
  <si>
    <t>MG</t>
  </si>
  <si>
    <t>Activity Name</t>
  </si>
  <si>
    <t>Finish</t>
  </si>
  <si>
    <t>Spreadsheet Field</t>
  </si>
  <si>
    <t xml:space="preserve">  ICKMO1-cost unite</t>
  </si>
  <si>
    <t>Budgeted Units</t>
  </si>
  <si>
    <t>As Pre Revised Schedule</t>
  </si>
  <si>
    <t>Under Review</t>
  </si>
  <si>
    <t>8.TELECOM(TEL)</t>
  </si>
  <si>
    <t>5</t>
  </si>
  <si>
    <t>KHJ1-02-007-MAH-TS9-1-CIV-FIR-0158</t>
  </si>
  <si>
    <t>Location, level and Compaction for Backfilling 2nd layersof thickness 10 cm around the Mosque as per highlight on attached (Mosque Area)</t>
  </si>
  <si>
    <t>KHJ1-02-007-MAH-TS9-1-CBC-FIR-0116</t>
  </si>
  <si>
    <t>Excavation, Location, level and Compaction of Concrete Box Conduit Line A from Access Shaft MH-20(A) to Access Shaft MH-19-(A) at Zone A.</t>
  </si>
  <si>
    <t>KHJ1-02-007-MAH-TS9-1-SEW-FIR-1592</t>
  </si>
  <si>
    <t xml:space="preserve"> Excavation,Sand bedding and Installation of GRP pipe (Dia 150mm) Sewer line 1.22.1  from MH-1.22  to MH-1.21  at local road # 03 Zone A.</t>
  </si>
  <si>
    <t>KHJ1-02-007-MAH-TS9-1-SEW-FIR-1602</t>
  </si>
  <si>
    <t>Inspection of Sand Backfill around &amp; above of Pipe up to Bottom of Sub Grade layer of sewer line from MH-3.18 to MH-3.17 at Local Road # 27 Zone-B.</t>
  </si>
  <si>
    <t>KHJ1-02-007-MAH-TS9-1-SEW-FIR-1603</t>
  </si>
  <si>
    <t>Inspection of Sand Backfill around &amp; above of Pipe up to Bottom of Sub Grade layer of sewer line from MH-3.18 to MH-3.18.1 at Local Road # 27 Zone-B.</t>
  </si>
  <si>
    <t>KHJ1-02-007-MAH-TS9-1-SEW-FIR-1604</t>
  </si>
  <si>
    <t>Inspection of Sand Backfill around &amp; above of Pipe up to Bottom of Sub Grade layer of sewer line from MH-3.19 to MH-3.19.1 at Local Road # 27 Zone-B.</t>
  </si>
  <si>
    <t>KHJ1-02-007-MAH-TS9-1-SEW-FIR-1605</t>
  </si>
  <si>
    <t>Inspection of Sand Backfill around &amp; above of Pipe up to Bottom of Sub Grade layer of sewer line from MH-3.21 to MH-3.22 at Local Road # 27 Zone-B.</t>
  </si>
  <si>
    <t>KHJ1-02-007-MAH-TS9-1-STR-FIR-2496</t>
  </si>
  <si>
    <t>Excavation, Sand Bedding and Installation of GRP Pipe (Dia 400mm) of storm Line from Manhole MH-3(G) to MH-4(G) at Collector Road # 02 in Zone B.</t>
  </si>
  <si>
    <t>KHJ1-02-007-MAH-TS9-1-STR-FIR-2497</t>
  </si>
  <si>
    <t>Excavation, Sand Bedding and Installation of UPVC Pipe (Dia 300mm) of Storm Line From Manhole MH-2(L)-SCB-1 to MH-2(L)-SCB-2 at Collector Road # 02 in Zone B</t>
  </si>
  <si>
    <t>KHJ1-02-007-MAH-TS9-1-STR-FIR-2498</t>
  </si>
  <si>
    <t>Excavation, sand bedding and Installation of  UPVC pipe (Dia 300mm)   Secondary storm  From MH-36(A)_8_3-SCB-1 to MH-36(A)_8_3  atRoad 07. Zone A</t>
  </si>
  <si>
    <t>KHJ1-02-007-MAH-TS9-1-STR-FIR-2499</t>
  </si>
  <si>
    <t>Excavation, sand bedding and Installation of UPVC pipe (Dia 300mm)  Secondary storm .From MH-36(A)_8_3.SCB-2 to Mh-36(A)_8_3-SCB-1 at Road # 7 Zone A</t>
  </si>
  <si>
    <t>KHJ1-02-007-MAH-TS9-1-STR-FIR-2500</t>
  </si>
  <si>
    <t>Excavation, sand bedding and laying UPVC pipe (Dia 300mm)   Secondary storm From MH-36(A)_8_3-SCB-3 to MH-36(A)_8_3-SCB-2 at Road # 7 Zone A</t>
  </si>
  <si>
    <t>KHJ1-02-007-MAH-TS9-1-STR-FIR-2501</t>
  </si>
  <si>
    <t>Excavation, Sand Bedding and Installation of UPVC Pipe (Dia 300mm) of Storm Line from Manhole MH-3(L)-SCB-1 to MH-3(L)-SCB-2 at Collector road # 02 in Zone B</t>
  </si>
  <si>
    <t>KHJ1-02-007-MAH-TS9-1-STR-FIR-2502</t>
  </si>
  <si>
    <t>Excavation, Sand Bedding and Installation of UPVC Pipe (Dia 300mm) of Storm Line from Manhole MH-1(L)-SCB-1 to MH-1(L)-SCB-2 at Collector Road # 02 in Zone B</t>
  </si>
  <si>
    <t>KHJ1-02-007-MAH-TS9-1-STR-FIR-2503</t>
  </si>
  <si>
    <t>Leak Test of GRP Pipe (Dia 400mm) of Storm Line From Manhole MH-2(G) to MH-3(G) at Collector road # 02 in Zone B</t>
  </si>
  <si>
    <t>KHJ1-02-007-MAH-TS9-1-STR-FIR-2186</t>
  </si>
  <si>
    <t>Inspection of Sand Backfill around &amp; above of Pipe to Bottom of Sub Grade layer and Laying of Warning Tape of Strom line from MH-3(M) to MH-4(M) at Local Road # 25 Zone B.</t>
  </si>
  <si>
    <t>KHJ1-02-007-MAH-TS9-1-STR-FIR-2187</t>
  </si>
  <si>
    <t>Inspection of Sand Backfill around &amp; above of Pipe to Bottom of Sub Grade layer and Laying of Warning Tape of Strom line from MH-4(M) to MH-5(M) at Local Road # 25 Zone B.</t>
  </si>
  <si>
    <t>KHJ1-02-007-MAH-TS9-1-STR-FIR-2188</t>
  </si>
  <si>
    <t>Inspection of Sand Backfill around &amp; above of Pipe to Bottom of Sub Grade layer and Laying of Warning Tape of Strom Catch Basin line from MH-5(M) to MH-5(M)-SCB-3 at Local Road # 24 Zone B.</t>
  </si>
  <si>
    <t>KHJ1-02-007-MAH-TS9-1-STR-FIR-2189</t>
  </si>
  <si>
    <t>Inspection of Sand Backfill around &amp; above of Pipe to Bottom of Sub Grade layer and Laying of Warning Tape of Strom Catch Basin line from MH-5(M) to MH-5(M)-SCB-1 at Local Road # 24 Zone B.</t>
  </si>
  <si>
    <t>KHJ1-02-007-MAH-TS9-1-STR-FIR-2190</t>
  </si>
  <si>
    <t>Inspection of Sand Backfill around &amp; above of Pipe to Bottom of Sub Grade layer and Laying of Warning Tape of Strom Catch Basin line from MH-5(M)-SCB-1 to MH-5(M)-SCB-2 at Local Road # 25 Zone B.</t>
  </si>
  <si>
    <t>KHJ1-02-007-MAH-TS9-1-STR-FIR-2191</t>
  </si>
  <si>
    <t>Inspection of Sand Backfill around &amp; above of Pipe to Bottom of Sub Grade layer and Laying of Warning Tape of Strom Catch Basin line from MH-5(M)-SCB-3 to MH-5(M)-SCB-4 at Local Road # 24 Zone B.</t>
  </si>
  <si>
    <t>KHJ1-02-007-MAH-TS9-1-STR-FIR-2468</t>
  </si>
  <si>
    <t>Plcaement and Installation of Catch Basin MH-32(A)_18_1-SCB-2,MH-32(A)_18_2-SCB-2,MH-32(A)_18-SCB-4,MH-32(A)_18-SCB-3  at Local road # 10 Zone A</t>
  </si>
  <si>
    <t>KHJ1-02-007-MAH-TS9-1-STR-FIR-2492</t>
  </si>
  <si>
    <t>Inspection of Sand Backfill around &amp; above of Pipe to Bottom of Sub Grade layer and Laying of Warning Tape of Strom Catch Basin line from MH-5(G)_2-SCB-2 to MH-5(G)_2-SCB-1 at Collector Road # 02 Zone B</t>
  </si>
  <si>
    <t>KHJ1-02-007-MAH-TS9-1-STR-FIR-2493</t>
  </si>
  <si>
    <t>Inspection of Sand Backfill around &amp; above of Pipe to Bottom of Sub Grade layer and Laying of Warning Tape of Strom line from MH-7(M)_1 to MH-7(M) at Local Road # 27 Zone B.</t>
  </si>
  <si>
    <t>KHJ1-02-007-MAH-TS9-1-STR-FIR-2494</t>
  </si>
  <si>
    <t>Inspection of Sand Backfill around &amp; above of Pipe to Bottom of Sub Grade layer and Laying of Warning Tape of Strom Catch Basin line from MH-5(G)_1-SCB-3 to MH-5(G)_1-SCB-1 at Collector Road # 02 Zone B.</t>
  </si>
  <si>
    <t>KHJ1-02-007-MAH-TS9-1-STR-FIR-2495</t>
  </si>
  <si>
    <t>Inspection of Sand Backfill around &amp; above of Pipe to Bottom of Sub Grade layer and Laying of Warning Tape of Strom Catch Basin line from MH-5(G)-SCB-2 to MH-5(G)-DCB-1 at Collector Road # 02 Zone B.</t>
  </si>
  <si>
    <t>KHJ1-02-007-MAH-TS9-1-ELE-FIR-0189</t>
  </si>
  <si>
    <t>Excavation,Installation of Sleeve, Formwork and Concrete Pouring of Street Light Duct Bank Crossing at Station (CL-RD-02 St.0+040) Collector Road # 02 Zone B.</t>
  </si>
  <si>
    <t>KHJ1-02-007-MAH-TS9-1-ELE-FIR-0190</t>
  </si>
  <si>
    <t>Excavation,Installation of Sleeve, Formwork and Concrete Pouring of Street Light Duct Bank Crossing at Station (CL-RD-02 St.0+050) Collector Road # 02 Zone B.</t>
  </si>
  <si>
    <t>KHJ1-02-007-MAH-TS9-1-ELE-FIR-0191</t>
  </si>
  <si>
    <t>Excavation,Installation of Sleeve, Formwork and Concrete Pouring of Street Light Duct Bank Crossing (SL-DB-65) at Arterial Road # 01 Zone B.</t>
  </si>
  <si>
    <t>KHJ1-02-007-MAH-TS9-1-ELE-FIR-0192</t>
  </si>
  <si>
    <t>Excavation,Installation of Sleeve, Formwork and Concrete Pouring of Street Light Duct Bank Crossing (SL-DB-66) at Arterial Road # 01 Zone B.</t>
  </si>
  <si>
    <t>KHJ1-02-007-MAH-TS9-1-TEL-FIR-0114</t>
  </si>
  <si>
    <t>Inspection for Excavation, Installation of 6x50mm HDPE Sleeve &amp; Formwork and Concrete Pouring of Telecom Network Duct TE-DB 6X50 Crossing at Station (RD-03 STA. 0+080) Local Road # 03 Zone A.</t>
  </si>
  <si>
    <t>KHJ1-02-007-MAH-TS9-1-IRR-FIR-0285</t>
  </si>
  <si>
    <t>Inspection of Sand Backfill around &amp; above to Bottom of Sub Grade layer of HDPE Pipe (Dia 110mm) of TSE Irrigation line 22 from Station 0+050 to 0+450 at local road # 19 in Zone B</t>
  </si>
  <si>
    <t>KHJ1-02-007-MAH-TS9-1-IRR-FIR-0286</t>
  </si>
  <si>
    <t>Inspection of Sand Backfill around &amp; above to Bottom of Sub Grade layer  of HDPE Pipe (Dia 110mm) of Irrigation TSE Line-21 From Station 0+100 to 0+225 at local Road # 18 in Zone B</t>
  </si>
  <si>
    <t>KHJ1-02-007-MAH-TS9-1-IRR-FIR-0293</t>
  </si>
  <si>
    <t>Excavation, Sand Bedding and Installation of HDPE Pipe (Dia 160mm) of TSE Irrigation Crossing at BGV-B-46 station 1+555 at local road # 26 in Zone B</t>
  </si>
  <si>
    <t>KHJ1-02-007-MAH-TS9-1-IRR-FIR-0294</t>
  </si>
  <si>
    <t>KHJ1-02-007-MAH-TS9-1-POT-FIR-0283</t>
  </si>
  <si>
    <t>Excavation ,sand bedding and installation of HDPE pipe (Dia 160mm) Potable water network Crossing LINE -250-3 0+815   Road # 7 Zone A</t>
  </si>
  <si>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</si>
  <si>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 </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</si>
  <si>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 </t>
    </r>
  </si>
  <si>
    <t>فى انتظار الاتفاق على الكمية النهائية</t>
  </si>
  <si>
    <t xml:space="preserve">Budgeted Cost </t>
  </si>
  <si>
    <t xml:space="preserve">      WBS: ICKM01-13.Sep.2026-3.PRO  PROCUREMENT</t>
  </si>
  <si>
    <t>Activity ID</t>
  </si>
  <si>
    <t>Activity Status</t>
  </si>
  <si>
    <t>Original Duration</t>
  </si>
  <si>
    <t>Schedule % Complete</t>
  </si>
  <si>
    <t>Performance % Complete</t>
  </si>
  <si>
    <t>Cost % Complete</t>
  </si>
  <si>
    <t>Activity % Complete</t>
  </si>
  <si>
    <t>Duration % Complete</t>
  </si>
  <si>
    <t>Budgeted Labor Units</t>
  </si>
  <si>
    <t>Planned Value Labor Units</t>
  </si>
  <si>
    <t>Labor Units % Complete</t>
  </si>
  <si>
    <t>At Completion Total Cost</t>
  </si>
  <si>
    <t>Budgeted Total Cost</t>
  </si>
  <si>
    <t>Earned Value Cost</t>
  </si>
  <si>
    <t>Actual Cost</t>
  </si>
  <si>
    <t>BL Project Start</t>
  </si>
  <si>
    <t>BL Project Finish</t>
  </si>
  <si>
    <t>Industrial City in Alkharj - Modon (Revised Schedule)</t>
  </si>
  <si>
    <t>03-Dec-25 A</t>
  </si>
  <si>
    <t xml:space="preserve">  GENERAL</t>
  </si>
  <si>
    <t xml:space="preserve">  ENGINEERING</t>
  </si>
  <si>
    <t>06-Dec-25 A</t>
  </si>
  <si>
    <t>28-Sep-26 A</t>
  </si>
  <si>
    <t xml:space="preserve">  PROCUREMENT</t>
  </si>
  <si>
    <t xml:space="preserve">  CONSTRUCTION</t>
  </si>
  <si>
    <t xml:space="preserve">  Testing &amp; Commissionin</t>
  </si>
  <si>
    <t xml:space="preserve">  Close-out and Handover</t>
  </si>
  <si>
    <t>43rd Week</t>
  </si>
  <si>
    <t>Week 1
07.Sep.2026</t>
  </si>
  <si>
    <t>Week 2
14.Sep.2026</t>
  </si>
  <si>
    <t>Week 3
21.Sep.2026</t>
  </si>
  <si>
    <t>Week 4
28.Sep.2026</t>
  </si>
  <si>
    <t>Week 5
05.Oct.2026</t>
  </si>
  <si>
    <t>11</t>
  </si>
  <si>
    <t>83</t>
  </si>
  <si>
    <t>1858</t>
  </si>
  <si>
    <t>6</t>
  </si>
  <si>
    <t>65</t>
  </si>
  <si>
    <t>214</t>
  </si>
  <si>
    <t xml:space="preserve">27-September-2026 to 03-October-2026  </t>
  </si>
  <si>
    <t>QWR-0043</t>
  </si>
  <si>
    <t>Report Number:KHJ1-02-007-MAH-TS9-1-QMS-QWR-0043-00 Contractors’ Submittal -27-September-2026 to 03-October-2026)</t>
  </si>
  <si>
    <t>27-September-2026 to 03-October</t>
  </si>
  <si>
    <t>KHJ1-02-007-MAH-TS9-1-CIV-FIR-0096</t>
  </si>
  <si>
    <t>Inspection of Concrete Pouring for parapet Level 4.45 and Level 4.15 as per highlight on attached (Mosque Area)</t>
  </si>
  <si>
    <t>KHJ1-02-007-MAH-TS9-1-CIV-FIR-0126</t>
  </si>
  <si>
    <t>Inspection of concrete pouring for parapet +7.05 of Mosque as per attached drawing (Mosque Area)</t>
  </si>
  <si>
    <t>KHJ1-02-007-MAH-TS9-1-CIV-FIR-0137</t>
  </si>
  <si>
    <t>Inspection for first Course of block masonry (CMU) up to bottom of lintel beams as per highlight drawing (Mosque Area)</t>
  </si>
  <si>
    <t>KHJ1-02-007-MAH-TS9-1-CIV-FIR-0138</t>
  </si>
  <si>
    <t>Inspection for first Course of block masonry (CMU)  as per highlight drawing (Mosque Area)</t>
  </si>
  <si>
    <t>KHJ1-02-007-MAH-TS9-1-CIV-FIR-0159</t>
  </si>
  <si>
    <t>Inspection for block masonry (CMU) up to bottom of Roff beams as per highlight in attaached drawing mosque (Mosque Area)</t>
  </si>
  <si>
    <t>KHJ1-02-007-MAH-TS9-1-CIV-FIR-0160</t>
  </si>
  <si>
    <t>KHJ1-02-007-MAH-TS9-1-ROD-FIR-0696</t>
  </si>
  <si>
    <t>Excavation, Location, level and Compaction of Curb Stone (K1A-347.29m) Left Side of Road from station 0+875 to 1+562.5 at Local Road # 01 Zone A.</t>
  </si>
  <si>
    <t>KHJ1-02-007-MAH-TS9-1-ROD-FIR-0790</t>
  </si>
  <si>
    <t>Inspection for Installation of Curb Stone (K1A-347.29m) Left Side of Road from station 0+875 to 1+562.5 at Local Road # 01 Zone A.</t>
  </si>
  <si>
    <t>KHJ1-02-007-MAH-TS9-1-ROD-FIR-0802</t>
  </si>
  <si>
    <t>Excavation, Location, level and Compaction of Curb Stone (K1A-325m) Right Side of Road from station 0+0150 to 0+475 at Arterial Road # 01 Zone B.</t>
  </si>
  <si>
    <t>KHJ1-02-007-MAH-TS9-1-ROD-FIR-0813</t>
  </si>
  <si>
    <t>Inspection for Installation of Curb Stone (K1A-325m) Right Side of Road from station 0+0150 to 0+475 at Arterial Road # 01 Zone B.</t>
  </si>
  <si>
    <t>KHJ1-02-007-MAH-TS9-1-ROD-FIR-0817</t>
  </si>
  <si>
    <t>Excavation, Location, level and Compaction of Curb Stone (K1A-599m) Left Side of Road from station 1+075 to 1+678 at Local Road # 02 Zone A.</t>
  </si>
  <si>
    <t>KHJ1-02-007-MAH-TS9-1-ROD-FIR-0819</t>
  </si>
  <si>
    <t>Inspection of Application of Prime Coat from  Station 0+050 to 0+275 at Local Road # 11 Zone A</t>
  </si>
  <si>
    <t>KHJ1-02-007-MAH-TS9-1-ROD-FIR-0820</t>
  </si>
  <si>
    <t>Inspection for Application of Prime Coat from Station 0+025 to 0+200 at Local Road - 25 Zone B.</t>
  </si>
  <si>
    <t>KHJ1-02-007-MAH-TS9-1-ROD-FIR-0822</t>
  </si>
  <si>
    <t>Excavation, Location, level and Compaction of Curb Stone (K1A-250m) Median Right Side of Road from station 0+0150 to 0+400 at Arterial Road # 01 Zone B.</t>
  </si>
  <si>
    <t>KHJ1-02-007-MAH-TS9-1-ROD-FIR-0823</t>
  </si>
  <si>
    <t>Inspection for Installation of Curb Stone (K1A-250m) Median Right Side of Road from station 0+0150 to 0+400 at Arterial Road # 01 Zone B.</t>
  </si>
  <si>
    <t>KHJ1-02-007-MAH-TS9-1-ROD-FIR-0826</t>
  </si>
  <si>
    <t>Inspection for Sampling, Testing and Placement of Bituminous Base Course 2nd layer (70mm) from Station 0+825to 0+970 (LHS) at Collector Road-01 Zone A</t>
  </si>
  <si>
    <t>KHJ1-02-007-MAH-TS9-1-ROD-FIR-0828</t>
  </si>
  <si>
    <t>Excavation, Location, level and Compaction of Curb Stone Both Side of Road from station 0+025 to 0+175 (LHS) (K1A-72.76m, K1B-68.43m, K2-5.58m) &amp; 0+062.5 to 0+287.5 (RHS) (K1A-199.84m, K1B-23.65m, K2-11.20m) at Local Road # 14 Zone A.</t>
  </si>
  <si>
    <t>KHJ1-02-007-MAH-TS9-1-ROD-FIR-0829</t>
  </si>
  <si>
    <t>Inspection for Installation of Curb Stone Both Side of Road from station 0+025 to 0+175 (LHS) (K1A-72.76m, K1B-68.43m, K2-5.58m) &amp; 0+062.5 to 0+287.5 (RHS) (K1A-199.84m, K1B-23.65m, K2-11.20m) at Local Road # 14 Zone A.</t>
  </si>
  <si>
    <t>Inspection for Placement,  Location,  level and Compaction for Backfilling (A-2-4)  from Stockpile #  09 of Sub Grade 1st layer from Station 0+225 to 0+300 at Local Road # 11 Zone A.</t>
  </si>
  <si>
    <t>Inspection for Backing Concrete Pouring of Curb Stone (K1A-500m) Left Side of Road from station 0+0150 to 0+650 at Arterial Road # 01 Zone B.</t>
  </si>
  <si>
    <t>Inspection for Placement, Location, level and Compaction for 1st layer of Sub Grade from Station 2+175 to 2+800 at Collector Road #02 Zone B.</t>
  </si>
  <si>
    <t>Inspection for Placement, Location, level and Compaction of Aggregate Base Course(200mm) (A-1-a) from Station 0+010 to 0+025 (full width) at Local Road # 13 Zone A.</t>
  </si>
  <si>
    <t>Inspection for Placement, Location, level and Compaction for Backfilling (A-2-4) from Stockpile # 10 of Sub Grade 1st layer from Station 0+040 to 0+250 (-5m) at Local Road # 12 Zone A.</t>
  </si>
  <si>
    <t>Inspection for Placement, Location, level and Compaction for 1st layer of Sub Grade from Station 0+775 to 0+975 at Collector Road #02 Zone B.</t>
  </si>
  <si>
    <t>Location, level and Compaction of Placement of Aggregate Base Course (200mm) Right Side of Road from Station 0+125 to 0+325 at Collector Road - 02 Zone B.</t>
  </si>
  <si>
    <t>Inspection for Placement, Location, level and Compaction for 2nd layer of Sub Grade from Station 0+775 to 0+975 at Collector Road #02 Zone B.</t>
  </si>
  <si>
    <t>Inspection for Placement, Location, level and Compaction for 2nd layer of Sub Grade from Station 1+875 to 2+100 at Collector Road #02 Zone B.</t>
  </si>
  <si>
    <t>Inspection for Blinding Concrete Under Curb Stone (K1A-325m) Right Side of Road from station 0+0150 to 0+475 at Arterial Road # 01 Zone B</t>
  </si>
  <si>
    <t>Inspection for Placement, Location, level and Compaction of Aggregate Base Course(200mm) (A-1-a) from Station 0+300 to 0+650 at Local Road # 09 Zone A.</t>
  </si>
  <si>
    <t>Soil Sampling of Aggregate Base Course material from Outsource (Saleh Abdulaziz Al Rashed &amp; Sons Co.) Stockpile Zone-B</t>
  </si>
  <si>
    <t>KHJ1-02-007-MAH-TS9-1-ROD-FIR-0830</t>
  </si>
  <si>
    <t>Inspection for Backing Concrete Pouring of Curb Stone (K1A-325m) Interlock Right Side of Road from station 0+0150 to 0+475 at Arterial Road # 01 Zone B.</t>
  </si>
  <si>
    <t>KHJ1-02-007-MAH-TS9-1-ROD-FIR-0831</t>
  </si>
  <si>
    <t>Inspection of Application of Prime Coat from Station 0+300 to 0+650 at Local Road # 09 Zone A</t>
  </si>
  <si>
    <t>KHJ1-02-007-MAH-TS9-1-ROD-FIR-0832</t>
  </si>
  <si>
    <t>Inspection for Sampling, Testing and Placement of Bituminous Base Course  (70mm) from Station 0+400 to 0+600 at Local Road - 08 Zone A</t>
  </si>
  <si>
    <t>KHJ1-02-007-MAH-TS9-1-ROD-FIR-0833</t>
  </si>
  <si>
    <t>Inspection for Mock-up of Installation of Concrete Pavers as per Shop Drawing at Local Road # 19 in Zone B</t>
  </si>
  <si>
    <t>KHJ1-02-007-MAH-TS9-1-ROD-FIR-0834</t>
  </si>
  <si>
    <t>Inspection for Placement, Location, level and
Compaction of Aggregate Base Course(200mm) (A-1-a) from Station 0+075 to 0+300 at Local Road # 09 Zone A</t>
  </si>
  <si>
    <t>KHJ1-02-007-MAH-TS9-1-ROD-FIR-0836</t>
  </si>
  <si>
    <t>Inspection for Placement, Location, level and Compaction for Backfilling (A-2-4) from Stockpile # 10 of Sub Grade 2nd layer from Station 0+075 to 0+300 at Local Road # 11 Zone A</t>
  </si>
  <si>
    <t>KHJ1-02-007-MAH-TS9-1-ROD-FIR-0837</t>
  </si>
  <si>
    <t>Location, level and Compaction for Backfilling (A-2-4) from Stockpile # 10 (Correction Layer) Bottom of Sub Grade from Station 0+200 to 0+400 at Local Road # 07 Zone A.</t>
  </si>
  <si>
    <t>KHJ1-02-007-MAH-TS9-1-ROD-FIR-0838</t>
  </si>
  <si>
    <t>Inspection for Placement, Location, level and Compaction for Backfilling (A-2-4) from Stockpile # 10 of Sub Grade 1st layer from Station 0+007 to 0+200 at Local Road # 07 Zone A.</t>
  </si>
  <si>
    <t>KHJ1-02-007-MAH-TS9-1-ROD-FIR-0839</t>
  </si>
  <si>
    <t>Inspection for Application of Prime Coat Right Side of Road from Station 0+125 to 0+325 at Collector Road - 02 Zone B.</t>
  </si>
  <si>
    <t>KHJ1-02-007-MAH-TS9-1-ROD-FIR-0840</t>
  </si>
  <si>
    <t>Location, level and Compaction of Placement of Aggregate Base Course (200mm) from Station 0+025 to 0+645 at Local Road - 25 Zone B.</t>
  </si>
  <si>
    <t>KHJ1-02-007-MAH-TS9-1-ROD-FIR-0841</t>
  </si>
  <si>
    <t>Inspection for Application of Prime Coat from Station 0+200 to 0+645 at Local Road - 25 Zone B.</t>
  </si>
  <si>
    <t>KHJ1-02-007-MAH-TS9-1-ROD-FIR-0842</t>
  </si>
  <si>
    <t>Inspection for Sampling, Testing and Placement of Bituminous Base Course (70mm) from Station 0+125 to 0+400 at Local Road - 08 Zone A</t>
  </si>
  <si>
    <t>KHJ1-02-007-MAH-TS9-1-ROD-FIR-0844</t>
  </si>
  <si>
    <t>Inspection for Placement, Location, level and Compaction for Backfilling Up to TOE Layer (Bottom of Sub Grade) from Station 2+800 to 2+925 at Collector Road - 02 Zone B.</t>
  </si>
  <si>
    <t>KHJ1-02-007-MAH-TS9-1-ROD-FIR-0845</t>
  </si>
  <si>
    <t>Inspection for Placement, Location, level and Compaction for 1st layer of Sub Grade from Station 2+800 to 2+925 at Collector Road #02 Zone B.</t>
  </si>
  <si>
    <t>KHJ1-02-007-MAH-TS9-1-ROD-FIR-0846</t>
  </si>
  <si>
    <t>Inspection for Sampling, Testing and  Placement of 1st Layer of Bituminous Base Course Right Side Remaining Area (5m) from Station 0+500 to 0+900 at Arterial Road - 01 Zone B.</t>
  </si>
  <si>
    <t>KHJ1-02-007-MAH-TS9-1-ROD-FIR-0847</t>
  </si>
  <si>
    <t>Inspection for Sampling, Testing and  Placement of 1st Layer of Bituminous Base Course Left Side Remaining Area (5m) from Station 0+750 to 0+900 at Arterial Road - 01 Zone B.</t>
  </si>
  <si>
    <t>KHJ1-02-007-MAH-TS9-1-ROD-FIR-0848</t>
  </si>
  <si>
    <t>Inspection for Sampling, Testing and  Placement of 2nd Layer of Bituminous Base Course Right Side Remaining Area (5m) from Station 0+500 to 0+900 at Arterial Road - 01 Zone B.</t>
  </si>
  <si>
    <t>KHJ1-02-007-MAH-TS9-1-ROD-FIR-0849</t>
  </si>
  <si>
    <t>Inspection for Sampling, Testing and  Placement of 2nd Layer of Bituminous Base Course Left Side Remaining Area (5m) from Station 0+750 to 0+900 at Arterial Road - 01 Zone B.</t>
  </si>
  <si>
    <t>KHJ1-02-007-MAH-TS9-1-ROD-FIR-0850</t>
  </si>
  <si>
    <t>Core sampling Inspection for 1st Layer of  Bitumen Base course (10cm) Right Side Remaining Area (5m) from Station 0+500 to 0+900 at Arterial Road - 01 Zone B.</t>
  </si>
  <si>
    <t>KHJ1-02-007-MAH-TS9-1-ROD-FIR-0851</t>
  </si>
  <si>
    <t>Core sampling Inspection for 1st Layer of Bitumen Base course (10cm) Left Side Remaining Area (5m) from Station 0+750 to 0+900 at Arterial Road - 01 Zone B.</t>
  </si>
  <si>
    <t>KHJ1-02-007-MAH-TS9-1-ROD-FIR-0852</t>
  </si>
  <si>
    <t>Core sampling Inspection for 2nd Layer of  Bitumen Base course (10cm) Right Side Remaining Area (5m) from Station 0+500 to 0+900 at Arterial Road - 01 Zone B.</t>
  </si>
  <si>
    <t>KHJ1-02-007-MAH-TS9-1-ROD-FIR-0853</t>
  </si>
  <si>
    <t>Core sampling Inspection for 2nd Layer of Bitumen Base course (10cm) Left Side Remaining Area (5m) from Station 0+750 to 0+900 at Arterial Road - 01 Zone B.</t>
  </si>
  <si>
    <t>KHJ1-02-007-MAH-TS9-1-ROD-FIR-0854</t>
  </si>
  <si>
    <t xml:space="preserve"> Inspection for Placement,  Location,  level and Compaction for Backfilling (A-2-4) from Stockpile #  10 of Sub Grade 2nd layer from Station 0+040 to 0+250 at Local Road # 12 Zone A.</t>
  </si>
  <si>
    <t>KHJ1-02-007-MAH-TS9-1-ROD-FIR-0857</t>
  </si>
  <si>
    <t>Inspection for Blinding Concrete Under Curb Stone (K1A-599m) Left Side of Road from station 1+075 to 1+678 at Local Road # 02 Zone A</t>
  </si>
  <si>
    <t>KHJ1-02-007-MAH-TS9-1-ROD-FIR-0859</t>
  </si>
  <si>
    <t>Inspection for Haunching/Backing Concrete Pouring of Curb Stone (K1A-599m) Left Side of Road from station 1+075 to 1+678 at Local Road # 02 Zone A</t>
  </si>
  <si>
    <t>KHJ1-02-007-MAH-TS9-1-ROD-FIR-0860</t>
  </si>
  <si>
    <t>Excavation, Location, level and Compaction of Curb Stone (K1A-211m) Right Side of Road from station 0+877 to 1+088 at Local Road # 02 Zone A.</t>
  </si>
  <si>
    <t>KHJ1-02-007-MAH-TS9-1-ROD-FIR-0861</t>
  </si>
  <si>
    <t>Inspection for Blinding Concrete Under Curb Stone (K1A-211m) Right Side of Road from station 0+877 to 1+088 at Local Road # 02 Zone A.</t>
  </si>
  <si>
    <t>KHJ1-02-007-MAH-TS9-1-ROD-FIR-0862</t>
  </si>
  <si>
    <t>Inspection for Installation of Curb Stone (K1A-211m) Right Side of Road from station 0+877 to 1+088 at Local Road # 02 Zone A.</t>
  </si>
  <si>
    <t>KHJ1-02-007-MAH-TS9-1-ROD-FIR-0863</t>
  </si>
  <si>
    <t>Inspection for Haunching/Backing Concrete Pouring of Curb Stone (K1A-211m) Right Side of Road from station 0+877 to 1+088 at Local Road # 02 Zone A.</t>
  </si>
  <si>
    <t>KHJ1-02-007-MAH-TS9-1-ROD-FIR-0864</t>
  </si>
  <si>
    <t>Excavation, Location, level and Compaction of Curb Stone (K1A-332m) Both Side of Road from station 0+065 to 0+230 at Local Road # 15 Zone A.</t>
  </si>
  <si>
    <t>KHJ1-02-007-MAH-TS9-1-ROD-FIR-0865</t>
  </si>
  <si>
    <t>Inspection for Blinding Concrete Under CCurb Stone (K1A-332m) Both Side of Road from station 0+065 to 0+230 at Local Road # 15 Zone A.</t>
  </si>
  <si>
    <t>KHJ1-02-007-MAH-TS9-1-ROD-FIR-0866</t>
  </si>
  <si>
    <t>Inspection for Installation of Curb Stone (K1A-332m) Both Side of Road from station 0+065 to 0+230 at Local Road # 15 Zone A.</t>
  </si>
  <si>
    <t>KHJ1-02-007-MAH-TS9-1-ROD-FIR-0867</t>
  </si>
  <si>
    <t>Inspection for Sampling, Testing and  Placement of 1st Layer of Bituminous Base Course Left Side from Station 0+150 to 0+550 at Collector Road - 02 Zone B.</t>
  </si>
  <si>
    <t>KHJ1-02-007-MAH-TS9-1-ROD-FIR-0868</t>
  </si>
  <si>
    <t>Inspection for Application of Tack Coat Left Side from Station 0+150 to 0+550 at Collector Road - 02 Zone B.</t>
  </si>
  <si>
    <t>KHJ1-02-007-MAH-TS9-1-ROD-FIR-0869</t>
  </si>
  <si>
    <t>Inspection for Sampling, Testing and  Placement of 2nd Layer of Bituminous Base Course Left Side from Station 0+150 to 0+550 at Collector Road - 02 Zone B.</t>
  </si>
  <si>
    <t>KHJ1-02-007-MAH-TS9-1-ROD-FIR-0870</t>
  </si>
  <si>
    <t>Core sampling Inspection for 1st Layer of Bitumen Base course (8cm) Left Side from Station 0+150 to 0+550 at Collector Road - 02 Zone B.</t>
  </si>
  <si>
    <t>KHJ1-02-007-MAH-TS9-1-ROD-FIR-0871</t>
  </si>
  <si>
    <t>Core sampling Inspection for 2nd Layer of Bitumen Base course (7cm) Left Side from Station 0+150 to 0+550 at Collector Road - 02 Zone B.</t>
  </si>
  <si>
    <t>KHJ1-02-007-MAH-TS9-1-ROD-FIR-0873</t>
  </si>
  <si>
    <t>Core sampling Inspection for 1st Layer of Bitumen Base course (8cm) Right Side from Station 0+125 to 0+325 at Collector Road - 02 Zone B.</t>
  </si>
  <si>
    <t>KHJ1-02-007-MAH-TS9-1-ROD-FIR-0874</t>
  </si>
  <si>
    <t>Location, level and Compaction of Placement of Aggregate Base Course (200mm) from Station 0+125 to 0+150 at Collector Road - 02 Zone B.</t>
  </si>
  <si>
    <t>KHJ1-02-007-MAH-TS9-1-ROD-FIR-0876</t>
  </si>
  <si>
    <t xml:space="preserve"> Inspection for Placement,  Location,  level and Compaction for Backfilling (A-2-4) from Stockpile #  10 of Sub Grade 1st layer from Station 0+200 to 0+400 at Local Road # 7 Zone A.</t>
  </si>
  <si>
    <t>KHJ1-02-007-MAH-TS9-1-ROD-FIR-0879</t>
  </si>
  <si>
    <t>Core sampling Inspection for Bitumen Base course (70 mm) Station 0+125 to 0+625 at Local Road 08 Zone A</t>
  </si>
  <si>
    <t>KHJ1-02-007-MAH-TS9-1-ROD-FIR-0880</t>
  </si>
  <si>
    <t>Core sampling Inspection for Bitumen Base course (70 mm) Station 0+075 to 0+650 at Local Road 09 Zone A</t>
  </si>
  <si>
    <t>KHJ1-02-007-MAH-TS9-1-ROD-FIR-0882</t>
  </si>
  <si>
    <t>Inspection for Placement, Location, level and Compaction for 1st layer of Sub Grade from Station 1+675 to 1+850 at Collector Road #02 Zone B.</t>
  </si>
  <si>
    <t>KHJ1-02-007-MAH-TS9-1-ROD-FIR-0886</t>
  </si>
  <si>
    <t>Inspection for Blinding Concrete Under Curb Stone (K1A-250m) Median Right Side of Road from station 0+0150 to 0+400 at Arterial Road # 01 Zone B.</t>
  </si>
  <si>
    <t>KHJ1-02-007-MAH-TS9-1-ROD-FIR-0895</t>
  </si>
  <si>
    <t>Inspection for Application of Prime Coat from Station 0+025 to 0+062.5 at Local Road - 23 Zone B</t>
  </si>
  <si>
    <t>KHJ1-02-007-MAH-TS9-1-ROD-FIR-0896</t>
  </si>
  <si>
    <t>Inspection for Blinding Concrete Under Curb Stone Both Side of Road from station 0+025 to 0+175 (LHS) (K1A-72.76m, K1B-68.43m, K2-5.58m) &amp; 0+062.5 to 0+287.5 (RHS) (K1A-199.84m, K1B-23.65m, K2-11.20m) at Local Road # 14 Zone A.</t>
  </si>
  <si>
    <t>KHJ1-02-007-MAH-TS9-1-ROD-FIR-0818</t>
  </si>
  <si>
    <t>Inspection for Placement, Location, level and Compaction for Backfilling Up to TOE Layer (Bottom of Sub Grade) from Station 1+250 to 1+875 at Collector Road - 02 Zone B.</t>
  </si>
  <si>
    <t>KHJ1-02-007-MAH-TS9-1-ROD-FIR-0821</t>
  </si>
  <si>
    <t>Inspection for Placement, Location, level and Compaction for 2nd layer of Sub Grade from Station 0+625 to 0+775 at Collector Road #02 Zone B.</t>
  </si>
  <si>
    <t>KHJ1-02-007-MAH-TS9-1-ROD-FIR-0824</t>
  </si>
  <si>
    <t>Inspection for Placement, Location, level and Compaction for 2nd layer of Sub Grade from Station 2+175 to 2+375 at Collector Road #02 Zone B.</t>
  </si>
  <si>
    <t>KHJ1-02-007-MAH-TS9-1-ROD-FIR-0835</t>
  </si>
  <si>
    <t>Inspection of Application of Priome Coat from Station 0+025 to 0+3000 at Local Road # 09 Zone A</t>
  </si>
  <si>
    <t>KHJ1-02-007-MAH-TS9-1-ROD-FIR-0877</t>
  </si>
  <si>
    <t>Inspection for Placement,  Location,  level and Compaction of Aggregate Base Course(200mm)  (A-1-a)  from Station 0+062.5 to 0+275 at Local Road # 11 Zone A.</t>
  </si>
  <si>
    <t>KHJ1-02-007-MAH-TS9-1-ROD-FIR-0872</t>
  </si>
  <si>
    <t>Inspection for Sampling, Testing and  Placement of 1st Layer of Bituminous Base Course Right Side from Station 0+125 to 0+325 at Collector Road - 02 Zone B.</t>
  </si>
  <si>
    <t>KHJ1-02-007-MAH-TS9-1-ROD-FIR-0875</t>
  </si>
  <si>
    <t>Inspection for Sampling, Testing and Placement of Bituminous Base Course (70mm) Station 0+075 to 0+650 at Local Road # 09 Zone A.</t>
  </si>
  <si>
    <t>KHJ1-02-007-MAH-TS9-1-CBC-FIR-0118</t>
  </si>
  <si>
    <t>Inspection for Formwork and Blinding Concrete of Concrete Box Conduit Line A from Access Shaft MH-21(A) to Access Shaft MH-20-(A) at Zone A.</t>
  </si>
  <si>
    <t>KHJ1-02-007-MAH-TS9-1-CBC-FIR-0120</t>
  </si>
  <si>
    <t>Inspection for Formwork and Concrete Pouring for Top Slab and Vertical Walls Cast- in-Situ Part for Up stream and Down Stream at Culvert # 03 Local Road-21 Zone B.</t>
  </si>
  <si>
    <t>KHJ1-02-007-MAH-TS9-1-CBC-FIR-0121</t>
  </si>
  <si>
    <t>Inspection for Formwork and Concrete Pouring for Head Beam Cast-in-Situ Part for Up stream and Down Stream at Culvert # 03 Local Road-21 Zone B.</t>
  </si>
  <si>
    <t>KHJ1-02-007-MAH-TS9-1-CBC-FIR-0122</t>
  </si>
  <si>
    <t>Inspection for Formwork and Concrete Pouring for Wing Walls Cast-in-Situ Part for Up stream and Down Stream at Culvert # 02 Local Road-20 Zone B.</t>
  </si>
  <si>
    <t>KHJ1-02-007-MAH-TS9-1-SEW-FIR-0818</t>
  </si>
  <si>
    <t>Leak Test GRP  pipe (Dia 200mm) sewer line 1.12 from MH-1.12.9 to MH-1.12.8 at local road # 8 Zone A.</t>
  </si>
  <si>
    <t>KHJ1-02-007-MAH-TS9-1-SEW-FIR-1398</t>
  </si>
  <si>
    <t>Inspection of Sand Backfill around &amp; above of Pipe up to Bottom of Sub Grade layer of sewer line from MH-3.13.3 to MH-3.13.3.1 at Local Road # 26 Zone-B.</t>
  </si>
  <si>
    <t>KHJ1-02-007-MAH-TS9-1-SEW-FIR-1515</t>
  </si>
  <si>
    <t>Excavation,Sand bedding and Installation of GRP pipe ( Dia 300mm) Sewer line 2 from MH-2.10 to MH-2.9 at local road # 03 Zone-A.</t>
  </si>
  <si>
    <t>KHJ1-02-007-MAH-TS9-1-SEW-FIR-1620</t>
  </si>
  <si>
    <t>Inspection of main line Sand Backfill around &amp; above of Pipe to Bottom of Sub Grade layer and Laying of Warning Tape MH-2.21.10 to MH-2.21.9 at Local Road # 03 in Zone A.</t>
  </si>
  <si>
    <t>KHJ1-02-007-MAH-TS9-1-SEW-FIR-1621</t>
  </si>
  <si>
    <t>Inspection of line Sand Backfill around &amp; above of  Pipe to Bottom of Sub Grade layer and Laying of Warning Tape MH-2.21.11 to MH-2.21.10 at Local Road # 03 in Zone A.</t>
  </si>
  <si>
    <t>KHJ1-02-007-MAH-TS9-1-SEW-FIR-1622</t>
  </si>
  <si>
    <t>Inspection of main line Sand Backfill around &amp; above of  Pipe to Bottom of Sub Grade layer and Laying of Warning Tape MH-2.21.8.1 to MH-2.21.8 at Local Road # 03 in Zone A.</t>
  </si>
  <si>
    <t>KHJ1-02-007-MAH-TS9-1-SEW-FIR-1623</t>
  </si>
  <si>
    <t>Inspection of main line Sand Backfill around &amp; above of Pipe to Bottom of Sub Grade layer and Laying of Warning Tape MH-2.21.9.1 to MH-2.21.9 at Local Road # 03 in Zone A.</t>
  </si>
  <si>
    <t>KHJ1-02-007-MAH-TS9-1-SEW-FIR-1626</t>
  </si>
  <si>
    <t>Leak Test of GRP Pipe (Dia 150mm) of Sewer Line from Manhole MH-3.13.7 to MH-3.13.8 at local Road # 26 in Zone B</t>
  </si>
  <si>
    <t>KHJ1-02-007-MAH-TS9-1-SEW-FIR-1627</t>
  </si>
  <si>
    <t>Leak Test of GRP Pipe (Dia 500mm) of Sewer Line from Manhole MH-3.20 to MH-3.21 at local Road # 27 in Zone B</t>
  </si>
  <si>
    <t>KHJ1-02-007-MAH-TS9-1-SEW-FIR-1628</t>
  </si>
  <si>
    <t>Inspection for corrective action taken for NCR Closure (KHJ1-02-007-EGS-MAH -TS9-1-NCR-0039)</t>
  </si>
  <si>
    <t>KHJ1-02-007-MAH-TS9-1-SEW-FIR-1629</t>
  </si>
  <si>
    <t>Inspection for Sand Backfilling Around Sewer Manhole (02) upto TOE (Bottom of Subgrade MH-2.23.1, 2.23.1.1, 2.23.2, 2.23.2.1, 2.23.3 &amp; 2.23.3.1 at Local Road # 10 in Zone A.</t>
  </si>
  <si>
    <t>KHJ1-02-007-MAH-TS9-1-SEW-FIR-1630</t>
  </si>
  <si>
    <t>Inspection for Sand Backfilling Around Sewer Manholes (01) upto TOE (Bottom of Subgrade) MH-3.31.1.1 at Local Road # 22 in Zone B.</t>
  </si>
  <si>
    <t>KHJ1-02-007-MAH-TS9-1-SEW-FIR-1631</t>
  </si>
  <si>
    <t>Inspection for Sand Backfilling Around Sewer Manholes (01) upto TOE (Bottom of Subgrade) MH-3.31.1 at Local Road # 22 in Zone B</t>
  </si>
  <si>
    <t>KHJ1-02-007-MAH-TS9-1-SEW-FIR-1632</t>
  </si>
  <si>
    <t>Inspection for Sand Backfilling Around Sewer Manholes (02) upto TOE (Bottom of Subgrade) MH-3.34, MH-3.35 at Local Road # 21 in Zone B</t>
  </si>
  <si>
    <t>KHJ1-02-007-MAH-TS9-1-SEW-FIR-1637</t>
  </si>
  <si>
    <t>Leak Test of GRP Pipe (Dia 300mm) of Sewer Line from Manhole MH-3.16 to MH-3.16.1 at local road # 26 in Zone B</t>
  </si>
  <si>
    <t>KHJ1-02-007-MAH-TS9-1-SEW-FIR-1638</t>
  </si>
  <si>
    <t>Inspection of crossing line Sand Backfill around &amp; above of  Pipe to Bottom of Sub Grade layer and Laying of Warning Tape MH-2.10.1 to MH-2.10 at Local Road # 03 in Zone A.</t>
  </si>
  <si>
    <t>KHJ1-02-007-MAH-TS9-1-SEW-FIR-1639</t>
  </si>
  <si>
    <t>Inspection of line Sand Backfill around &amp; above of  Pipe to Bottom of Sub Grade layer and Laying of Warning Tape MH-2.8.1A to MH-2.8 at Local Road # 03 in Zone A.</t>
  </si>
  <si>
    <t>KHJ1-02-007-MAH-TS9-1-SEW-FIR-1640</t>
  </si>
  <si>
    <t>Inspection of crossing line Sand Backfill around &amp; above of  Pipe to Bottom of Sub Grade layer and Laying of Warning Tape MH-2.9.1 to MH-2.9 at Local Road # 03 in Zone A.</t>
  </si>
  <si>
    <t>KHJ1-02-007-MAH-TS9-1-SEW-FIR-1641</t>
  </si>
  <si>
    <t>Inspection of crossing line Sand Backfill around &amp; above of  Pipe to Bottom of Sub Grade layer and Laying of Warning Tape MH-1.24 to MH-1.23 at Local Road # 03 in Zone A.</t>
  </si>
  <si>
    <t>KHJ1-02-007-MAH-TS9-1-SEW-FIR-1642</t>
  </si>
  <si>
    <t>Excavation, Sand Bedding and Installation of GRP Pipe (Dia 200mm) of Sewer Line From Manhole MH-16 to MH-15 at  road # 01 in Labor Camp</t>
  </si>
  <si>
    <t>KHJ1-02-007-MAH-TS9-1-SEW-FIR-1643</t>
  </si>
  <si>
    <t>Excavation Sand Bedding and Installation of GRP Pipe (Dia 200mm) of Sewer line from Manhole MH-15 to MH-14 at local Road # 01 in Labor Camp</t>
  </si>
  <si>
    <t>KHJ1-02-007-MAH-TS9-1-SEW-FIR-1644</t>
  </si>
  <si>
    <t>Excavation, Sand Bedding and Installation of GRP Pipe (Dia 200mm) of Sewer Line From Manhole MH-13 to MH-12 at  road # 01 in Labor Camp</t>
  </si>
  <si>
    <t>KHJ1-02-007-MAH-TS9-1-SEW-FIR-1138</t>
  </si>
  <si>
    <t>Sand bedding Sewer line 2.21.6 from MH-2.21.6.3 to MH-2.21.6.2 at local road # 12 Zone A.</t>
  </si>
  <si>
    <t>KHJ1-02-007-MAH-TS9-1-SEW-FIR-1645</t>
  </si>
  <si>
    <t>Excavation, Sand Bedding and Installation of GRP Pipe (Dia 200mm) of Sewer Line from Manhole MH-18 to MH-17 at local Road # 01 in Labor Camp</t>
  </si>
  <si>
    <t>KHJ1-02-007-MAH-TS9-1-SEW-FIR-1646</t>
  </si>
  <si>
    <t>Sand Bedding and Installation of GRP Pipe (Dia200mm) ofSewer LinefromManhole MH-11to MH-12at localRoad #01inLabor Camp.</t>
  </si>
  <si>
    <t>KHJ1-02-007-MAH-TS9-1-SEW-FIR-1647</t>
  </si>
  <si>
    <t>Excavation, Sand Bedding and Installation of GRP Pipe (Dia200mm) of Sewer LinefromManhole MH-13to MH-14at localRoad #01inLabor Camp.</t>
  </si>
  <si>
    <t>KHJ1-02-007-MAH-TS9-1-SEW-FIR-1648</t>
  </si>
  <si>
    <t>Sand Bedding and Installation of GRP Pipe (Dia200mm) ofSewer LinefromManhole MH-16to MH-17at localRoad #01inLabor Camp.</t>
  </si>
  <si>
    <t>KHJ1-02-007-MAH-TS9-1-STR-FIR-2444</t>
  </si>
  <si>
    <t>Inspection for Excavation, Location, level &amp; Blinding ConcretePouring of Storm Catch Basin MH-36(A)_8_5-SCB-2 at LocalRoad # 07 Zone A.</t>
  </si>
  <si>
    <t>KHJ1-02-007-MAH-TS9-1-STR-FIR-2445</t>
  </si>
  <si>
    <t>Inspection for Excavation, Location, level &amp; Blinding ConcretePouring of Storm Catch Basin MH-53(A)_1-SCB-1 at Local Road# 07 Zone A.</t>
  </si>
  <si>
    <t>KHJ1-02-007-MAH-TS9-1-STR-FIR-2446</t>
  </si>
  <si>
    <t>Inspection for Excavation, Location, level &amp; Blinding ConcretePouring of Storm Catch Basin MH-53(A)_2-SCB-1 at Local Road# 07 Zone A.</t>
  </si>
  <si>
    <t>KHJ1-02-007-MAH-TS9-1-STR-FIR-2447</t>
  </si>
  <si>
    <t>Inspection for Excavation, Location, Level &amp; Blinding Concrete pouring of Storm Catch Basin MH-53(A)_1-SCB-2 at Local Road#07 Zone A.</t>
  </si>
  <si>
    <t>KHJ1-02-007-MAH-TS9-1-STR-FIR-2504</t>
  </si>
  <si>
    <t>Excavation, sand bedding and laying UPVC pipe (Dia 300mm)   Secondary storm From MH-36(A)_8_4-SCB-1 to MH-36(A)_8_4 at Road # 7 Zone A</t>
  </si>
  <si>
    <t>KHJ1-02-007-MAH-TS9-1-STR-FIR-2505</t>
  </si>
  <si>
    <t>Excavation, sand bedding and laying UPVC pipe (Dia 300mm)   Secondary storm From MH-36(A)_8_4-SCB-2 to MH-36(A)_8_4-SCB-1  at Road # 7 Zone A</t>
  </si>
  <si>
    <t>KHJ1-02-007-MAH-TS9-1-STR-FIR-2506</t>
  </si>
  <si>
    <t>Excavation, sand bedding and laying UPVC pipe (Dia 300mm)   Secondary storm From MH-36(A)_8_4-SCB-3 to MH-36(A)_8_4-SCB-2  at Road # 7 Zone A</t>
  </si>
  <si>
    <t>KHJ1-02-007-MAH-TS9-1-STR-FIR-2507</t>
  </si>
  <si>
    <t>Inspection for Formwork and Concrete Pouring (C-35) around Storm MH-32(A)_16_5- SCB-1, MH-32(A)_16_5-SCB-2, MH- 32(A)_16_5_1-SCB-1, MH-32(A)_16_5_1-SCB- 2, MH-32(A)_16_5_1-SCB-3, MH-32 (A)_16_5-2-SCB-1, MH-32 (A)_16_5-2-SCB-2 &amp; MH-32 Zone A</t>
  </si>
  <si>
    <t>KHJ1-02-007-MAH-TS9-1-STR-FIR-2508</t>
  </si>
  <si>
    <t>Inspection of Secondary line Sand Backfill around &amp; above of  Secondary Pipe to Bottom of Sub Grade layer and Laying of Warning Tape from MH-32(A)_18_2 to MH- 32(a)_18_1 at Local Road # 10 Zone A.</t>
  </si>
  <si>
    <t>KHJ1-02-007-MAH-TS9-1-STR-FIR-2509</t>
  </si>
  <si>
    <t>Inspection of Secondary line Sand Backfill around &amp; above of  Secondary Pipe to Bottom of Sub Grade layer and Laying of Warning Tape from MH-32(A)_18_1 to MH- 32(a)_18 at Local Road # 10 Zone A.</t>
  </si>
  <si>
    <t>KHJ1-02-007-MAH-TS9-1-STR-FIR-2510</t>
  </si>
  <si>
    <t>Inspection of Secondary line Sand Backfill around &amp; above of  Secondary Pipe to Bottom of Sub Grade layer and Laying of Warning Tape from MH-32(A)_18_1-SCB-1 to MH-32(A)_18_1 at Local Road # 10 Zone A.</t>
  </si>
  <si>
    <t>KHJ1-02-007-MAH-TS9-1-STR-FIR-2511</t>
  </si>
  <si>
    <t>Inspection of Secondary line Sand Backfill around &amp; above of  Secondary Pipe to Bottom of Sub Grade layer and Laying of Warning Tape from MH-32(A)_18-SCB-3 to MH-32(A)_18 at Local Road # 10 Zone A.</t>
  </si>
  <si>
    <t>KHJ1-02-007-MAH-TS9-1-STR-FIR-2512</t>
  </si>
  <si>
    <t>Inspection of Secondary line Sand Backfill around &amp; above of  Secondary Pipe to Bottom of Sub Grade layer and Laying of
Warning Tape from MH-32(A)_18_2-SCB-1 to MH-32(A)_18_2 at Local Road # 10 Zone A.</t>
  </si>
  <si>
    <t>KHJ1-02-007-MAH-TS9-1-STR-FIR-2513</t>
  </si>
  <si>
    <t>Inspection of Secondary line Sand Backfill around &amp; above of  Secondary Pipe to Bottom of Sub Grade layer and Laying of Warning Tape from MH-32(A)_18_1-SCB-2 to MH-32(A)_18_1-SCB-1 at Local Road # 10 Zone A.</t>
  </si>
  <si>
    <t>KHJ1-02-007-MAH-TS9-1-STR-FIR-2514</t>
  </si>
  <si>
    <t>Inspection of Secondary line Sand Backfill around &amp; above of  Secondary Pipe to Bottom of Sub Grade layer and Laying of Warning Tape from MH-32(A)_18_2-SCB-2 to MH-32(A)_18_2-SCB-1 at Local Road # 10 Zone A.</t>
  </si>
  <si>
    <t>KHJ1-02-007-MAH-TS9-1-STR-FIR-2515</t>
  </si>
  <si>
    <t>Inspection of Secondary line Sand Backfill around &amp; above of  Secondary Pipe to Bottom of Sub Grade layer and Laying of Warning Tape from MH-32(A)_18-SCB-4 to MH-32(A)_18-SCB-3 at Local Road # 10 Zone A.</t>
  </si>
  <si>
    <t>KHJ1-02-007-MAH-TS9-1-STR-FIR-2516</t>
  </si>
  <si>
    <t>Excavation,Sand bedding and Installation of UPVC pipe (Dia 300mm) Secondary Storm MH-36(A)_8_5-SCB-1 at Local Road # 7 Zone A</t>
  </si>
  <si>
    <t>KHJ1-02-007-MAH-TS9-1-STR-FIR-2517</t>
  </si>
  <si>
    <t>Excavation,Sand bedding and Installation of UPVC pipe (Dia 300mm) Secondary Storm MH-36(A)_8_5-SCB-2 to MH-36(A)_8_5-SCB-1 at Local Road # 7 Zone A</t>
  </si>
  <si>
    <t>KHJ1-02-007-MAH-TS9-1-STR-FIR-2518</t>
  </si>
  <si>
    <t>Sand bedding and Installation of UPVC pipe (Dia 300mm)  Secondary Storm Line MH- 32(A)_16_3-SCB-3  to  MH-32(A)_16_3  at Local Road # 4 Zone A.</t>
  </si>
  <si>
    <t>KHJ1-02-007-MAH-TS9-1-STR-FIR-2519</t>
  </si>
  <si>
    <t>Sand bedding and Installation of GRP pipe (Dia 400mm)  Storm line A from MH-60(A) to MH- 59(A) at local road # 03 Zone A.</t>
  </si>
  <si>
    <t>KHJ1-02-007-MAH-TS9-1-STR-FIR-2520</t>
  </si>
  <si>
    <t>Sand bedding and Installation of GRP pipe (Dia 400mm)  Storm line A from MH-61(A) to MH- 60(A) at local road # 03 Zone A.</t>
  </si>
  <si>
    <t>KHJ1-02-007-MAH-TS9-1-STR-FIR-2521</t>
  </si>
  <si>
    <t>Sand bedding and Installation of GRP pipe (Dia 400mm)  Storm line A from MH-62(A) to MH- 61(A) at local road # 03 Zone A.</t>
  </si>
  <si>
    <t>KHJ1-02-007-MAH-TS9-1-STR-FIR-2522</t>
  </si>
  <si>
    <t>Sand bedding and Installation of GRP pipe (Dia 400mm) Storm line A from MH-63(A) to MH- 62(A) at local road # 03 Zone A.</t>
  </si>
  <si>
    <t>KHJ1-02-007-MAH-TS9-1-STR-FIR-2523</t>
  </si>
  <si>
    <t>Inspection for Excavation and Blinding Concrete of Strom Catch basin MH-5(G)_1-SCB-1 at Collector Road # 02 Zone B.</t>
  </si>
  <si>
    <t>KHJ1-02-007-MAH-TS9-1-STR-FIR-2524</t>
  </si>
  <si>
    <t>Inspection for Excavation and Blinding Concrete of Strom Catch basin MH-5(G)_1-SCB-2 at Collector Road # 02 Zone B.</t>
  </si>
  <si>
    <t>KHJ1-02-007-MAH-TS9-1-STR-FIR-2525</t>
  </si>
  <si>
    <t>Inspection for Excavation and Blinding Concrete of Strom Catch basin MH-5(G)_1-SCB-3 at Collector Road # 02 Zone B.</t>
  </si>
  <si>
    <t>KHJ1-02-007-MAH-TS9-1-STR-FIR-2526</t>
  </si>
  <si>
    <t>Placement and Installation of Storm Line Catch Basin MH-5(G)_2-SCB-1 at Collector road # 02 in Zone B</t>
  </si>
  <si>
    <t>KHJ1-02-007-MAH-TS9-1-STR-FIR-2527</t>
  </si>
  <si>
    <t>Placement and Installation of Storm Line Catch Basin MH-4(L)-SCB-1 at Collector Road # 02 in Zone B</t>
  </si>
  <si>
    <t>KHJ1-02-007-MAH-TS9-1-STR-FIR-2528</t>
  </si>
  <si>
    <t>Placement and Installation of Storm Line Catch Basin MH-3(L)-SCB-1 at Collector Road # 02 in Zone B</t>
  </si>
  <si>
    <t>KHJ1-02-007-MAH-TS9-1-STR-FIR-2529</t>
  </si>
  <si>
    <t>Placement and Installation of Storm Line Catch Basin MH-5(L)-SCB-1 at Collector Road # 02 in Zone B</t>
  </si>
  <si>
    <t>KHJ1-02-007-MAH-TS9-1-STR-FIR-2530</t>
  </si>
  <si>
    <t>Placement and Installation of Storm Line Catch Basin MH-5(G)_2-SCB-2 at Collector Road # 02 in Zone B</t>
  </si>
  <si>
    <t>KHJ1-02-007-MAH-TS9-1-STR-FIR-2531</t>
  </si>
  <si>
    <t>Excavation, Sand Bedding and Installation of GRP Pipe (Dia 400mm) of Storm Line From Manhole MH-5(G) to MH-O(G) at Collector Road # 02 in Zone B</t>
  </si>
  <si>
    <t>KHJ1-02-007-MAH-TS9-1-STR-FIR-2532</t>
  </si>
  <si>
    <t>Excavation, sand bedding and laying UPVC pipe (Dia 300mm) Secondary storm From MH-53(A)-SCB-5 to MH-53(A)-SCB-4 at Road # 7 Zone A</t>
  </si>
  <si>
    <t>KHJ1-02-007-MAH-TS9-1-STR-FIR-2533</t>
  </si>
  <si>
    <t>Excavation, sand bedding and laying UPVC pipe (Dia 300mm) Secondary storm From MH-53(A)_1-SCB-1 to MH-53(A) 1 at Road #7 Zone A</t>
  </si>
  <si>
    <t>KHJ1-02-007-MAH-TS9-1-STR-FIR-2534</t>
  </si>
  <si>
    <t>Excavation, sand bedding and laying UPVC pipe (Dia 300mm) Secondary storm From MH-53(A)_1-SCB-2 to MH-53(A)_1-SCB-1 at Road # 7 Zone A</t>
  </si>
  <si>
    <t>KHJ1-02-007-MAH-TS9-1-STR-FIR-2535</t>
  </si>
  <si>
    <t>Placement and Installation of Storm Catch Basin MH-1(L)-SCB-2 at Collector Road # 02 in Zone B</t>
  </si>
  <si>
    <t>KHJ1-02-007-MAH-TS9-1-STR-FIR-2536</t>
  </si>
  <si>
    <t>Excavation, Sand Bedding and Installation of GRP Pipe (Dia 400mm) of Storm Line from Manhole MH-2(N) to MH-O(N) at collector Road # 02 in Zone B</t>
  </si>
  <si>
    <t>KHJ1-02-007-MAH-TS9-1-STR-FIR-2537</t>
  </si>
  <si>
    <t>Inspection for Sand Backfilling Around Storm Manhole (02) upto TOE (Bottom of Subgrade MH-32(A)_18_1 &amp; MH-32(A)_18_2 at Local Road # 10 in Zone A.</t>
  </si>
  <si>
    <t>KHJ1-02-007-MAH-TS9-1-STR-FIR-2539</t>
  </si>
  <si>
    <t>Leak Test of GRP Pipe (Dia 400mm) of Strom Line from Manhole MH-2(F) to MH-2(F)_1 at local Road # 25 in Zone B</t>
  </si>
  <si>
    <t>KHJ1-02-007-MAH-TS9-1-STR-FIR-2540</t>
  </si>
  <si>
    <t>Plcaement and Installation of Catch Basin MH-36(A)_8-SCB-4, MH-36(A)_8-SCB-5,MH-36(A)_8_1-SCB-3 ,MH-36(A)_8_1-SCB-2,MH-36(A)_8_1-SCB-1,MH-36(A)_8_2-SCB-1,MH-36(A)_8_2-SCB-2 ,MH-36(A)_8_2-SCB-3 at Local road # 07 Zone A</t>
  </si>
  <si>
    <t>KHJ1-02-007-MAH-TS9-1-STR-FIR-2541</t>
  </si>
  <si>
    <t xml:space="preserve">Excavation, Sand Bedding and Installation of GRP Pipe (Dia 400mm) of Storm Line From Manhole MH-9(Q) to MH-10(Q) at Arterial road # 01 in Zone B </t>
  </si>
  <si>
    <t>KHJ1-02-007-MAH-TS9-1-STR-FIR-2542</t>
  </si>
  <si>
    <t>Excavation, Sand Bedding and Installation of GRP Pipe (Dia 400mm) of Storm Line from Manhole MH-3(E) to MH-O(E) at Collector Road # 02 in Zone B</t>
  </si>
  <si>
    <t>KHJ1-02-007-MAH-TS9-1-STR-FIR-2543</t>
  </si>
  <si>
    <t>Sand Bedding and Installation of GRP Pipe (Dia 400mm) of Storm Line from Manhole MH-1(G) to MH-2(G) at Collector Road # 02 in Zone B</t>
  </si>
  <si>
    <t>KHJ1-02-007-MAH-TS9-1-STR-FIR-2544</t>
  </si>
  <si>
    <t>Leak Test of GRP Pipe (Dia 400mm) of Strom line from Manhole MH-8(G) to MH-9(G) at Arterial Road # 01 in Zone B</t>
  </si>
  <si>
    <t>KHJ1-02-007-MAH-TS9-1-STR-FIR-2552</t>
  </si>
  <si>
    <t>Excavation, Sand Bedding and Installation of GRP Pipe (Dia 400mm) of Storm Line From Manhole MH-3(C) to MH-O(C) at Collector road # 02 in Zone B</t>
  </si>
  <si>
    <t>KHJ1-02-007-MAH-TS9-1-STR-FIR-2553</t>
  </si>
  <si>
    <t>Excavation, Sand Bedding and Installation of GRP Pipe (Dia 400mm) of Storm Line from Manhole MH-4(P) to MH-O(P) at Collector Road # 02 in Zone B</t>
  </si>
  <si>
    <t>KHJ1-02-007-MAH-TS9-1-STR-FIR-2555</t>
  </si>
  <si>
    <t>Placement and Installation of Storm Catch Basin MH-53(A)_1-SCB-1 at Local Road# 07 Zone A</t>
  </si>
  <si>
    <t>KHJ1-02-007-MAH-TS9-1-STR-FIR-2556</t>
  </si>
  <si>
    <t>Excavation, Sand bedding and Installation of GRP pipe (Dia 500mm) Main line at Local Road # 01 from MH-11 to MH-12 in Labor Camp.</t>
  </si>
  <si>
    <t>KHJ1-02-007-MAH-TS9-1-STR-FIR-2557</t>
  </si>
  <si>
    <t>Excavation, Sand bedding and Installation of UPVC pipe (Dia 400mm) Secondary Storm line MH-32(A)_16_5-DCB-3 to MH- 32(A)_16_5 at Local Road #4 Zone A</t>
  </si>
  <si>
    <t>KHJ1-02-007-MAH-TS9-1-STR-FIR-2559</t>
  </si>
  <si>
    <t>Placement and Installation of Storm Catch Basin MH-53(A)_1-SCB-2 at Local Road# 07 Zone A.</t>
  </si>
  <si>
    <t>KHJ1-02-007-MAH-TS9-1-STR-FIR-2560</t>
  </si>
  <si>
    <t>Inspection for Excavation, Location, level &amp; Blinding Concrete Pouring of Storm Catch Basin MH-53(A)-SCB-5 at Local Road # 07 Zone A.</t>
  </si>
  <si>
    <t>KHJ1-02-007-MAH-TS9-1-STR-FIR-2561</t>
  </si>
  <si>
    <t>Placement and Installation of Storm Catch Basin MH-53(A)-SCB-5 at Local Road# 07 Zone A.</t>
  </si>
  <si>
    <t>KHJ1-02-007-MAH-TS9-1-STR-FIR-2562</t>
  </si>
  <si>
    <t>Leak Test of GRP Pipe (Dia 400mm) of Storm Line From Manhole MH-1(E) to MH-2(E) at Collector Road # 02 in Zone B</t>
  </si>
  <si>
    <t>KHJ1-02-007-MAH-TS9-1-STR-FIR-2563</t>
  </si>
  <si>
    <t>Inspection of main line Sand Backfill around &amp; above of  Pipe to Bottom of Sub Grade layer and Laying of Warning Tape MH-57(A)_1 to MH-57(A) at Local Road # 03 in Zone A.</t>
  </si>
  <si>
    <t>KHJ1-02-007-MAH-TS9-1-STR-FIR-2538</t>
  </si>
  <si>
    <t>Inspection for Excavation, Location, level &amp; Blinding Concrete Pouring of Storm MH-32(A)_26 at Local Road # 03 Zone A.</t>
  </si>
  <si>
    <t>KHJ1-02-007-MAH-TS9-1-STR-FIR-2545</t>
  </si>
  <si>
    <t>Inspection for Excavation, Location, level &amp; Blinding Concrete Pouring of Storm MH-32(A)_27 at Local Road # 03 Zone A.</t>
  </si>
  <si>
    <t>KHJ1-02-007-MAH-TS9-1-STR-FIR-2546</t>
  </si>
  <si>
    <t>Inspection for Excavation, Location, level &amp; Blinding Concrete Pouring of Storm Catch Basin MH-32(A)_27-SCB-1 at Local Road # 03 Zone A.</t>
  </si>
  <si>
    <t>KHJ1-02-007-MAH-TS9-1-STR-FIR-2547</t>
  </si>
  <si>
    <t>Inspection for Excavation, Location, level &amp; Blinding Concrete Pouring of Storm Catch Basin MH-32(A)_27-SCB-2 at Local Road # 03 Zone A.</t>
  </si>
  <si>
    <t>KHJ1-02-007-MAH-TS9-1-STR-FIR-2548</t>
  </si>
  <si>
    <t>Inspection for Excavation, Location, level &amp; Blinding Concrete Pouring of Storm Catch Basin MH-32(A)_26-SCB-2 at Local Road # 03 Zone A.</t>
  </si>
  <si>
    <t>KHJ1-02-007-MAH-TS9-1-STR-FIR-2549</t>
  </si>
  <si>
    <t>Inspection for Excavation, Location, level &amp; Blinding Concrete Pouring of Storm Catch Basin MH-32(A)_26-SCB-3 at Local Road # 03 Zone A.</t>
  </si>
  <si>
    <t>KHJ1-02-007-MAH-TS9-1-STR-FIR-2550</t>
  </si>
  <si>
    <t>Inspection for Excavation, level &amp; Blinding Concrete Pouring of Storm Catch Basin MH-32(A)_26-DCB-1 at Local Road # 03 Zone A.</t>
  </si>
  <si>
    <t>KHJ1-02-007-MAH-TS9-1-STR-FIR-2564</t>
  </si>
  <si>
    <t>Excavation, Sand Bedding and Installation of GRP Pipe (Dia 400mm) of Storm Line from Manhole MH-5(L) to MH-O(L) at Collector Road #02 in Zone B</t>
  </si>
  <si>
    <t>KHJ1-02-007-MAH-TS9-1-STR-FIR-2565</t>
  </si>
  <si>
    <t>Inspection of Storm line Sand Backfill around &amp; above of Storm Pipe to Bottom of Sub Grade &amp; Laying of Warning Tape from MH-32(A)_16_5 to MH-32(A)_16_4 at Local Road # 4 Zone A.</t>
  </si>
  <si>
    <t>KHJ1-02-007-MAH-TS9-1-STR-FIR-2566</t>
  </si>
  <si>
    <t>Inspection of Storm line Sand Backfill around &amp; above of Storm Pipe to Bottom of Sub Grade &amp; Laying of Warning Tape from MH-32(A)_16_4 to MH-32(A)_16_3 at Local Road # 4 Zone A.</t>
  </si>
  <si>
    <t>KHJ1-02-007-MAH-TS9-1-STR-FIR-2568</t>
  </si>
  <si>
    <t>Inspection of Storm line Sand Backfill around &amp; above of Storm Pipe to Bottom of Sub Grade &amp; Laying of Warning Tape from MH-32(A)_16_1-SCB-1 to MH-32(A)_16_1 at Local Road # 4 Zone A.</t>
  </si>
  <si>
    <t>KHJ1-02-007-MAH-TS9-1-STR-FIR-2570</t>
  </si>
  <si>
    <t>Inspection of Storm line Sand Backfill around &amp; above of Storm Pipe to Bottom of Sub Grade &amp; Laying of Warning Tape from MH-32(A)_16_1-SCB-1 to MH-32(A)_16_1-DCB-2 at Local Road # 4 Zone A.</t>
  </si>
  <si>
    <t>KHJ1-02-007-MAH-TS9-1-STR-FIR-2571</t>
  </si>
  <si>
    <t>Inspection of Storm line Sand Backfill around &amp; above of Storm Pipe to Bottom of Sub Grade &amp; Laying of Warning Tape from MH-32(A)_16_3-SCB-4 to MH-32(A)_16_3-SCB-3 at Local Road #4 Zone A.</t>
  </si>
  <si>
    <t>KHJ1-02-007-MAH-TS9-1-STR-FIR-2572</t>
  </si>
  <si>
    <t>Inspection of Storm line Sand Backfill around &amp; above of Storm Pipe to Bottom of Sub Grade &amp; Laying of Warning Tape from MH-32(A)_16-SCB-5 to MH-32(A)_16-SCB-4 at Local Road # 4 Zone A.</t>
  </si>
  <si>
    <t>KHJ1-02-007-MAH-TS9-1-STR-FIR-2573</t>
  </si>
  <si>
    <t xml:space="preserve"> Inspection forexcavation, sand bedding andinstallation ofStormlineMH-9 to MH-10at Local Road # 01Labor Camp.</t>
  </si>
  <si>
    <t>KHJ1-02-007-MAH-TS9-1-ELE-FIR-0171</t>
  </si>
  <si>
    <t>Excavation, Sand Bedding, Installation of LV Cables (4×16mm² Cu/XLPE/SWA/PVC + 1C×10 mm² Cu/PVC) and Sand Backfilling Around and Above Cables for Street Lighting from SLP-12 to SLP-12/1/5 at Arterial Road 01, Zone B</t>
  </si>
  <si>
    <t>KHJ1-02-007-MAH-TS9-1-ELE-FIR-0172</t>
  </si>
  <si>
    <t>Excavation, Sand Bedding, Installation of LV Cables (4×16mm² Cu/XLPE/SWA/PVC + 1C×10 mm² Cu/PVC) and Sand Backfilling Around and Above Cables for Street Lighting from SLP-12 to SLP-12/2/7 at Arterial Road 01, Zone B.</t>
  </si>
  <si>
    <t>KHJ1-02-007-MAH-TS9-1-ELE-FIR-0173</t>
  </si>
  <si>
    <t>Excavation, Sand Bedding, Installation of LV Cables (4×16mm² Cu/XLPE/SWA/PVC + 1C×10 mm² Cu/PVC) and Sand Backfilling Around and Above Cables for Street Lighting from SLP-13 to SLP-13/1/2 at Arterial Road 01, Zone B</t>
  </si>
  <si>
    <t>KHJ1-02-007-MAH-TS9-1-ELE-FIR-0174</t>
  </si>
  <si>
    <t>Excavation, Sand Bedding, Installation of LV Cables (4×16mm² Cu/XLPE/SWA/PVC + 1C×10 mm² Cu/PVC) and Sand Backfilling Around and Above Cables for Street Lighting from SLP-13 to SLP-13/2/7 at Arterial Road 01, Zone B</t>
  </si>
  <si>
    <t>KHJ1-02-007-MAH-TS9-1-ELE-FIR-0195</t>
  </si>
  <si>
    <t>Installation of PVC 25mm Conduits, EMT conduits and boxes (First Fix) for power in toilet building as per attached highlighted drawings</t>
  </si>
  <si>
    <t>KHJ1-02-007-MAH-TS9-1-ELE-FIR-0196</t>
  </si>
  <si>
    <t>Installation of PVC 25mm Conduits, EMT conduits and boxes (First Fix) for lighting in toilet building as per attached highlighted drawings</t>
  </si>
  <si>
    <t>KHJ1-02-007-MAH-TS9-1-ELE-FIR-0169</t>
  </si>
  <si>
    <t>Inspection for Excavation, Installation of Sleeve 2x110mm UPVC &amp; Formwork and Concrete Pouring of Street Light Duct Bank at Station (RD-14 St. 0+205) Local Road # 14 Zone A.</t>
  </si>
  <si>
    <t>KHJ1-02-007-MAH-TS9-1-ELE-FIR-0201</t>
  </si>
  <si>
    <t>Excavation, Installation of Sleeve, Formwork and Concrete Pouring of Street Light Duct Bank Crossing at Station (CL-RD- 02 St.1+060) Collector Road # 02 Zone B.</t>
  </si>
  <si>
    <t>KHJ1-02-007-MAH-TS9-1-ELE-FIR-0202</t>
  </si>
  <si>
    <t>Excavation, Installation of Sleeve, Formwork and Concrete Pouring of Street Light Duct Bank Crossing at Station (CL-RD- 02 St.1+085) Collector Road # 02 Zone B.</t>
  </si>
  <si>
    <t>KHJ1-02-007-MAH-TS9-1-ELE-FIR-0203</t>
  </si>
  <si>
    <t>Excavation, Installation of Sleeve, Formwork and Concrete Pouring of Street Light Duct Bank Crossing at Station (CL-RD- 02 St.1+115) Collector Road # 02 Zone B.</t>
  </si>
  <si>
    <t>KHJ1-02-007-MAH-TS9-1-ELE-FIR-0193</t>
  </si>
  <si>
    <t>Inspection for Excavation, Installation of Sleeve 2x110mm UPVC Formwork and Concrete Pouring of Street Light Duct Bank at ation (RD-03 St. 0-674) Local Road # 03 Zone A.</t>
  </si>
  <si>
    <t>KHJ1-02-007-MAH-TS9-1-ELE-FIR-0194</t>
  </si>
  <si>
    <t>Inspection for Excavation, Installation of Sleeve 2x110mm UPVC &amp; Formwork and Concrete Pouring of Street Light Duct Bank at Station (RD-03 St. 0+489) Local Road # 03 Zone A.</t>
  </si>
  <si>
    <t>KHJ1-02-007-MAH-TS9-1-ELE-FIR-0197</t>
  </si>
  <si>
    <t>Inspection for Excavation, Installation of Sleeve 2x110mm UPVC &amp; Formwork and Concrete Pouring of Street Light Duct Bank at Station (RD-07 St. 0+640) Local Road # 07 Zone A.</t>
  </si>
  <si>
    <t>KHJ1-02-007-MAH-TS9-1-TEL-FIR-0116</t>
  </si>
  <si>
    <t>Laying of Warning Tape and Sand Backfilling up to Bottom of Sub Grade for Telecom Duct bank crossing at station (RD-04 STA. 0+055) at Local Road # 04 Zone A</t>
  </si>
  <si>
    <t>KHJ1-02-007-MAH-TS9-1-TEL-FIR-0112</t>
  </si>
  <si>
    <t>Inspection for Excavation, Installation of 6x50mm HDPE Sleeve &amp; Formwork and Concrete Pouring of Telecom Network Duct TE-DB 6X50 Crossing at Station (RD-10 STA. 0+069) Local Road # 10 Zone A.</t>
  </si>
  <si>
    <t>KHJ1-02-007-MAH-TS9-1-TEL-FIR-0113</t>
  </si>
  <si>
    <t>Inspection for Excavation, Installation of 6x50mm HDPE Sleeve &amp; Formwork and Concrete Pouring of Telecom Network Duct TE-DB 6X50 Crossing at Station (RD-07 STA. 0+610) Local Road # 07 Zone A.</t>
  </si>
  <si>
    <t>KHJ1-02-007-MAH-TS9-1-TEL-FIR-0115</t>
  </si>
  <si>
    <t>Inspection for Excavation, Installation of 6x50mm HDPE Sleeve &amp; Formwork and Concrete Pouring of Telecom Network Duct TE-DB 6X50 Crossing at Station (RD-03 STA. 0+787) Local Road # 03 Zone A.</t>
  </si>
  <si>
    <t>KHJ1-02-007-MAH-TS9-1-TEL-FIR-0117</t>
  </si>
  <si>
    <t>KHJ1-02-007-MAH-TS9-1-TEL-FIR-0118</t>
  </si>
  <si>
    <t>Laying of Warning Tape and Sand Backfilling up to Bottom of Sub Grade for Telecom Duct bank crossing at station (RD-07 STA. 0+120) at Local Road # 07 Zone A</t>
  </si>
  <si>
    <t>KHJ1-02-007-MAH-TS9-1-TEL-FIR-0119</t>
  </si>
  <si>
    <t>Laying of Warning Tape and Sand Backfilling up to Bottom of Sub Grade for Telecom Duct bank crossing at station (RD-10 STA. 0+069) at Local Road # 10 Zone A</t>
  </si>
  <si>
    <t>KHJ1-02-007-MAH-TS9-1-IRR-FIR-0197</t>
  </si>
  <si>
    <t>KHJ1-02-007-MAH-TS9-1-IRR-FIR-0255</t>
  </si>
  <si>
    <t>Inspection for Excavation, Installation of Sleeve &amp; Formwork and Concrete Pouring of Secondary Irrigation Duct-Bank Crossing (IR-ENC-44 &amp; IR-ENC-45) at Station (0+078) Collector Road # 01 Zone A.</t>
  </si>
  <si>
    <t>KHJ1-02-007-MAH-TS9-1-IRR-FIR-0256</t>
  </si>
  <si>
    <t>Excavation, Sand Bedding and Installation of HDPE Pipe (Dia 160mm) of TSE Irrigation Line 29 from station 0+250 to 0+525 at local road # 26 in Zone B</t>
  </si>
  <si>
    <t>KHJ1-02-007-MAH-TS9-1-IRR-FIR-0295</t>
  </si>
  <si>
    <t>Inspection of Sand Backfill around &amp; above of Potable Pipe to Bottom of Sub Grade &amp; Laying of Warning Tape at HDPE pipe (Dia 110mm) TSE  network crossing TSE-110-LINE- 2 TO BGV-90 at  road # 3 Zone A</t>
  </si>
  <si>
    <t>KHJ1-02-007-MAH-TS9-1-IRR-FIR-0296</t>
  </si>
  <si>
    <t>KHJ1-02-007-MAH-TS9-1-IRR-FIR-0297</t>
  </si>
  <si>
    <t>Excavation, Sand bedding and Installation of HDPE pipe (Dia 110mm) TSE-110 Line-13 0+000 TO 0+025 crossing at Road #03 Zone A.</t>
  </si>
  <si>
    <t>KHJ1-02-007-MAH-TS9-1-IRR-FIR-0298</t>
  </si>
  <si>
    <t>Excavation, Sand bedding and Installation of HDPE pipe (Dia 110mm) TSE-110 Line-14 0+635 TO 0+660 crossing at Road #03 Zone A.</t>
  </si>
  <si>
    <t>KHJ1-02-007-MAH-TS9-1-IRR-FIR-0299</t>
  </si>
  <si>
    <t>Excavation, Sand bedding and Installation of HDPE pipe (Dia 110mm) TSE-110 Line-11 0+620 TO 0+645 crossing at Road #03 Zone A.</t>
  </si>
  <si>
    <t>KHJ1-02-007-MAH-TS9-1-IRR-FIR-0300</t>
  </si>
  <si>
    <t>Excavation, Sand Bedding and Installation of HDPE Pipe (Dia 110mm) of Irrigation Line Crossing at BGV-B-44 (1+020) at local road # 26 in Zone B</t>
  </si>
  <si>
    <t>KHJ1-02-007-MAH-TS9-1-IRR-FIR-0301</t>
  </si>
  <si>
    <t>Excavation, Sand Bedding and Installation of HDPE Pipe (Dia 160mm) of Irrigation Line Crossing at BGV-B-17 (0+600 to 0+628) at local Road # 26 in Zone B</t>
  </si>
  <si>
    <t>KHJ1-02-007-MAH-TS9-1-IRR-FIR-0302</t>
  </si>
  <si>
    <t>Excavation, Sand bedding and Installation of HDPE pipe (Dia 110mm)  TSE-110 Line-02  0+110 TO 0+135  crossing at Road # 01 Zone A</t>
  </si>
  <si>
    <t>KHJ1-02-007-MAH-TS9-1-IRR-FIR-0303</t>
  </si>
  <si>
    <t xml:space="preserve">Excavation, Sand bedding and Installation of HDPE pipe (Dia 110mm)  TSE-110 Line-02  TO BGV-86   crossing at Road # 03 Zone A </t>
  </si>
  <si>
    <t>KHJ1-02-007-MAH-TS9-1-IRR-FIR-0304</t>
  </si>
  <si>
    <t>Excavation, Sand bedding and Installation of HDPE pipe (Dia 110mm)  TSE-110 Line-06  TO BGV-105   crossing at Road # 01 Zone A</t>
  </si>
  <si>
    <t>KHJ1-02-007-MAH-TS9-1-IRR-FIR-0305</t>
  </si>
  <si>
    <t xml:space="preserve">Excavation, Sand Bedding and Installation of HDPE Pipe (Dia 160mm) of Irrigation Line 03 From Station 0+260 to 0+357 at local raod # 24 in Zone B </t>
  </si>
  <si>
    <t>KHJ1-02-007-MAH-TS9-1-IRR-FIR-0306</t>
  </si>
  <si>
    <t>Inspection of Sand Backfill around &amp; above of Potable Pipe to Bottom of Sub Grade &amp; Laying of Warning Tape of HDPE Pipe (Dia 160mm) of TSE Irrigation TSE Line 110-02 Crossing at BGV-89 at local Road # 03 in Zone A</t>
  </si>
  <si>
    <t>KHJ1-02-007-MAH-TS9-1-IRR-FIR-0308</t>
  </si>
  <si>
    <t>Inspection of Sand Backfill around &amp; above of Potable Pipe to Bottom of Sub Grade &amp; Laying of Warning Tape of HDPE pipe (Dia 110mm) TSE-110-LINE-12 STA 0+670 TO 0+695 at road # 3 Zone A.</t>
  </si>
  <si>
    <t>KHJ1-02-007-MAH-TS9-1-IRR-FIR-0250</t>
  </si>
  <si>
    <t>KHJ1-02-007-MAH-TS9-1-IRR-FIR-0309</t>
  </si>
  <si>
    <t>Inspection for Excavation, Installation of Sleeve &amp; Formwork and Concrete Pouring of Secondary Irrigation Duct-Bank Crossing at Station (0+307) Local Road # 03 Zone A.</t>
  </si>
  <si>
    <t>KHJ1-02-007-MAH-TS9-1-POT-FIR-0207</t>
  </si>
  <si>
    <t>Excavation, Sand Bedding and Installation of HDPE Pipe (Dia 200mm) of Potable Line 200-1 from 0+050 to 0+100 and 0+150 to 0+400 at Collector Road # 02 in Zone B</t>
  </si>
  <si>
    <t>KHJ1-02-007-MAH-TS9-1-POT-FIR-0228</t>
  </si>
  <si>
    <t>Excavation ,sand bedding and installation of HDPE pipe (Dia 160mm) Potable water network LINE 250-07  TO BGV-A-97 road # 2   Zone A</t>
  </si>
  <si>
    <t>KHJ1-02-007-MAH-TS9-1-POT-FIR-0252</t>
  </si>
  <si>
    <t>Excavation ,sand bedding and installation of HDPE pipe (Dia 160mm) Potable water network LINE 250-1  0+000 TO 0+025  road # 3  Zone A</t>
  </si>
  <si>
    <t>KHJ1-02-007-MAH-TS9-1-POT-FIR-0292</t>
  </si>
  <si>
    <t>Inspection of Sand Backfill around &amp; above of Potable Pipe to Bottom of Sub Grade &amp; Laying of Warning Tape at HDPE pipe (Dia 160mm) Potable water network LINE 250-04 BGV-A-79  STA 1+0005 road # 3  Zone A</t>
  </si>
  <si>
    <t>KHJ1-02-007-MAH-TS9-1-POT-FIR-0293</t>
  </si>
  <si>
    <t>Inspection of Sand Backfill around &amp; above of Potable Pipe to Bottom of Sub Grade &amp; Laying of Warning Tape at HDPE pipe (Dia 160mm) Potable water network LINE 250-4 TO  BGV-A-16   road # 3  Zone A</t>
  </si>
  <si>
    <t>KHJ1-02-007-MAH-TS9-1-POT-FIR-0294</t>
  </si>
  <si>
    <t>Inspection of Sand Backfill around &amp; above  of Potable Pipe to Bottom of Sub Grade &amp; Laying of Warning Tape at  HDPE pipe (Dia 315mm) Potable water network Crossing LINE
-315-1 ST 0+100 TO 0+130  Road # 3 Zone A</t>
  </si>
  <si>
    <t>KHJ1-02-007-MAH-TS9-1-POT-FIR-0295</t>
  </si>
  <si>
    <t>Excavation, sand bedding and installation of HDPE pipe (Dia 250mm) Potable water network LINE -250-2 STA 1+500 TO 1+825 Road # 2 Zone A</t>
  </si>
  <si>
    <t>KHJ1-02-007-MAH-TS9-1-POT-FIR-0296</t>
  </si>
  <si>
    <t>Excavation, Sand Bedding and Installation of HDPE Pipe (Dia 250mm) of Potable Line 250-1 from 1+225 to 1+325 at local Road # 26 in Zone B</t>
  </si>
  <si>
    <t>KHJ1-02-007-MAH-TS9-1-POT-FIR-0297</t>
  </si>
  <si>
    <t>Excavation, Sand Bedding and Installation of HDPE Pipe (Dia 250mm) of Potable Line 250-1 from 0+875 to 0+900 at local Road # 26 in Zone B</t>
  </si>
  <si>
    <t>KHJ1-02-007-MAH-TS9-1-POT-FIR-0298</t>
  </si>
  <si>
    <t>Excavation, Sand Bedding and Installation of HDPE Pipe (Dia 160mm) of Potable Line Crossing at BGV-B-49 (0+34 1+020) at local road # 26 in Zone B</t>
  </si>
  <si>
    <t>KHJ1-02-007-MAH-TS9-1-POT-FIR-0299</t>
  </si>
  <si>
    <t>Excavation, Sand Bedding and Installation of HDPE Pipe (Dia 160mm) of Potable Line Crossing at BGV-B-50 (1+000) at local road # 26 in Zone B</t>
  </si>
  <si>
    <t>KHJ1-02-007-MAH-TS9-1-POT-FIR-0301</t>
  </si>
  <si>
    <t>Inspection of Sand Backfill around &amp; above of Pipe to Bottom of Sub Grade layer and Installation of warning Tape of HDPE Pipe (Dia 200mm) of Potable Line 200-1 From Station 0+050 to 0+500 at Collector Road # 02 in Zone B</t>
  </si>
  <si>
    <t>KHJ1-02-007-MAH-TS9-1-POT-FIR-0302</t>
  </si>
  <si>
    <t>Excavation ,sand bedding and installation of HDPE pipe (Dia 250mm) Potable water network LINE 200-4  BGV-A-28 0+425   road # 1 Zone A</t>
  </si>
  <si>
    <t>KHJ1-02-007-MAH-TS9-1-POT-FIR-0303</t>
  </si>
  <si>
    <t>Pressure test of Potable Line 200-01 from Station 0+050 at 0+650 at Collector Road # 02 in Zone B</t>
  </si>
  <si>
    <t>KHJ1-02-007-MAH-TS9-1-POT-FIR-0305</t>
  </si>
  <si>
    <t xml:space="preserve"> Inspection of Sand Backfill around &amp; above of Potable Pipe to Bottom of Sub Grade &amp; Laying of Warning Tape of of HDPE pipe (Dia 160mm) Potable water network LINE 250-04   BGV-A-81   road # 3 Zone A</t>
  </si>
  <si>
    <t>KHJ1-02-007-MAH-TS9-1-POT-FIR-0232</t>
  </si>
  <si>
    <t>Excavation ,sand bedding and installation of HDPE pipe (Dia 160mm) Potable water network LINE 250-02  2+165 TO 2+200 road # 2 Zone A</t>
  </si>
  <si>
    <t>KHJ1-02-007-MAH-TS9-1-POT-FIR-0250</t>
  </si>
  <si>
    <t>Excavation ,sand bedding and installation of HDPE pipe (Dia 160mm) Potable water network LINE 250-2  0+040 TO 0+065   road # 3  Zone A</t>
  </si>
  <si>
    <t>KHJ1-02-007-MAH-TS9-1-POT-FIR-0300</t>
  </si>
  <si>
    <t>Excavation, Sand Bedding and Installation of HDPE Pipe (Dia 160mm) of Potable Line Crossing at BGV-B-51 (1+020) at local road # 26 in Zone B</t>
  </si>
  <si>
    <t>KHJ1-02-007-MAH-TS9-1-POT-FIR-0306</t>
  </si>
  <si>
    <t>Excavation, Sand Bedding and Installation of HDPE Pipe (Dia 250mm) of potable Line 250-01 from Station 1+020 at 1+125 at local road # 26 in Zone B</t>
  </si>
  <si>
    <t>KHJ1-02-007-MAH-TS9-1-POT-FIR-0307</t>
  </si>
  <si>
    <t>Excavation, Sand Bedding and Installation of HDPE Pipe (Dia 160mm) of Potable Line 200-01 Crossing at Fire Hydrant FH-B-08 (Sta 1+275) at collector road  # 02 in Zone B</t>
  </si>
  <si>
    <t>KHJ1-02-007-MAH-TS9-1-POT-FIR-0308</t>
  </si>
  <si>
    <t>Excavation, Sand Bedding and Installation of HDPE Pipe (Dia 250mm) of potable Line 250-02 from Station 1+825 at 1+950 at local road #02 in Zone A</t>
  </si>
  <si>
    <t xml:space="preserve">  labor</t>
  </si>
  <si>
    <t xml:space="preserve">Head-Count </t>
  </si>
  <si>
    <t>Weeks</t>
  </si>
  <si>
    <t xml:space="preserve">Planned </t>
  </si>
  <si>
    <t xml:space="preserve">Actual </t>
  </si>
  <si>
    <t>Head-Count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</si>
</sst>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4" formatCode="_(&quot;$&quot;* #,##0.00_);_(&quot;$&quot;* \(#,##0.00\);_(&quot;$&quot;* &quot;-&quot;??_);_(@_)"/>
    <numFmt numFmtId="43" formatCode="_(* #,##0.00_);_(* \(#,##0.00\);_(* &quot;-&quot;??_);_(@_)"/>
    <numFmt numFmtId="164" formatCode="_-* #,##0.00_-;\-* #,##0.00_-;_-* &quot;-&quot;??_-;_-@_-"/>
    <numFmt numFmtId="165" formatCode="_-* #,##0.00_-;_-* #,##0.00\-;_-* &quot;-&quot;??_-;_-@_-"/>
    <numFmt numFmtId="166" formatCode="#,##0.0"/>
    <numFmt numFmtId="167" formatCode="_(* #,##0_);_(* \(#,##0\);_(* &quot;-&quot;??_);_(@_)"/>
    <numFmt numFmtId="168" formatCode="0.000"/>
    <numFmt numFmtId="169" formatCode="0_);[Red]\(0\)"/>
    <numFmt numFmtId="170" formatCode="[$-409]dd\-mmm\-yy;@"/>
    <numFmt numFmtId="171" formatCode="[$-1170000]B2dd/mm/yyyy;@"/>
    <numFmt numFmtId="172" formatCode="#,##0;[Red]\(#,##0\)"/>
    <numFmt numFmtId="173" formatCode="0.0%"/>
    <numFmt numFmtId="174" formatCode="yyyy\-mm\-dd;@"/>
    <numFmt numFmtId="175" formatCode="d\-mmmm\-yyyy"/>
    <numFmt numFmtId="176" formatCode="#,##0_);\!\(#,##0\!\)"/>
    <numFmt numFmtId="177" formatCode="[$-409]d\-mmm\-yy;@"/>
    <numFmt numFmtId="178" formatCode="#,##0_ ;[Red]\-#,##0\ "/>
    <numFmt numFmtId="179" formatCode="[$-409]dd/mmm/yy;@"/>
    <numFmt numFmtId="180" formatCode="#,##0_);[Red]\!\(#,##0\!\)"/>
    <numFmt numFmtId="181" formatCode="#,##0.00\ &quot;€&quot;"/>
    <numFmt numFmtId="182" formatCode="#,##0.00_);\!\(#,##0.00\!\)"/>
    <numFmt numFmtId="183" formatCode="0.0%;[Red]\(0.0%\)"/>
    <numFmt numFmtId="184" formatCode="#,##0.00;\(#,##0.00\)"/>
    <numFmt numFmtId="185" formatCode="#,##0;\(#,##0\)"/>
    <numFmt numFmtId="186" formatCode="#,##0.00_);[Red]\(#,##0.00\)_)"/>
    <numFmt numFmtId="187" formatCode="[$-409]mmm\-yy;@"/>
    <numFmt numFmtId="188" formatCode="[$-409]mmmm\ d\,\ yyyy;@"/>
    <numFmt numFmtId="189" formatCode="00"/>
    <numFmt numFmtId="190" formatCode="0.000%"/>
    <numFmt numFmtId="191" formatCode="0.0000000000000"/>
    <numFmt numFmtId="192" formatCode="[$-F800]dddd\,\ mmmm\ dd\,\ yyyy"/>
    <numFmt numFmtId="193" formatCode="#,##0.000"/>
    <numFmt numFmtId="194" formatCode="[$-409]d\-mmm\-yyyy;@"/>
    <numFmt numFmtId="195" formatCode="_-* #,##0.0000_-;\-* #,##0.0000_-;_-* &quot;-&quot;??_-;_-@_-"/>
    <numFmt numFmtId="196" formatCode="dd\-mmm\-yy"/>
  </numFmts>
  <fonts count="27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Times New Roman"/>
      <family val="1"/>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b/>
      <sz val="11"/>
      <color indexed="9"/>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theme="1"/>
      <name val="Calibri"/>
      <family val="2"/>
      <charset val="178"/>
      <scheme val="minor"/>
    </font>
    <font>
      <sz val="10"/>
      <name val="Arial Narrow"/>
      <family val="2"/>
    </font>
    <font>
      <sz val="10"/>
      <color theme="1"/>
      <name val="Arial Narrow"/>
      <family val="2"/>
    </font>
    <font>
      <sz val="8"/>
      <name val="Arial"/>
      <family val="2"/>
    </font>
    <font>
      <b/>
      <sz val="12"/>
      <color theme="1"/>
      <name val="Arial Narrow"/>
      <family val="2"/>
    </font>
    <font>
      <b/>
      <sz val="10"/>
      <color theme="1"/>
      <name val="Arial Narrow"/>
      <family val="2"/>
    </font>
    <font>
      <u/>
      <sz val="12"/>
      <color theme="1"/>
      <name val="Arial Narrow"/>
      <family val="2"/>
    </font>
    <font>
      <b/>
      <u/>
      <sz val="12"/>
      <color theme="1"/>
      <name val="Arial Narrow"/>
      <family val="2"/>
    </font>
    <font>
      <sz val="10"/>
      <color rgb="FF000000"/>
      <name val="MS Sans Serif"/>
      <family val="2"/>
    </font>
    <font>
      <b/>
      <u/>
      <sz val="10"/>
      <color theme="1"/>
      <name val="Arial Narrow"/>
      <family val="2"/>
    </font>
    <font>
      <sz val="11"/>
      <color theme="1"/>
      <name val="Arial Narrow"/>
      <family val="2"/>
    </font>
    <font>
      <b/>
      <sz val="11"/>
      <color theme="1"/>
      <name val="Arial Narrow"/>
      <family val="2"/>
    </font>
    <font>
      <b/>
      <sz val="14"/>
      <color theme="1"/>
      <name val="Arial Narrow"/>
      <family val="2"/>
    </font>
    <font>
      <sz val="12"/>
      <color theme="1"/>
      <name val="Arial Narrow"/>
      <family val="2"/>
    </font>
    <font>
      <b/>
      <sz val="10"/>
      <name val="Arial Narrow"/>
      <family val="2"/>
    </font>
    <font>
      <b/>
      <u/>
      <sz val="10"/>
      <name val="Arial Narrow"/>
      <family val="2"/>
    </font>
    <font>
      <u/>
      <sz val="10"/>
      <name val="Arial Narrow"/>
      <family val="2"/>
    </font>
    <font>
      <sz val="11"/>
      <name val="Arial"/>
      <family val="2"/>
    </font>
    <font>
      <sz val="11"/>
      <color theme="1"/>
      <name val="Calibri"/>
      <family val="2"/>
    </font>
    <font>
      <b/>
      <u/>
      <sz val="12"/>
      <name val="Arial Narrow"/>
      <family val="2"/>
    </font>
    <font>
      <b/>
      <sz val="12"/>
      <name val="Arial Narrow"/>
      <family val="2"/>
    </font>
    <font>
      <sz val="12"/>
      <name val="Arial Narrow"/>
      <family val="2"/>
    </font>
    <font>
      <sz val="10"/>
      <name val="Arial"/>
      <family val="2"/>
      <charset val="178"/>
    </font>
    <font>
      <vertAlign val="superscript"/>
      <sz val="10"/>
      <name val="Arial Narrow"/>
      <family val="2"/>
    </font>
    <font>
      <b/>
      <u/>
      <sz val="12"/>
      <color rgb="FF000000"/>
      <name val="Arial Narrow"/>
      <family val="2"/>
    </font>
    <font>
      <vertAlign val="superscript"/>
      <sz val="10"/>
      <name val="Times New Roman"/>
      <family val="1"/>
    </font>
    <font>
      <u/>
      <sz val="12"/>
      <name val="Arial Narrow"/>
      <family val="2"/>
    </font>
    <font>
      <b/>
      <sz val="11"/>
      <color theme="1"/>
      <name val="Calibri"/>
      <family val="2"/>
      <scheme val="minor"/>
    </font>
    <font>
      <sz val="10"/>
      <color rgb="FFFF0000"/>
      <name val="Arial Narrow"/>
      <family val="2"/>
    </font>
    <font>
      <b/>
      <sz val="12"/>
      <color theme="1"/>
      <name val="Aptos Display"/>
      <family val="2"/>
    </font>
    <font>
      <sz val="12"/>
      <name val="Aptos Display"/>
      <family val="2"/>
    </font>
    <font>
      <sz val="12"/>
      <color theme="1"/>
      <name val="Aptos Display"/>
      <family val="2"/>
    </font>
    <font>
      <b/>
      <u/>
      <sz val="12"/>
      <name val="Aptos Display"/>
      <family val="2"/>
    </font>
    <font>
      <sz val="12"/>
      <color rgb="FF000000"/>
      <name val="Aptos Display"/>
      <family val="2"/>
    </font>
    <font>
      <b/>
      <sz val="12"/>
      <name val="Aptos Display"/>
      <family val="2"/>
    </font>
    <font>
      <b/>
      <sz val="12"/>
      <color rgb="FF000000"/>
      <name val="Aptos Display"/>
      <family val="2"/>
    </font>
    <font>
      <b/>
      <sz val="12"/>
      <color theme="0"/>
      <name val="Aptos Display"/>
      <family val="2"/>
    </font>
    <font>
      <sz val="11"/>
      <name val="Calibri"/>
      <family val="2"/>
    </font>
    <font>
      <b/>
      <sz val="14"/>
      <color theme="0"/>
      <name val="Aptos Display"/>
      <family val="2"/>
    </font>
    <font>
      <b/>
      <sz val="16"/>
      <color theme="0"/>
      <name val="Aptos Display"/>
      <family val="2"/>
    </font>
    <font>
      <b/>
      <sz val="16"/>
      <color rgb="FFFFFFFF"/>
      <name val="Aptos Display"/>
      <family val="2"/>
    </font>
    <font>
      <sz val="11"/>
      <color rgb="FF000000"/>
      <name val="Calibri"/>
      <family val="2"/>
    </font>
    <font>
      <b/>
      <sz val="9"/>
      <color indexed="81"/>
      <name val="Tahoma"/>
      <family val="2"/>
    </font>
    <font>
      <sz val="14"/>
      <name val="Calibri"/>
      <family val="2"/>
    </font>
    <font>
      <sz val="10"/>
      <color indexed="8"/>
      <name val="Arial"/>
      <family val="2"/>
    </font>
    <font>
      <sz val="11"/>
      <name val="Aptos Display"/>
      <family val="2"/>
    </font>
    <font>
      <sz val="11"/>
      <color rgb="FF000000"/>
      <name val="Aptos Display"/>
      <family val="2"/>
    </font>
    <font>
      <sz val="10"/>
      <name val="Aptos Display"/>
      <family val="2"/>
    </font>
    <font>
      <b/>
      <sz val="14"/>
      <color rgb="FFFFFFFF"/>
      <name val="Aptos Display"/>
      <family val="2"/>
    </font>
    <font>
      <b/>
      <sz val="11"/>
      <name val="Aptos Display"/>
      <family val="2"/>
    </font>
    <font>
      <sz val="16"/>
      <name val="Aptos Display"/>
      <family val="2"/>
    </font>
    <font>
      <sz val="16"/>
      <color rgb="FF000000"/>
      <name val="Aptos Display"/>
      <family val="2"/>
    </font>
    <font>
      <b/>
      <sz val="16"/>
      <color rgb="FF000000"/>
      <name val="Aptos Display"/>
      <family val="2"/>
    </font>
    <font>
      <sz val="18"/>
      <color theme="0"/>
      <name val="Aptos Display"/>
      <family val="2"/>
    </font>
    <font>
      <b/>
      <sz val="18"/>
      <color theme="0"/>
      <name val="Aptos Display"/>
      <family val="2"/>
    </font>
    <font>
      <b/>
      <sz val="12"/>
      <color rgb="FFFFFFFF"/>
      <name val="Aptos Display"/>
      <family val="2"/>
    </font>
    <font>
      <sz val="12"/>
      <color rgb="FFFF0000"/>
      <name val="Aptos Display"/>
      <family val="2"/>
    </font>
    <font>
      <b/>
      <sz val="12"/>
      <color rgb="FFFF0000"/>
      <name val="Aptos Display"/>
      <family val="2"/>
    </font>
    <font>
      <sz val="12"/>
      <name val="Calibri"/>
      <family val="2"/>
    </font>
    <font>
      <sz val="12"/>
      <color rgb="FFFFFFFF"/>
      <name val="Aptos Display"/>
      <family val="2"/>
    </font>
    <font>
      <b/>
      <sz val="14"/>
      <color rgb="FF000000"/>
      <name val="Aptos Display"/>
      <family val="2"/>
    </font>
    <font>
      <sz val="14"/>
      <name val="Aptos Display"/>
      <family val="2"/>
    </font>
    <font>
      <sz val="14"/>
      <color rgb="FF000000"/>
      <name val="Aptos Display"/>
      <family val="2"/>
    </font>
    <font>
      <sz val="12"/>
      <color theme="0"/>
      <name val="Aptos Display"/>
      <family val="2"/>
    </font>
    <font>
      <b/>
      <sz val="18"/>
      <color rgb="FFFFFFFF"/>
      <name val="Aptos Display"/>
      <family val="2"/>
    </font>
    <font>
      <sz val="12"/>
      <color theme="0" tint="-0.14999847407452621"/>
      <name val="TheSansArabic Bold"/>
    </font>
    <font>
      <b/>
      <sz val="14"/>
      <name val="Aptos Display"/>
      <family val="2"/>
    </font>
    <font>
      <sz val="18"/>
      <color rgb="FF000000"/>
      <name val="Aptos Display"/>
      <family val="2"/>
    </font>
    <font>
      <b/>
      <sz val="22"/>
      <color theme="0"/>
      <name val="Aptos Display"/>
      <family val="2"/>
    </font>
    <font>
      <b/>
      <sz val="12"/>
      <color rgb="FF2C6682"/>
      <name val="Aptos Display"/>
      <family val="2"/>
    </font>
    <font>
      <sz val="12"/>
      <color rgb="FF2C6682"/>
      <name val="Aptos Display"/>
      <family val="2"/>
    </font>
    <font>
      <sz val="12"/>
      <color rgb="FFC55911"/>
      <name val="Aptos Display"/>
      <family val="2"/>
    </font>
    <font>
      <b/>
      <sz val="12"/>
      <color rgb="FF1F4E79"/>
      <name val="Aptos Display"/>
      <family val="2"/>
    </font>
    <font>
      <b/>
      <sz val="12"/>
      <color rgb="FFFFC000"/>
      <name val="Aptos Display"/>
      <family val="2"/>
    </font>
    <font>
      <b/>
      <sz val="12"/>
      <color rgb="FFFFFF00"/>
      <name val="Aptos Display"/>
      <family val="2"/>
    </font>
    <font>
      <b/>
      <sz val="14"/>
      <color rgb="FF595959"/>
      <name val="Aptos Display"/>
      <family val="2"/>
    </font>
    <font>
      <sz val="12"/>
      <color indexed="8"/>
      <name val="Arial"/>
      <family val="2"/>
    </font>
    <font>
      <b/>
      <sz val="14"/>
      <color rgb="FFFFFFFF"/>
      <name val="Arial"/>
      <family val="2"/>
    </font>
    <font>
      <sz val="18"/>
      <name val="Calibri"/>
      <family val="2"/>
    </font>
    <font>
      <b/>
      <sz val="18"/>
      <color indexed="9"/>
      <name val="Arial"/>
      <family val="2"/>
    </font>
    <font>
      <b/>
      <sz val="12"/>
      <color theme="0"/>
      <name val="Arial"/>
      <family val="2"/>
    </font>
    <font>
      <b/>
      <i/>
      <sz val="14"/>
      <color rgb="FF000000"/>
      <name val="Aptos Display"/>
      <family val="2"/>
    </font>
    <font>
      <sz val="14"/>
      <color theme="1"/>
      <name val="Calibri"/>
      <family val="2"/>
      <scheme val="minor"/>
    </font>
    <font>
      <b/>
      <sz val="16"/>
      <color theme="0"/>
      <name val="Calibri"/>
      <family val="2"/>
      <scheme val="minor"/>
    </font>
    <font>
      <b/>
      <sz val="24"/>
      <color theme="0"/>
      <name val="Calibri"/>
      <family val="2"/>
      <scheme val="minor"/>
    </font>
    <font>
      <b/>
      <sz val="20"/>
      <color theme="0"/>
      <name val="TheSansArabic Bold"/>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FF0000"/>
      <name val="Arial"/>
      <family val="2"/>
    </font>
    <font>
      <sz val="10"/>
      <color rgb="FFFF0000"/>
      <name val="Janna LT"/>
      <charset val="134"/>
    </font>
    <font>
      <sz val="10"/>
      <color rgb="FFFF0000"/>
      <name val="Arial"/>
      <family val="2"/>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sz val="11"/>
      <color theme="1"/>
      <name val="Calibri"/>
      <family val="2"/>
      <scheme val="minor"/>
    </font>
    <font>
      <sz val="10"/>
      <color rgb="FF000000"/>
      <name val="Times New Roman"/>
      <family val="1"/>
    </font>
    <font>
      <sz val="11"/>
      <color indexed="8"/>
      <name val="Calibri"/>
      <family val="2"/>
      <scheme val="minor"/>
    </font>
    <font>
      <sz val="10"/>
      <name val="Arial"/>
      <family val="2"/>
    </font>
    <font>
      <b/>
      <sz val="14"/>
      <name val="Arial"/>
      <family val="2"/>
    </font>
    <font>
      <b/>
      <sz val="14"/>
      <color rgb="FFFFFFFF"/>
      <name val="Calibri"/>
      <family val="2"/>
    </font>
    <font>
      <b/>
      <sz val="12"/>
      <color rgb="FFFFFFFF"/>
      <name val="Calibri"/>
      <family val="2"/>
    </font>
    <font>
      <b/>
      <sz val="12"/>
      <name val="Calibri"/>
      <family val="2"/>
    </font>
    <font>
      <b/>
      <sz val="12"/>
      <color rgb="FF000000"/>
      <name val="Calibri"/>
      <family val="2"/>
    </font>
    <font>
      <sz val="10"/>
      <name val="Times New Roman"/>
      <family val="1"/>
    </font>
    <font>
      <sz val="16"/>
      <color rgb="FF000000"/>
      <name val="Times New Roman"/>
      <family val="1"/>
    </font>
    <font>
      <b/>
      <sz val="10"/>
      <color rgb="FF000000"/>
      <name val="Aptos Display"/>
      <family val="2"/>
    </font>
    <font>
      <b/>
      <u/>
      <sz val="18"/>
      <color theme="0"/>
      <name val="Aptos Display"/>
      <family val="2"/>
    </font>
    <font>
      <b/>
      <sz val="10"/>
      <color theme="0"/>
      <name val="Aptos Display"/>
      <family val="2"/>
    </font>
    <font>
      <b/>
      <sz val="14"/>
      <color theme="1"/>
      <name val="Calibri"/>
      <family val="2"/>
      <scheme val="minor"/>
    </font>
    <font>
      <b/>
      <sz val="22"/>
      <name val="Arial"/>
      <family val="2"/>
    </font>
    <font>
      <sz val="14"/>
      <color theme="1"/>
      <name val="Aptos Display"/>
      <family val="2"/>
    </font>
    <font>
      <b/>
      <sz val="20"/>
      <color theme="1"/>
      <name val="Aptos Display"/>
      <family val="2"/>
    </font>
    <font>
      <b/>
      <sz val="16"/>
      <color theme="1"/>
      <name val="Aptos Display"/>
      <family val="2"/>
    </font>
    <font>
      <sz val="14"/>
      <color rgb="FF000000"/>
      <name val="Arial"/>
      <family val="2"/>
    </font>
    <font>
      <sz val="14"/>
      <color rgb="FF000000"/>
      <name val="Calibri"/>
      <family val="2"/>
      <scheme val="minor"/>
    </font>
    <font>
      <sz val="14"/>
      <name val="Arial"/>
      <family val="2"/>
    </font>
    <font>
      <sz val="13"/>
      <name val="Calibri"/>
      <family val="2"/>
      <scheme val="minor"/>
    </font>
    <font>
      <b/>
      <sz val="13"/>
      <name val="Calibri"/>
      <family val="2"/>
      <scheme val="minor"/>
    </font>
    <font>
      <b/>
      <sz val="26"/>
      <color theme="0"/>
      <name val="Calibri"/>
      <family val="2"/>
      <scheme val="minor"/>
    </font>
    <font>
      <b/>
      <sz val="11"/>
      <name val="Calibri"/>
      <family val="2"/>
      <scheme val="minor"/>
    </font>
    <font>
      <b/>
      <sz val="11"/>
      <name val="Cambria"/>
      <family val="2"/>
      <scheme val="major"/>
    </font>
    <font>
      <b/>
      <sz val="13"/>
      <color indexed="17"/>
      <name val="Calibri"/>
      <family val="2"/>
      <scheme val="minor"/>
    </font>
    <font>
      <b/>
      <sz val="13"/>
      <color indexed="8"/>
      <name val="Calibri"/>
      <family val="2"/>
      <scheme val="minor"/>
    </font>
    <font>
      <sz val="13"/>
      <color theme="1"/>
      <name val="Calibri"/>
      <family val="2"/>
      <scheme val="minor"/>
    </font>
    <font>
      <b/>
      <sz val="13"/>
      <color theme="4"/>
      <name val="Calibri"/>
      <family val="2"/>
      <scheme val="minor"/>
    </font>
    <font>
      <sz val="16"/>
      <name val="Calibri"/>
      <family val="2"/>
      <scheme val="minor"/>
    </font>
    <font>
      <sz val="13"/>
      <name val="The Sans"/>
      <charset val="134"/>
    </font>
    <font>
      <b/>
      <sz val="13"/>
      <color rgb="FFFF0000"/>
      <name val="Calibri"/>
      <family val="2"/>
      <scheme val="minor"/>
    </font>
    <font>
      <sz val="13"/>
      <color theme="1"/>
      <name val="The Sans"/>
      <charset val="134"/>
    </font>
    <font>
      <b/>
      <sz val="13"/>
      <name val="Arial"/>
      <family val="2"/>
    </font>
    <font>
      <sz val="13"/>
      <color theme="1"/>
      <name val="Arial"/>
      <family val="2"/>
    </font>
    <font>
      <sz val="13"/>
      <color indexed="8"/>
      <name val="Arial"/>
      <family val="2"/>
    </font>
    <font>
      <sz val="13"/>
      <color indexed="10"/>
      <name val="The Sans"/>
      <charset val="134"/>
    </font>
    <font>
      <b/>
      <sz val="36"/>
      <color rgb="FF000000"/>
      <name val="Calibri"/>
      <family val="2"/>
      <scheme val="minor"/>
    </font>
    <font>
      <sz val="12"/>
      <color theme="1"/>
      <name val="Calibri"/>
      <family val="2"/>
      <scheme val="minor"/>
    </font>
    <font>
      <b/>
      <sz val="14"/>
      <color rgb="FF000000"/>
      <name val="Arial"/>
      <family val="2"/>
    </font>
    <font>
      <sz val="11"/>
      <color rgb="FF000000"/>
      <name val="Arial"/>
      <family val="2"/>
    </font>
    <font>
      <sz val="12"/>
      <color rgb="FF00B0F0"/>
      <name val="Aptos Display"/>
      <family val="2"/>
    </font>
    <font>
      <b/>
      <sz val="36"/>
      <color rgb="FF00B0F0"/>
      <name val="Calibri"/>
      <family val="2"/>
      <scheme val="minor"/>
    </font>
    <font>
      <b/>
      <sz val="14"/>
      <name val="Calibri"/>
      <family val="2"/>
      <scheme val="minor"/>
    </font>
    <font>
      <b/>
      <sz val="16"/>
      <color theme="1"/>
      <name val="Calibri"/>
      <family val="2"/>
      <scheme val="minor"/>
    </font>
    <font>
      <b/>
      <sz val="20"/>
      <color rgb="FFFFFFFF"/>
      <name val="Aptos Display"/>
      <family val="2"/>
    </font>
    <font>
      <b/>
      <sz val="20"/>
      <color rgb="FF000000"/>
      <name val="Aptos Display"/>
      <family val="2"/>
    </font>
    <font>
      <b/>
      <sz val="16"/>
      <color rgb="FFF2F2F2"/>
      <name val="Aptos Display"/>
      <family val="2"/>
    </font>
    <font>
      <sz val="14"/>
      <color rgb="FFF2F2F2"/>
      <name val="Aptos Display"/>
      <family val="2"/>
    </font>
    <font>
      <sz val="16"/>
      <color theme="1"/>
      <name val="Calibri"/>
      <family val="2"/>
      <scheme val="minor"/>
    </font>
    <font>
      <b/>
      <sz val="20"/>
      <color rgb="FF000000"/>
      <name val="Calibri"/>
      <family val="2"/>
      <scheme val="minor"/>
    </font>
    <font>
      <sz val="24"/>
      <color theme="1"/>
      <name val="Calibri"/>
      <family val="2"/>
      <scheme val="minor"/>
    </font>
    <font>
      <sz val="11"/>
      <color theme="1"/>
      <name val="Calibri"/>
      <family val="2"/>
      <scheme val="minor"/>
    </font>
    <font>
      <b/>
      <sz val="18"/>
      <color theme="1"/>
      <name val="Calibri"/>
      <family val="2"/>
      <scheme val="minor"/>
    </font>
    <font>
      <sz val="14"/>
      <color rgb="FFFF0000"/>
      <name val="Aptos Display"/>
      <family val="2"/>
    </font>
    <font>
      <b/>
      <sz val="6"/>
      <color rgb="FF000000"/>
      <name val="Aptos Display"/>
      <family val="2"/>
    </font>
    <font>
      <b/>
      <sz val="6"/>
      <color rgb="FF000000"/>
      <name val="TheSansArabic Plain"/>
    </font>
    <font>
      <b/>
      <sz val="6"/>
      <color rgb="FF0A2C52"/>
      <name val="Aptos Display"/>
      <family val="2"/>
    </font>
    <font>
      <b/>
      <sz val="6"/>
      <color rgb="FF0A2C52"/>
      <name val="TheSansArabic Plain"/>
    </font>
    <font>
      <sz val="18"/>
      <color rgb="FF000000"/>
      <name val="TheSansArabic Plain"/>
    </font>
    <font>
      <sz val="18"/>
      <color rgb="FF000000"/>
      <name val="Calibri"/>
      <family val="2"/>
    </font>
    <font>
      <sz val="11"/>
      <color theme="1"/>
      <name val="Calibri"/>
      <family val="2"/>
      <scheme val="minor"/>
    </font>
    <font>
      <sz val="11"/>
      <color theme="1"/>
      <name val="Calibri"/>
      <family val="2"/>
      <scheme val="minor"/>
    </font>
    <font>
      <b/>
      <sz val="14"/>
      <color theme="1"/>
      <name val="Arial"/>
      <family val="2"/>
    </font>
    <font>
      <b/>
      <sz val="20"/>
      <color theme="1"/>
      <name val="Arial"/>
      <family val="2"/>
    </font>
    <font>
      <b/>
      <sz val="16"/>
      <color rgb="FF242424"/>
      <name val="Aptos Narrow"/>
      <family val="2"/>
    </font>
    <font>
      <b/>
      <sz val="12"/>
      <color rgb="FF000000"/>
      <name val="Arial"/>
      <family val="2"/>
    </font>
    <font>
      <b/>
      <sz val="16"/>
      <color theme="1"/>
      <name val="Times New Roman"/>
      <family val="1"/>
    </font>
    <font>
      <b/>
      <sz val="12"/>
      <color theme="1"/>
      <name val="Arial"/>
      <family val="2"/>
    </font>
    <font>
      <sz val="12"/>
      <color rgb="FF000000"/>
      <name val="Arial"/>
      <family val="2"/>
    </font>
    <font>
      <b/>
      <sz val="12"/>
      <color theme="1"/>
      <name val="Times New Roman"/>
      <family val="1"/>
    </font>
    <font>
      <sz val="12"/>
      <color theme="1"/>
      <name val="Arial"/>
      <family val="2"/>
    </font>
    <font>
      <b/>
      <sz val="16"/>
      <color rgb="FF000000"/>
      <name val="Arial"/>
      <family val="2"/>
    </font>
    <font>
      <b/>
      <sz val="16"/>
      <color theme="1"/>
      <name val="Arial"/>
      <family val="2"/>
    </font>
    <font>
      <b/>
      <sz val="16"/>
      <color rgb="FF242424"/>
      <name val="Arial"/>
      <family val="2"/>
    </font>
    <font>
      <b/>
      <sz val="16"/>
      <name val="Arial"/>
      <family val="2"/>
    </font>
    <font>
      <b/>
      <sz val="14"/>
      <name val="Calibri"/>
      <family val="1"/>
    </font>
    <font>
      <b/>
      <sz val="18"/>
      <color rgb="FF000000"/>
      <name val="Arial"/>
      <family val="2"/>
    </font>
    <font>
      <b/>
      <sz val="12"/>
      <color theme="1"/>
      <name val="Calibri"/>
      <family val="2"/>
      <scheme val="minor"/>
    </font>
    <font>
      <b/>
      <sz val="9"/>
      <color theme="1"/>
      <name val="Gotham"/>
    </font>
    <font>
      <b/>
      <sz val="12"/>
      <name val="Arial"/>
      <family val="2"/>
    </font>
    <font>
      <b/>
      <sz val="14"/>
      <color theme="1"/>
      <name val="Arial Nova"/>
      <family val="2"/>
    </font>
    <font>
      <b/>
      <sz val="16"/>
      <name val="Times New Roman"/>
      <family val="1"/>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rgb="FF92D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CC"/>
      </patternFill>
    </fill>
    <fill>
      <patternFill patternType="solid">
        <fgColor theme="4" tint="-0.499984740745262"/>
        <bgColor indexed="64"/>
      </patternFill>
    </fill>
    <fill>
      <patternFill patternType="solid">
        <fgColor indexed="9"/>
        <bgColor indexed="64"/>
      </patternFill>
    </fill>
    <fill>
      <patternFill patternType="solid">
        <fgColor rgb="FF52B3DD"/>
        <bgColor indexed="64"/>
      </patternFill>
    </fill>
    <fill>
      <gradientFill degree="90">
        <stop position="0">
          <color rgb="FF53B3DD"/>
        </stop>
        <stop position="1">
          <color rgb="FF2C6682"/>
        </stop>
      </gradientFill>
    </fill>
    <fill>
      <patternFill patternType="solid">
        <fgColor rgb="FFF2F2F2"/>
        <bgColor indexed="64"/>
      </patternFill>
    </fill>
    <fill>
      <patternFill patternType="solid">
        <fgColor rgb="FF53B3DD"/>
        <bgColor indexed="64"/>
      </patternFill>
    </fill>
    <fill>
      <patternFill patternType="solid">
        <fgColor rgb="FF599595"/>
        <bgColor indexed="64"/>
      </patternFill>
    </fill>
    <fill>
      <patternFill patternType="solid">
        <fgColor rgb="FF2C6682"/>
        <bgColor indexed="64"/>
      </patternFill>
    </fill>
    <fill>
      <patternFill patternType="solid">
        <fgColor rgb="FFFFFFFF"/>
        <bgColor indexed="64"/>
      </patternFill>
    </fill>
    <fill>
      <patternFill patternType="solid">
        <fgColor rgb="FF8DC440"/>
        <bgColor indexed="64"/>
      </patternFill>
    </fill>
    <fill>
      <gradientFill degree="90">
        <stop position="0">
          <color rgb="FFFFFFFF"/>
        </stop>
        <stop position="1">
          <color rgb="FF53B3DD"/>
        </stop>
      </gradientFill>
    </fill>
    <fill>
      <gradientFill degree="180">
        <stop position="0">
          <color rgb="FFFFFFFF"/>
        </stop>
        <stop position="1">
          <color rgb="FF53B3DD"/>
        </stop>
      </gradientFill>
    </fill>
    <fill>
      <patternFill patternType="solid">
        <fgColor rgb="FFEDF4F7"/>
        <bgColor indexed="64"/>
      </patternFill>
    </fill>
    <fill>
      <gradientFill degree="270">
        <stop position="0">
          <color rgb="FFFFFFFF"/>
        </stop>
        <stop position="1">
          <color rgb="FF53B3DD"/>
        </stop>
      </gradientFill>
    </fill>
    <fill>
      <gradientFill degree="270">
        <stop position="0">
          <color rgb="FF53B3DD"/>
        </stop>
        <stop position="1">
          <color rgb="FF2C6682"/>
        </stop>
      </gradientFill>
    </fill>
    <fill>
      <gradientFill>
        <stop position="0">
          <color rgb="FFA4D7EE"/>
        </stop>
        <stop position="1">
          <color rgb="FFFFFFFF"/>
        </stop>
      </gradientFill>
    </fill>
    <fill>
      <gradientFill>
        <stop position="0">
          <color rgb="FF53B3DD"/>
        </stop>
        <stop position="1">
          <color rgb="FFFFFFFF"/>
        </stop>
      </gradientFill>
    </fill>
    <fill>
      <gradientFill degree="90">
        <stop position="0">
          <color rgb="FF53B3DD"/>
        </stop>
        <stop position="1">
          <color rgb="FFBED7EE"/>
        </stop>
      </gradientFill>
    </fill>
    <fill>
      <gradientFill degree="90">
        <stop position="0">
          <color rgb="FF53B3DD"/>
        </stop>
        <stop position="1">
          <color rgb="FFFFFFFF"/>
        </stop>
      </gradientFill>
    </fill>
    <fill>
      <patternFill patternType="solid">
        <fgColor rgb="FFFFFFCC"/>
        <bgColor indexed="64"/>
      </patternFill>
    </fill>
    <fill>
      <patternFill patternType="solid">
        <fgColor theme="4" tint="-0.499984740745262"/>
        <bgColor auto="1"/>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249977111117893"/>
        <bgColor auto="1"/>
      </patternFill>
    </fill>
    <fill>
      <patternFill patternType="solid">
        <fgColor theme="4" tint="-0.249977111117893"/>
        <bgColor indexed="0"/>
      </patternFill>
    </fill>
    <fill>
      <patternFill patternType="solid">
        <fgColor theme="4" tint="0.59999389629810485"/>
        <bgColor indexed="64"/>
      </patternFill>
    </fill>
    <fill>
      <patternFill patternType="solid">
        <fgColor rgb="FFFFFFFF"/>
        <bgColor rgb="FF000000"/>
      </patternFill>
    </fill>
    <fill>
      <patternFill patternType="solid">
        <fgColor rgb="FF8DC440"/>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34998626667073579"/>
        <bgColor indexed="64"/>
      </patternFill>
    </fill>
    <fill>
      <patternFill patternType="solid">
        <fgColor rgb="FF0070C0"/>
        <bgColor indexed="64"/>
      </patternFill>
    </fill>
    <fill>
      <patternFill patternType="solid">
        <fgColor theme="3" tint="0.39976195562608724"/>
        <bgColor indexed="64"/>
      </patternFill>
    </fill>
    <fill>
      <patternFill patternType="solid">
        <fgColor theme="3" tint="0.59999389629810485"/>
        <bgColor indexed="64"/>
      </patternFill>
    </fill>
    <fill>
      <patternFill patternType="solid">
        <fgColor rgb="FFE9EDF4"/>
        <bgColor indexed="64"/>
      </patternFill>
    </fill>
    <fill>
      <patternFill patternType="solid">
        <fgColor rgb="FFD0D8E9"/>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50"/>
        <bgColor indexed="64"/>
      </patternFill>
    </fill>
    <fill>
      <patternFill patternType="solid">
        <fgColor theme="4"/>
        <bgColor indexed="64"/>
      </patternFill>
    </fill>
    <fill>
      <patternFill patternType="solid">
        <fgColor theme="7"/>
        <bgColor indexed="64"/>
      </patternFill>
    </fill>
    <fill>
      <patternFill patternType="solid">
        <fgColor rgb="FF244062"/>
        <bgColor rgb="FF000000"/>
      </patternFill>
    </fill>
    <fill>
      <patternFill patternType="solid">
        <fgColor rgb="FF366092"/>
        <bgColor rgb="FF000000"/>
      </patternFill>
    </fill>
    <fill>
      <patternFill patternType="solid">
        <fgColor rgb="FFE2ECF8"/>
        <bgColor rgb="FF000000"/>
      </patternFill>
    </fill>
    <fill>
      <patternFill patternType="solid">
        <fgColor rgb="FF00B0F0"/>
        <bgColor rgb="FF000000"/>
      </patternFill>
    </fill>
    <fill>
      <patternFill patternType="solid">
        <fgColor theme="3" tint="0.89999084444715716"/>
        <bgColor indexed="64"/>
      </patternFill>
    </fill>
    <fill>
      <patternFill patternType="solid">
        <fgColor rgb="FFFFFF00"/>
        <bgColor rgb="FF000000"/>
      </patternFill>
    </fill>
    <fill>
      <patternFill patternType="solid">
        <fgColor theme="5"/>
        <bgColor indexed="64"/>
      </patternFill>
    </fill>
    <fill>
      <patternFill patternType="solid">
        <fgColor rgb="FF1F4E78"/>
        <bgColor rgb="FF1F4E78"/>
      </patternFill>
    </fill>
    <fill>
      <patternFill patternType="solid">
        <fgColor rgb="FF92D050"/>
        <bgColor rgb="FF000000"/>
      </patternFill>
    </fill>
  </fills>
  <borders count="378">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style="thin">
        <color indexed="64"/>
      </right>
      <top style="dashed">
        <color indexed="64"/>
      </top>
      <bottom style="dashed">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theme="0"/>
      </left>
      <right/>
      <top style="thick">
        <color theme="0"/>
      </top>
      <bottom/>
      <diagonal/>
    </border>
    <border>
      <left style="thin">
        <color theme="0"/>
      </left>
      <right/>
      <top/>
      <bottom/>
      <diagonal/>
    </border>
    <border>
      <left/>
      <right/>
      <top style="thick">
        <color theme="0"/>
      </top>
      <bottom/>
      <diagonal/>
    </border>
    <border>
      <left/>
      <right/>
      <top style="thin">
        <color theme="0"/>
      </top>
      <bottom/>
      <diagonal/>
    </border>
    <border>
      <left style="thin">
        <color theme="0"/>
      </left>
      <right/>
      <top style="thin">
        <color theme="0"/>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style="medium">
        <color rgb="FFFFFFFF"/>
      </left>
      <right/>
      <top style="medium">
        <color rgb="FFFFFFFF"/>
      </top>
      <bottom style="medium">
        <color rgb="FFFFFFFF"/>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style="thin">
        <color rgb="FFFFFFFF"/>
      </left>
      <right/>
      <top style="thin">
        <color rgb="FFFFFFFF"/>
      </top>
      <bottom/>
      <diagonal/>
    </border>
    <border>
      <left style="hair">
        <color indexed="64"/>
      </left>
      <right style="hair">
        <color indexed="64"/>
      </right>
      <top style="hair">
        <color indexed="64"/>
      </top>
      <bottom style="hair">
        <color indexed="64"/>
      </bottom>
      <diagonal/>
    </border>
    <border>
      <left/>
      <right style="thin">
        <color rgb="FFFFFFFF"/>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style="thin">
        <color rgb="FFFFFFFF"/>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right style="hair">
        <color indexed="64"/>
      </right>
      <top style="hair">
        <color indexed="64"/>
      </top>
      <bottom style="hair">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hair">
        <color indexed="64"/>
      </bottom>
      <diagonal/>
    </border>
    <border>
      <left style="hair">
        <color rgb="FF53B3DD"/>
      </left>
      <right style="medium">
        <color rgb="FF2C6682"/>
      </right>
      <top style="hair">
        <color rgb="FF53B3DD"/>
      </top>
      <bottom style="medium">
        <color rgb="FF2C6682"/>
      </bottom>
      <diagonal/>
    </border>
    <border>
      <left style="hair">
        <color rgb="FF53B3DD"/>
      </left>
      <right style="hair">
        <color rgb="FF53B3DD"/>
      </right>
      <top style="hair">
        <color rgb="FF53B3DD"/>
      </top>
      <bottom style="medium">
        <color rgb="FF2C6682"/>
      </bottom>
      <diagonal/>
    </border>
    <border>
      <left/>
      <right style="hair">
        <color rgb="FF53B3DD"/>
      </right>
      <top style="hair">
        <color rgb="FF53B3DD"/>
      </top>
      <bottom style="medium">
        <color rgb="FF2C6682"/>
      </bottom>
      <diagonal/>
    </border>
    <border>
      <left/>
      <right/>
      <top style="hair">
        <color rgb="FF53B3DD"/>
      </top>
      <bottom style="medium">
        <color rgb="FF2C6682"/>
      </bottom>
      <diagonal/>
    </border>
    <border>
      <left style="hair">
        <color rgb="FF53B3DD"/>
      </left>
      <right/>
      <top style="hair">
        <color rgb="FF53B3DD"/>
      </top>
      <bottom style="medium">
        <color rgb="FF2C6682"/>
      </bottom>
      <diagonal/>
    </border>
    <border>
      <left/>
      <right style="medium">
        <color indexed="64"/>
      </right>
      <top/>
      <bottom style="medium">
        <color rgb="FF2C6682"/>
      </bottom>
      <diagonal/>
    </border>
    <border>
      <left/>
      <right/>
      <top/>
      <bottom style="medium">
        <color rgb="FF2C6682"/>
      </bottom>
      <diagonal/>
    </border>
    <border>
      <left style="medium">
        <color indexed="64"/>
      </left>
      <right/>
      <top/>
      <bottom style="medium">
        <color rgb="FF2C6682"/>
      </bottom>
      <diagonal/>
    </border>
    <border>
      <left style="medium">
        <color rgb="FF2C6682"/>
      </left>
      <right/>
      <top/>
      <bottom style="medium">
        <color rgb="FF2C6682"/>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right style="hair">
        <color rgb="FF53B3DD"/>
      </right>
      <top style="hair">
        <color rgb="FF53B3DD"/>
      </top>
      <bottom style="hair">
        <color rgb="FF53B3DD"/>
      </bottom>
      <diagonal/>
    </border>
    <border>
      <left/>
      <right/>
      <top style="hair">
        <color rgb="FF53B3DD"/>
      </top>
      <bottom style="hair">
        <color rgb="FF53B3DD"/>
      </bottom>
      <diagonal/>
    </border>
    <border>
      <left style="hair">
        <color rgb="FF53B3DD"/>
      </left>
      <right/>
      <top style="hair">
        <color rgb="FF53B3DD"/>
      </top>
      <bottom style="hair">
        <color rgb="FF53B3DD"/>
      </bottom>
      <diagonal/>
    </border>
    <border>
      <left style="medium">
        <color rgb="FF2C6682"/>
      </left>
      <right/>
      <top/>
      <bottom/>
      <diagonal/>
    </border>
    <border>
      <left/>
      <right style="medium">
        <color rgb="FF2C6682"/>
      </right>
      <top style="thin">
        <color rgb="FFFFFFFF"/>
      </top>
      <bottom style="hair">
        <color rgb="FF53B3DD"/>
      </bottom>
      <diagonal/>
    </border>
    <border>
      <left/>
      <right/>
      <top style="thin">
        <color rgb="FFFFFFFF"/>
      </top>
      <bottom style="hair">
        <color rgb="FF53B3DD"/>
      </bottom>
      <diagonal/>
    </border>
    <border>
      <left style="medium">
        <color rgb="FF2C6682"/>
      </left>
      <right/>
      <top style="medium">
        <color indexed="64"/>
      </top>
      <bottom/>
      <diagonal/>
    </border>
    <border>
      <left/>
      <right style="medium">
        <color rgb="FF2C6682"/>
      </right>
      <top/>
      <bottom style="thin">
        <color rgb="FFFFFFFF"/>
      </bottom>
      <diagonal/>
    </border>
    <border>
      <left/>
      <right style="thin">
        <color rgb="FFFFFFFF"/>
      </right>
      <top style="thin">
        <color rgb="FFFFFFFF"/>
      </top>
      <bottom style="medium">
        <color indexed="64"/>
      </bottom>
      <diagonal/>
    </border>
    <border>
      <left/>
      <right/>
      <top style="thin">
        <color rgb="FFFFFFFF"/>
      </top>
      <bottom style="medium">
        <color indexed="64"/>
      </bottom>
      <diagonal/>
    </border>
    <border>
      <left style="medium">
        <color rgb="FF2C6682"/>
      </left>
      <right/>
      <top style="thin">
        <color rgb="FFFFFFFF"/>
      </top>
      <bottom style="medium">
        <color indexed="64"/>
      </bottom>
      <diagonal/>
    </border>
    <border>
      <left style="double">
        <color rgb="FFFFFFFF"/>
      </left>
      <right/>
      <top style="thin">
        <color rgb="FFFFFFFF"/>
      </top>
      <bottom style="thin">
        <color rgb="FFFFFFFF"/>
      </bottom>
      <diagonal/>
    </border>
    <border>
      <left style="medium">
        <color rgb="FF2C6682"/>
      </left>
      <right/>
      <top style="thin">
        <color rgb="FFFFFFFF"/>
      </top>
      <bottom/>
      <diagonal/>
    </border>
    <border>
      <left style="hair">
        <color rgb="FF53B3DD"/>
      </left>
      <right style="hair">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right/>
      <top style="thin">
        <color rgb="FF53B3DD"/>
      </top>
      <bottom style="thin">
        <color rgb="FF53B3DD"/>
      </bottom>
      <diagonal/>
    </border>
    <border>
      <left style="thin">
        <color rgb="FF53B3DD"/>
      </left>
      <right/>
      <top style="thin">
        <color rgb="FF53B3DD"/>
      </top>
      <bottom style="thin">
        <color rgb="FF53B3DD"/>
      </bottom>
      <diagonal/>
    </border>
    <border>
      <left/>
      <right style="thin">
        <color rgb="FF53B3DD"/>
      </right>
      <top style="thin">
        <color rgb="FF53B3DD"/>
      </top>
      <bottom style="thin">
        <color rgb="FF53B3DD"/>
      </bottom>
      <diagonal/>
    </border>
    <border>
      <left style="hair">
        <color rgb="FF53B3DD"/>
      </left>
      <right style="thin">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rgb="FF2C6682"/>
      </left>
      <right style="hair">
        <color rgb="FF53B3DD"/>
      </right>
      <top style="hair">
        <color rgb="FF53B3DD"/>
      </top>
      <bottom style="thin">
        <color rgb="FF53B3DD"/>
      </bottom>
      <diagonal/>
    </border>
    <border>
      <left style="hair">
        <color rgb="FF53B3DD"/>
      </left>
      <right/>
      <top style="hair">
        <color rgb="FF53B3DD"/>
      </top>
      <bottom style="thin">
        <color rgb="FF53B3DD"/>
      </bottom>
      <diagonal/>
    </border>
    <border>
      <left style="hair">
        <color rgb="FF53B3DD"/>
      </left>
      <right style="thin">
        <color rgb="FF53B3DD"/>
      </right>
      <top style="hair">
        <color rgb="FF53B3DD"/>
      </top>
      <bottom style="hair">
        <color rgb="FF53B3DD"/>
      </bottom>
      <diagonal/>
    </border>
    <border>
      <left style="medium">
        <color rgb="FF2C6682"/>
      </left>
      <right style="hair">
        <color rgb="FF53B3DD"/>
      </right>
      <top style="hair">
        <color rgb="FF53B3DD"/>
      </top>
      <bottom style="hair">
        <color rgb="FF53B3DD"/>
      </bottom>
      <diagonal/>
    </border>
    <border>
      <left style="hair">
        <color rgb="FF53B3DD"/>
      </left>
      <right style="thin">
        <color rgb="FF53B3DD"/>
      </right>
      <top style="thin">
        <color rgb="FF53B3DD"/>
      </top>
      <bottom style="hair">
        <color rgb="FF53B3DD"/>
      </bottom>
      <diagonal/>
    </border>
    <border>
      <left style="medium">
        <color rgb="FF2C6682"/>
      </left>
      <right style="hair">
        <color rgb="FF53B3DD"/>
      </right>
      <top style="thin">
        <color rgb="FF53B3DD"/>
      </top>
      <bottom style="hair">
        <color rgb="FF53B3DD"/>
      </bottom>
      <diagonal/>
    </border>
    <border>
      <left/>
      <right style="medium">
        <color rgb="FF2C6682"/>
      </right>
      <top style="thin">
        <color rgb="FF53B3DD"/>
      </top>
      <bottom style="thin">
        <color rgb="FF53B3DD"/>
      </bottom>
      <diagonal/>
    </border>
    <border>
      <left style="medium">
        <color rgb="FF53B3DD"/>
      </left>
      <right/>
      <top style="thin">
        <color rgb="FF53B3DD"/>
      </top>
      <bottom style="thin">
        <color rgb="FF53B3DD"/>
      </bottom>
      <diagonal/>
    </border>
    <border>
      <left/>
      <right style="medium">
        <color rgb="FF2C6682"/>
      </right>
      <top/>
      <bottom/>
      <diagonal/>
    </border>
    <border>
      <left style="medium">
        <color rgb="FF53B3DD"/>
      </left>
      <right/>
      <top/>
      <bottom/>
      <diagonal/>
    </border>
    <border>
      <left style="hair">
        <color rgb="FF53B3DD"/>
      </left>
      <right style="medium">
        <color rgb="FF2C6682"/>
      </right>
      <top style="hair">
        <color rgb="FF53B3DD"/>
      </top>
      <bottom style="thin">
        <color rgb="FF53B3DD"/>
      </bottom>
      <diagonal/>
    </border>
    <border>
      <left/>
      <right style="thin">
        <color rgb="FF53B3DD"/>
      </right>
      <top style="medium">
        <color rgb="FF53B3DD"/>
      </top>
      <bottom style="thin">
        <color rgb="FF53B3DD"/>
      </bottom>
      <diagonal/>
    </border>
    <border>
      <left/>
      <right/>
      <top style="medium">
        <color rgb="FF53B3DD"/>
      </top>
      <bottom style="thin">
        <color rgb="FF53B3DD"/>
      </bottom>
      <diagonal/>
    </border>
    <border>
      <left style="medium">
        <color rgb="FF2C6682"/>
      </left>
      <right/>
      <top style="medium">
        <color rgb="FF53B3DD"/>
      </top>
      <bottom style="thin">
        <color rgb="FF53B3DD"/>
      </bottom>
      <diagonal/>
    </border>
    <border>
      <left style="hair">
        <color rgb="FF53B3DD"/>
      </left>
      <right style="thin">
        <color rgb="FF53B3DD"/>
      </right>
      <top/>
      <bottom style="hair">
        <color rgb="FF53B3DD"/>
      </bottom>
      <diagonal/>
    </border>
    <border>
      <left style="hair">
        <color rgb="FF53B3DD"/>
      </left>
      <right style="hair">
        <color rgb="FF53B3DD"/>
      </right>
      <top/>
      <bottom style="hair">
        <color rgb="FF53B3DD"/>
      </bottom>
      <diagonal/>
    </border>
    <border>
      <left style="thin">
        <color rgb="FF53B3DD"/>
      </left>
      <right style="hair">
        <color rgb="FF53B3DD"/>
      </right>
      <top/>
      <bottom style="hair">
        <color rgb="FF53B3DD"/>
      </bottom>
      <diagonal/>
    </border>
    <border>
      <left/>
      <right style="thin">
        <color rgb="FF53B3DD"/>
      </right>
      <top style="thin">
        <color rgb="FF53B3DD"/>
      </top>
      <bottom style="medium">
        <color rgb="FF53B3DD"/>
      </bottom>
      <diagonal/>
    </border>
    <border>
      <left/>
      <right/>
      <top style="thin">
        <color rgb="FF53B3DD"/>
      </top>
      <bottom style="medium">
        <color rgb="FF53B3DD"/>
      </bottom>
      <diagonal/>
    </border>
    <border>
      <left style="medium">
        <color rgb="FF2C6682"/>
      </left>
      <right/>
      <top style="thin">
        <color rgb="FF53B3DD"/>
      </top>
      <bottom style="medium">
        <color rgb="FF53B3DD"/>
      </bottom>
      <diagonal/>
    </border>
    <border>
      <left style="thin">
        <color rgb="FF2C6682"/>
      </left>
      <right/>
      <top style="thin">
        <color rgb="FF53B3DD"/>
      </top>
      <bottom style="thin">
        <color rgb="FF53B3DD"/>
      </bottom>
      <diagonal/>
    </border>
    <border>
      <left style="thin">
        <color rgb="FF53B3DD"/>
      </left>
      <right style="thin">
        <color rgb="FF53B3DD"/>
      </right>
      <top style="thin">
        <color rgb="FF53B3DD"/>
      </top>
      <bottom style="thin">
        <color rgb="FF53B3DD"/>
      </bottom>
      <diagonal/>
    </border>
    <border>
      <left/>
      <right style="thin">
        <color rgb="FF53B3DD"/>
      </right>
      <top/>
      <bottom style="medium">
        <color rgb="FF53B3DD"/>
      </bottom>
      <diagonal/>
    </border>
    <border>
      <left style="medium">
        <color rgb="FF2C6682"/>
      </left>
      <right/>
      <top/>
      <bottom style="medium">
        <color rgb="FF53B3DD"/>
      </bottom>
      <diagonal/>
    </border>
    <border>
      <left style="thin">
        <color rgb="FF53B3DD"/>
      </left>
      <right style="thin">
        <color rgb="FF53B3DD"/>
      </right>
      <top style="medium">
        <color rgb="FF53B3DD"/>
      </top>
      <bottom style="thin">
        <color rgb="FF53B3DD"/>
      </bottom>
      <diagonal/>
    </border>
    <border>
      <left style="hair">
        <color rgb="FF53B3DD"/>
      </left>
      <right style="thin">
        <color rgb="FF53B3DD"/>
      </right>
      <top style="hair">
        <color rgb="FF53B3DD"/>
      </top>
      <bottom/>
      <diagonal/>
    </border>
    <border>
      <left style="hair">
        <color rgb="FF53B3DD"/>
      </left>
      <right style="medium">
        <color rgb="FF2C6682"/>
      </right>
      <top style="thin">
        <color rgb="FF53B3DD"/>
      </top>
      <bottom style="hair">
        <color rgb="FF53B3DD"/>
      </bottom>
      <diagonal/>
    </border>
    <border>
      <left style="thin">
        <color rgb="FF53B3DD"/>
      </left>
      <right/>
      <top/>
      <bottom/>
      <diagonal/>
    </border>
    <border>
      <left/>
      <right style="medium">
        <color rgb="FF2C6682"/>
      </right>
      <top/>
      <bottom style="thin">
        <color rgb="FF53B3DD"/>
      </bottom>
      <diagonal/>
    </border>
    <border>
      <left/>
      <right/>
      <top/>
      <bottom style="thin">
        <color rgb="FF53B3DD"/>
      </bottom>
      <diagonal/>
    </border>
    <border>
      <left style="thin">
        <color rgb="FF53B3DD"/>
      </left>
      <right/>
      <top/>
      <bottom style="thin">
        <color rgb="FF53B3DD"/>
      </bottom>
      <diagonal/>
    </border>
    <border>
      <left/>
      <right/>
      <top style="thin">
        <color rgb="FF53B3DD"/>
      </top>
      <bottom/>
      <diagonal/>
    </border>
    <border>
      <left style="medium">
        <color rgb="FFFFFFFF"/>
      </left>
      <right/>
      <top style="medium">
        <color rgb="FFFFFFFF"/>
      </top>
      <bottom style="medium">
        <color rgb="FF53B3DD"/>
      </bottom>
      <diagonal/>
    </border>
    <border>
      <left style="medium">
        <color rgb="FFFFFFFF"/>
      </left>
      <right style="medium">
        <color rgb="FFFFFFFF"/>
      </right>
      <top style="medium">
        <color rgb="FFFFFFFF"/>
      </top>
      <bottom style="medium">
        <color rgb="FF53B3DD"/>
      </bottom>
      <diagonal/>
    </border>
    <border>
      <left/>
      <right style="medium">
        <color rgb="FF53B3DD"/>
      </right>
      <top style="medium">
        <color rgb="FFFFFFFF"/>
      </top>
      <bottom style="medium">
        <color rgb="FF53B3DD"/>
      </bottom>
      <diagonal/>
    </border>
    <border>
      <left/>
      <right/>
      <top/>
      <bottom style="medium">
        <color rgb="FF53B3DD"/>
      </bottom>
      <diagonal/>
    </border>
    <border>
      <left/>
      <right style="medium">
        <color rgb="FF53B3DD"/>
      </right>
      <top style="medium">
        <color rgb="FFFFFFFF"/>
      </top>
      <bottom style="medium">
        <color rgb="FFFFFFFF"/>
      </bottom>
      <diagonal/>
    </border>
    <border>
      <left style="thin">
        <color rgb="FF53B3DD"/>
      </left>
      <right style="thin">
        <color rgb="FF53B3DD"/>
      </right>
      <top/>
      <bottom style="thin">
        <color rgb="FF53B3DD"/>
      </bottom>
      <diagonal/>
    </border>
    <border>
      <left style="thin">
        <color rgb="FF53B3DD"/>
      </left>
      <right style="thin">
        <color rgb="FF53B3DD"/>
      </right>
      <top style="thin">
        <color rgb="FFFFFFFF"/>
      </top>
      <bottom style="thin">
        <color rgb="FF53B3DD"/>
      </bottom>
      <diagonal/>
    </border>
    <border>
      <left style="medium">
        <color rgb="FF2C6682"/>
      </left>
      <right style="thin">
        <color rgb="FF53B3DD"/>
      </right>
      <top/>
      <bottom style="thin">
        <color rgb="FF53B3DD"/>
      </bottom>
      <diagonal/>
    </border>
    <border>
      <left/>
      <right style="medium">
        <color rgb="FF2C6682"/>
      </right>
      <top style="thin">
        <color rgb="FF53B3DD"/>
      </top>
      <bottom/>
      <diagonal/>
    </border>
    <border>
      <left style="thin">
        <color rgb="FF53B3DD"/>
      </left>
      <right/>
      <top style="thin">
        <color rgb="FF53B3DD"/>
      </top>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rgb="FFFFFFFF"/>
      </bottom>
      <diagonal/>
    </border>
    <border>
      <left style="medium">
        <color rgb="FF2C6682"/>
      </left>
      <right style="thin">
        <color rgb="FF53B3DD"/>
      </right>
      <top style="medium">
        <color rgb="FF53B3DD"/>
      </top>
      <bottom/>
      <diagonal/>
    </border>
    <border>
      <left style="hair">
        <color rgb="FF53B3DD"/>
      </left>
      <right style="hair">
        <color indexed="64"/>
      </right>
      <top style="hair">
        <color rgb="FF53B3DD"/>
      </top>
      <bottom style="thin">
        <color rgb="FF53B3DD"/>
      </bottom>
      <diagonal/>
    </border>
    <border>
      <left/>
      <right style="thin">
        <color rgb="FF53B3DD"/>
      </right>
      <top/>
      <bottom style="thin">
        <color rgb="FF53B3DD"/>
      </bottom>
      <diagonal/>
    </border>
    <border>
      <left style="medium">
        <color rgb="FFFFFFFF"/>
      </left>
      <right style="medium">
        <color rgb="FF53B3DD"/>
      </right>
      <top style="medium">
        <color rgb="FFFFFFFF"/>
      </top>
      <bottom style="medium">
        <color rgb="FFFFFFFF"/>
      </bottom>
      <diagonal/>
    </border>
    <border>
      <left style="thin">
        <color indexed="64"/>
      </left>
      <right style="thin">
        <color rgb="FF53B3DD"/>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medium">
        <color rgb="FF2C6682"/>
      </left>
      <right style="thin">
        <color indexed="64"/>
      </right>
      <top style="medium">
        <color rgb="FF53B3DD"/>
      </top>
      <bottom style="medium">
        <color rgb="FF53B3DD"/>
      </bottom>
      <diagonal/>
    </border>
    <border>
      <left style="hair">
        <color rgb="FF53B3DD"/>
      </left>
      <right style="hair">
        <color indexed="64"/>
      </right>
      <top style="hair">
        <color rgb="FF53B3DD"/>
      </top>
      <bottom style="hair">
        <color rgb="FF53B3DD"/>
      </bottom>
      <diagonal/>
    </border>
    <border>
      <left/>
      <right style="thin">
        <color rgb="FF53B3DD"/>
      </right>
      <top/>
      <bottom/>
      <diagonal/>
    </border>
    <border>
      <left style="medium">
        <color rgb="FFFFFFFF"/>
      </left>
      <right style="medium">
        <color rgb="FF53B3DD"/>
      </right>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53B3DD"/>
      </right>
      <top/>
      <bottom style="medium">
        <color rgb="FFFFFFFF"/>
      </bottom>
      <diagonal/>
    </border>
    <border>
      <left/>
      <right style="thin">
        <color rgb="FF53B3DD"/>
      </right>
      <top style="thin">
        <color rgb="FFFFFFFF"/>
      </top>
      <bottom/>
      <diagonal/>
    </border>
    <border>
      <left/>
      <right style="thin">
        <color rgb="FF53B3DD"/>
      </right>
      <top/>
      <bottom style="thin">
        <color rgb="FFFFFFFF"/>
      </bottom>
      <diagonal/>
    </border>
    <border>
      <left/>
      <right style="medium">
        <color rgb="FF53B3DD"/>
      </right>
      <top/>
      <bottom/>
      <diagonal/>
    </border>
    <border>
      <left style="thin">
        <color rgb="FFFFFFFF"/>
      </left>
      <right style="thin">
        <color rgb="FFFFFFFF"/>
      </right>
      <top/>
      <bottom style="thin">
        <color rgb="FF53B3DD"/>
      </bottom>
      <diagonal/>
    </border>
    <border>
      <left style="thin">
        <color rgb="FFFFFFFF"/>
      </left>
      <right/>
      <top/>
      <bottom style="thin">
        <color rgb="FF53B3DD"/>
      </bottom>
      <diagonal/>
    </border>
    <border>
      <left/>
      <right style="thin">
        <color rgb="FFFFFFFF"/>
      </right>
      <top/>
      <bottom style="thin">
        <color rgb="FF53B3DD"/>
      </bottom>
      <diagonal/>
    </border>
    <border>
      <left style="medium">
        <color rgb="FF2C6682"/>
      </left>
      <right/>
      <top/>
      <bottom style="thin">
        <color rgb="FF53B3DD"/>
      </bottom>
      <diagonal/>
    </border>
    <border>
      <left style="hair">
        <color indexed="64"/>
      </left>
      <right/>
      <top/>
      <bottom/>
      <diagonal/>
    </border>
    <border>
      <left style="thin">
        <color rgb="FFFFFFFF"/>
      </left>
      <right style="thin">
        <color rgb="FFFFFFFF"/>
      </right>
      <top/>
      <bottom/>
      <diagonal/>
    </border>
    <border>
      <left style="thin">
        <color indexed="64"/>
      </left>
      <right/>
      <top style="medium">
        <color rgb="FF53B3DD"/>
      </top>
      <bottom style="medium">
        <color rgb="FF53B3DD"/>
      </bottom>
      <diagonal/>
    </border>
    <border>
      <left style="dotted">
        <color rgb="FF53B3DD"/>
      </left>
      <right style="dotted">
        <color rgb="FF53B3DD"/>
      </right>
      <top style="thin">
        <color rgb="FF53B3DD"/>
      </top>
      <bottom style="thin">
        <color rgb="FF53B3DD"/>
      </bottom>
      <diagonal/>
    </border>
    <border>
      <left style="thin">
        <color rgb="FFFFFFFF"/>
      </left>
      <right style="dotted">
        <color rgb="FF53B3DD"/>
      </right>
      <top style="thin">
        <color rgb="FF53B3DD"/>
      </top>
      <bottom style="thin">
        <color rgb="FF53B3DD"/>
      </bottom>
      <diagonal/>
    </border>
    <border>
      <left style="thin">
        <color rgb="FFFFFFFF"/>
      </left>
      <right style="thin">
        <color rgb="FFFFFFFF"/>
      </right>
      <top style="thin">
        <color rgb="FF53B3DD"/>
      </top>
      <bottom style="thin">
        <color rgb="FF53B3DD"/>
      </bottom>
      <diagonal/>
    </border>
    <border>
      <left style="thin">
        <color rgb="FF53B3DD"/>
      </left>
      <right style="thin">
        <color rgb="FFFFFFFF"/>
      </right>
      <top style="thin">
        <color rgb="FF53B3DD"/>
      </top>
      <bottom style="thin">
        <color rgb="FF53B3DD"/>
      </bottom>
      <diagonal/>
    </border>
    <border>
      <left style="thin">
        <color rgb="FF53B3DD"/>
      </left>
      <right style="thin">
        <color rgb="FF53B3DD"/>
      </right>
      <top style="thin">
        <color rgb="FF53B3DD"/>
      </top>
      <bottom/>
      <diagonal/>
    </border>
    <border>
      <left style="thin">
        <color rgb="FF2C6682"/>
      </left>
      <right style="hair">
        <color rgb="FF2C6682"/>
      </right>
      <top style="thin">
        <color rgb="FF53B3DD"/>
      </top>
      <bottom style="hair">
        <color rgb="FF2C6682"/>
      </bottom>
      <diagonal/>
    </border>
    <border>
      <left/>
      <right style="thin">
        <color rgb="FF2C6682"/>
      </right>
      <top style="thin">
        <color rgb="FFFFFFFF"/>
      </top>
      <bottom/>
      <diagonal/>
    </border>
    <border>
      <left style="thin">
        <color rgb="FF53B3DD"/>
      </left>
      <right/>
      <top style="thin">
        <color rgb="FFFFFFFF"/>
      </top>
      <bottom/>
      <diagonal/>
    </border>
    <border>
      <left style="hair">
        <color rgb="FF53B3DD"/>
      </left>
      <right style="hair">
        <color rgb="FF53B3DD"/>
      </right>
      <top style="hair">
        <color rgb="FF53B3DD"/>
      </top>
      <bottom/>
      <diagonal/>
    </border>
    <border>
      <left style="medium">
        <color rgb="FF2C6682"/>
      </left>
      <right style="hair">
        <color rgb="FF53B3DD"/>
      </right>
      <top style="hair">
        <color rgb="FF53B3DD"/>
      </top>
      <bottom/>
      <diagonal/>
    </border>
    <border>
      <left/>
      <right style="thin">
        <color rgb="FF2C6682"/>
      </right>
      <top style="thin">
        <color rgb="FFFFFFFF"/>
      </top>
      <bottom style="thin">
        <color rgb="FFFFFFFF"/>
      </bottom>
      <diagonal/>
    </border>
    <border>
      <left style="thin">
        <color rgb="FF53B3DD"/>
      </left>
      <right/>
      <top style="thin">
        <color rgb="FFFFFFFF"/>
      </top>
      <bottom style="thin">
        <color rgb="FFFFFFFF"/>
      </bottom>
      <diagonal/>
    </border>
    <border>
      <left style="hair">
        <color rgb="FF53B3DD"/>
      </left>
      <right style="hair">
        <color indexed="64"/>
      </right>
      <top style="thin">
        <color rgb="FF53B3DD"/>
      </top>
      <bottom style="hair">
        <color rgb="FF53B3DD"/>
      </bottom>
      <diagonal/>
    </border>
    <border>
      <left/>
      <right style="thin">
        <color rgb="FF53B3DD"/>
      </right>
      <top style="thin">
        <color rgb="FF53B3DD"/>
      </top>
      <bottom/>
      <diagonal/>
    </border>
    <border>
      <left style="thin">
        <color rgb="FFFFFFFF"/>
      </left>
      <right style="medium">
        <color rgb="FFFFFFFF"/>
      </right>
      <top/>
      <bottom/>
      <diagonal/>
    </border>
    <border>
      <left style="thin">
        <color rgb="FF53B3DD"/>
      </left>
      <right style="thin">
        <color rgb="FFFFFFFF"/>
      </right>
      <top style="thin">
        <color rgb="FFFFFFFF"/>
      </top>
      <bottom style="thin">
        <color rgb="FFFFFFFF"/>
      </bottom>
      <diagonal/>
    </border>
    <border>
      <left style="thin">
        <color rgb="FFFFFFFF"/>
      </left>
      <right style="medium">
        <color rgb="FFFFFFFF"/>
      </right>
      <top/>
      <bottom style="thin">
        <color rgb="FF53B3DD"/>
      </bottom>
      <diagonal/>
    </border>
    <border>
      <left style="thin">
        <color rgb="FF53B3DD"/>
      </left>
      <right style="thin">
        <color rgb="FFFFFFFF"/>
      </right>
      <top/>
      <bottom/>
      <diagonal/>
    </border>
    <border>
      <left style="dashed">
        <color rgb="FFFFFFFF"/>
      </left>
      <right style="thin">
        <color rgb="FF53B3DD"/>
      </right>
      <top/>
      <bottom style="thin">
        <color rgb="FF53B3DD"/>
      </bottom>
      <diagonal/>
    </border>
    <border>
      <left style="dashed">
        <color rgb="FFFFFFFF"/>
      </left>
      <right style="dashed">
        <color rgb="FFFFFFFF"/>
      </right>
      <top/>
      <bottom style="thin">
        <color rgb="FF53B3DD"/>
      </bottom>
      <diagonal/>
    </border>
    <border>
      <left/>
      <right style="dashed">
        <color rgb="FFFFFFFF"/>
      </right>
      <top/>
      <bottom style="thin">
        <color rgb="FF53B3DD"/>
      </bottom>
      <diagonal/>
    </border>
    <border>
      <left style="thin">
        <color rgb="FFFFFFFF"/>
      </left>
      <right style="medium">
        <color rgb="FFFFFFFF"/>
      </right>
      <top style="medium">
        <color rgb="FF53B3DD"/>
      </top>
      <bottom/>
      <diagonal/>
    </border>
    <border>
      <left style="thin">
        <color rgb="FFFFFFFF"/>
      </left>
      <right style="thin">
        <color rgb="FFFFFFFF"/>
      </right>
      <top style="medium">
        <color rgb="FF53B3DD"/>
      </top>
      <bottom/>
      <diagonal/>
    </border>
    <border>
      <left/>
      <right style="thin">
        <color rgb="FFFFFFFF"/>
      </right>
      <top style="medium">
        <color rgb="FF53B3DD"/>
      </top>
      <bottom/>
      <diagonal/>
    </border>
    <border>
      <left style="thin">
        <color rgb="FFFFFFFF"/>
      </left>
      <right/>
      <top style="medium">
        <color rgb="FF53B3DD"/>
      </top>
      <bottom/>
      <diagonal/>
    </border>
    <border>
      <left style="thin">
        <color rgb="FF53B3DD"/>
      </left>
      <right style="thin">
        <color rgb="FFFFFFFF"/>
      </right>
      <top style="medium">
        <color rgb="FF53B3DD"/>
      </top>
      <bottom/>
      <diagonal/>
    </border>
    <border>
      <left/>
      <right/>
      <top style="medium">
        <color rgb="FF53B3DD"/>
      </top>
      <bottom style="thin">
        <color rgb="FFFFFFFF"/>
      </bottom>
      <diagonal/>
    </border>
    <border>
      <left style="thin">
        <color rgb="FFFFFFFF"/>
      </left>
      <right/>
      <top style="medium">
        <color rgb="FF53B3DD"/>
      </top>
      <bottom style="thin">
        <color rgb="FFFFFFFF"/>
      </bottom>
      <diagonal/>
    </border>
    <border>
      <left style="thin">
        <color rgb="FFFFFFFF"/>
      </left>
      <right style="thin">
        <color rgb="FFFFFFFF"/>
      </right>
      <top style="medium">
        <color rgb="FF53B3DD"/>
      </top>
      <bottom style="thin">
        <color rgb="FFFFFFFF"/>
      </bottom>
      <diagonal/>
    </border>
    <border>
      <left style="thin">
        <color rgb="FF53B3DD"/>
      </left>
      <right style="thin">
        <color rgb="FFFFFFFF"/>
      </right>
      <top style="medium">
        <color rgb="FF53B3DD"/>
      </top>
      <bottom style="thin">
        <color rgb="FFFFFFFF"/>
      </bottom>
      <diagonal/>
    </border>
    <border>
      <left style="dashed">
        <color rgb="FFFFFFFF"/>
      </left>
      <right style="thin">
        <color rgb="FF53B3DD"/>
      </right>
      <top/>
      <bottom/>
      <diagonal/>
    </border>
    <border>
      <left style="dashed">
        <color rgb="FFFFFFFF"/>
      </left>
      <right style="dashed">
        <color rgb="FFFFFFFF"/>
      </right>
      <top/>
      <bottom/>
      <diagonal/>
    </border>
    <border>
      <left/>
      <right style="dashed">
        <color rgb="FFFFFFFF"/>
      </right>
      <top/>
      <bottom/>
      <diagonal/>
    </border>
    <border>
      <left style="dashed">
        <color rgb="FFFFFFFF"/>
      </left>
      <right/>
      <top/>
      <bottom/>
      <diagonal/>
    </border>
    <border>
      <left/>
      <right style="medium">
        <color rgb="FF2C6682"/>
      </right>
      <top style="medium">
        <color rgb="FFFFFFFF"/>
      </top>
      <bottom/>
      <diagonal/>
    </border>
    <border>
      <left/>
      <right/>
      <top style="medium">
        <color rgb="FFFFFFFF"/>
      </top>
      <bottom/>
      <diagonal/>
    </border>
    <border>
      <left/>
      <right style="medium">
        <color rgb="FFFFFFFF"/>
      </right>
      <top style="thin">
        <color rgb="FFFFFFFF"/>
      </top>
      <bottom/>
      <diagonal/>
    </border>
    <border>
      <left style="thin">
        <color indexed="64"/>
      </left>
      <right style="medium">
        <color rgb="FF53B3DD"/>
      </right>
      <top style="medium">
        <color rgb="FF53B3DD"/>
      </top>
      <bottom style="medium">
        <color rgb="FF53B3DD"/>
      </bottom>
      <diagonal/>
    </border>
    <border>
      <left/>
      <right style="medium">
        <color rgb="FF2C6682"/>
      </right>
      <top style="medium">
        <color rgb="FFFFFFFF"/>
      </top>
      <bottom style="medium">
        <color rgb="FFFFFFFF"/>
      </bottom>
      <diagonal/>
    </border>
    <border>
      <left/>
      <right style="medium">
        <color rgb="FFFFFFFF"/>
      </right>
      <top style="medium">
        <color rgb="FFFFFFFF"/>
      </top>
      <bottom/>
      <diagonal/>
    </border>
    <border>
      <left style="medium">
        <color rgb="FFFFFFFF"/>
      </left>
      <right/>
      <top style="medium">
        <color rgb="FFFFFFFF"/>
      </top>
      <bottom/>
      <diagonal/>
    </border>
    <border>
      <left style="medium">
        <color rgb="FF2C6682"/>
      </left>
      <right/>
      <top style="medium">
        <color rgb="FFFFFFFF"/>
      </top>
      <bottom/>
      <diagonal/>
    </border>
    <border>
      <left/>
      <right style="medium">
        <color rgb="FF2C6682"/>
      </right>
      <top style="thin">
        <color rgb="FFFFFFFF"/>
      </top>
      <bottom/>
      <diagonal/>
    </border>
    <border>
      <left style="thin">
        <color rgb="FF53B3DD"/>
      </left>
      <right/>
      <top/>
      <bottom style="thin">
        <color rgb="FFFFFFFF"/>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medium">
        <color rgb="FFFFFFFF"/>
      </left>
      <right style="medium">
        <color rgb="FF2C6682"/>
      </right>
      <top style="medium">
        <color rgb="FFFFFFFF"/>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thin">
        <color rgb="FF53B3DD"/>
      </bottom>
      <diagonal/>
    </border>
    <border>
      <left style="medium">
        <color rgb="FFFFFFFF"/>
      </left>
      <right/>
      <top style="medium">
        <color rgb="FFFFFFFF"/>
      </top>
      <bottom style="thin">
        <color rgb="FF53B3DD"/>
      </bottom>
      <diagonal/>
    </border>
    <border>
      <left style="medium">
        <color rgb="FF53B3DD"/>
      </left>
      <right style="medium">
        <color rgb="FFFFFFFF"/>
      </right>
      <top style="medium">
        <color rgb="FFFFFFFF"/>
      </top>
      <bottom/>
      <diagonal/>
    </border>
    <border>
      <left style="medium">
        <color rgb="FF53B3DD"/>
      </left>
      <right style="medium">
        <color rgb="FF2C6682"/>
      </right>
      <top style="medium">
        <color rgb="FFFFFFFF"/>
      </top>
      <bottom style="medium">
        <color rgb="FFFFFFFF"/>
      </bottom>
      <diagonal/>
    </border>
    <border>
      <left style="medium">
        <color rgb="FF53B3DD"/>
      </left>
      <right/>
      <top style="medium">
        <color rgb="FFFFFFFF"/>
      </top>
      <bottom style="medium">
        <color rgb="FFFFFFFF"/>
      </bottom>
      <diagonal/>
    </border>
    <border>
      <left/>
      <right style="medium">
        <color rgb="FF53B3DD"/>
      </right>
      <top/>
      <bottom style="medium">
        <color rgb="FF53B3DD"/>
      </bottom>
      <diagonal/>
    </border>
    <border>
      <left style="medium">
        <color rgb="FF53B3DD"/>
      </left>
      <right/>
      <top/>
      <bottom style="medium">
        <color rgb="FF53B3DD"/>
      </bottom>
      <diagonal/>
    </border>
    <border>
      <left/>
      <right style="hair">
        <color indexed="64"/>
      </right>
      <top style="hair">
        <color indexed="64"/>
      </top>
      <bottom/>
      <diagonal/>
    </border>
    <border>
      <left/>
      <right/>
      <top style="hair">
        <color indexed="64"/>
      </top>
      <bottom/>
      <diagonal/>
    </border>
    <border>
      <left/>
      <right style="hair">
        <color indexed="64"/>
      </right>
      <top/>
      <bottom style="hair">
        <color indexed="64"/>
      </bottom>
      <diagonal/>
    </border>
    <border>
      <left/>
      <right/>
      <top style="medium">
        <color rgb="FF2C6682"/>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thin">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right style="thin">
        <color indexed="64"/>
      </right>
      <top style="thin">
        <color indexed="64"/>
      </top>
      <bottom/>
      <diagonal/>
    </border>
    <border>
      <left/>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auto="1"/>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hair">
        <color indexed="64"/>
      </right>
      <top style="medium">
        <color indexed="64"/>
      </top>
      <bottom style="hair">
        <color indexed="64"/>
      </bottom>
      <diagonal/>
    </border>
    <border>
      <left/>
      <right/>
      <top style="hair">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rgb="FF2C6682"/>
      </left>
      <right/>
      <top style="medium">
        <color rgb="FF2C6682"/>
      </top>
      <bottom/>
      <diagonal/>
    </border>
    <border>
      <left style="medium">
        <color rgb="FF2C6682"/>
      </left>
      <right/>
      <top/>
      <bottom style="medium">
        <color indexed="64"/>
      </bottom>
      <diagonal/>
    </border>
    <border>
      <left style="medium">
        <color rgb="FF53B3DD"/>
      </left>
      <right/>
      <top style="medium">
        <color indexed="64"/>
      </top>
      <bottom style="medium">
        <color indexed="64"/>
      </bottom>
      <diagonal/>
    </border>
    <border>
      <left style="medium">
        <color rgb="FF53B3DD"/>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hair">
        <color indexed="64"/>
      </top>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medium">
        <color indexed="64"/>
      </right>
      <top/>
      <bottom style="hair">
        <color indexed="64"/>
      </bottom>
      <diagonal/>
    </border>
    <border>
      <left style="thin">
        <color indexed="64"/>
      </left>
      <right style="medium">
        <color indexed="64"/>
      </right>
      <top/>
      <bottom style="hair">
        <color indexed="64"/>
      </bottom>
      <diagonal/>
    </border>
    <border>
      <left style="hair">
        <color indexed="64"/>
      </left>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bottom style="medium">
        <color indexed="64"/>
      </bottom>
      <diagonal/>
    </border>
    <border>
      <left style="thin">
        <color indexed="64"/>
      </left>
      <right style="hair">
        <color indexed="64"/>
      </right>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medium">
        <color indexed="64"/>
      </bottom>
      <diagonal/>
    </border>
    <border>
      <left style="medium">
        <color indexed="64"/>
      </left>
      <right style="thin">
        <color auto="1"/>
      </right>
      <top style="medium">
        <color indexed="64"/>
      </top>
      <bottom style="dashed">
        <color auto="1"/>
      </bottom>
      <diagonal/>
    </border>
    <border>
      <left style="thin">
        <color auto="1"/>
      </left>
      <right style="thin">
        <color auto="1"/>
      </right>
      <top style="medium">
        <color indexed="64"/>
      </top>
      <bottom style="dashed">
        <color auto="1"/>
      </bottom>
      <diagonal/>
    </border>
    <border>
      <left style="thin">
        <color auto="1"/>
      </left>
      <right style="medium">
        <color indexed="64"/>
      </right>
      <top style="medium">
        <color indexed="64"/>
      </top>
      <bottom style="dashed">
        <color auto="1"/>
      </bottom>
      <diagonal/>
    </border>
    <border>
      <left style="medium">
        <color indexed="64"/>
      </left>
      <right style="thin">
        <color auto="1"/>
      </right>
      <top style="dashed">
        <color auto="1"/>
      </top>
      <bottom style="dashed">
        <color auto="1"/>
      </bottom>
      <diagonal/>
    </border>
    <border>
      <left style="thin">
        <color auto="1"/>
      </left>
      <right style="medium">
        <color indexed="64"/>
      </right>
      <top style="dashed">
        <color auto="1"/>
      </top>
      <bottom style="dashed">
        <color auto="1"/>
      </bottom>
      <diagonal/>
    </border>
    <border>
      <left style="medium">
        <color indexed="64"/>
      </left>
      <right style="thin">
        <color auto="1"/>
      </right>
      <top style="dashed">
        <color auto="1"/>
      </top>
      <bottom style="medium">
        <color indexed="64"/>
      </bottom>
      <diagonal/>
    </border>
    <border>
      <left style="thin">
        <color auto="1"/>
      </left>
      <right style="thin">
        <color auto="1"/>
      </right>
      <top style="dashed">
        <color auto="1"/>
      </top>
      <bottom style="medium">
        <color indexed="64"/>
      </bottom>
      <diagonal/>
    </border>
    <border>
      <left style="thin">
        <color auto="1"/>
      </left>
      <right style="medium">
        <color indexed="64"/>
      </right>
      <top style="dashed">
        <color auto="1"/>
      </top>
      <bottom style="medium">
        <color indexed="64"/>
      </bottom>
      <diagonal/>
    </border>
    <border>
      <left/>
      <right/>
      <top/>
      <bottom style="medium">
        <color auto="1"/>
      </bottom>
      <diagonal/>
    </border>
    <border>
      <left style="thin">
        <color auto="1"/>
      </left>
      <right/>
      <top style="medium">
        <color auto="1"/>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right style="medium">
        <color indexed="64"/>
      </right>
      <top style="medium">
        <color indexed="64"/>
      </top>
      <bottom style="dashed">
        <color auto="1"/>
      </bottom>
      <diagonal/>
    </border>
    <border>
      <left style="medium">
        <color indexed="64"/>
      </left>
      <right style="thin">
        <color auto="1"/>
      </right>
      <top style="dashed">
        <color auto="1"/>
      </top>
      <bottom/>
      <diagonal/>
    </border>
    <border>
      <left style="thin">
        <color indexed="64"/>
      </left>
      <right style="thin">
        <color indexed="64"/>
      </right>
      <top style="dashed">
        <color indexed="64"/>
      </top>
      <bottom/>
      <diagonal/>
    </border>
    <border>
      <left style="thin">
        <color auto="1"/>
      </left>
      <right style="medium">
        <color indexed="64"/>
      </right>
      <top style="dashed">
        <color auto="1"/>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style="medium">
        <color indexed="64"/>
      </right>
      <top/>
      <bottom style="medium">
        <color indexed="64"/>
      </bottom>
      <diagonal/>
    </border>
    <border>
      <left/>
      <right style="thin">
        <color auto="1"/>
      </right>
      <top/>
      <bottom style="medium">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medium">
        <color indexed="64"/>
      </left>
      <right style="medium">
        <color indexed="64"/>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medium">
        <color rgb="FF000000"/>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diagonal/>
    </border>
    <border>
      <left style="medium">
        <color rgb="FF000000"/>
      </left>
      <right style="medium">
        <color rgb="FF000000"/>
      </right>
      <top/>
      <bottom style="thin">
        <color indexed="64"/>
      </bottom>
      <diagonal/>
    </border>
    <border>
      <left/>
      <right style="medium">
        <color auto="1"/>
      </right>
      <top/>
      <bottom style="medium">
        <color auto="1"/>
      </bottom>
      <diagonal/>
    </border>
    <border>
      <left style="medium">
        <color indexed="64"/>
      </left>
      <right style="medium">
        <color indexed="64"/>
      </right>
      <top/>
      <bottom style="medium">
        <color rgb="FF000000"/>
      </bottom>
      <diagonal/>
    </border>
    <border>
      <left style="medium">
        <color rgb="FF000000"/>
      </left>
      <right style="medium">
        <color rgb="FF000000"/>
      </right>
      <top style="medium">
        <color indexed="64"/>
      </top>
      <bottom style="thin">
        <color indexed="64"/>
      </bottom>
      <diagonal/>
    </border>
    <border>
      <left style="medium">
        <color indexed="64"/>
      </left>
      <right style="thin">
        <color indexed="64"/>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top style="medium">
        <color indexed="64"/>
      </top>
      <bottom style="thin">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
      <left/>
      <right style="thin">
        <color rgb="FF000000"/>
      </right>
      <top/>
      <bottom/>
      <diagonal/>
    </border>
    <border>
      <left style="thin">
        <color indexed="64"/>
      </left>
      <right/>
      <top style="thin">
        <color rgb="FF000000"/>
      </top>
      <bottom/>
      <diagonal/>
    </border>
    <border>
      <left/>
      <right style="thin">
        <color rgb="FF000000"/>
      </right>
      <top/>
      <bottom style="thin">
        <color rgb="FF000000"/>
      </bottom>
      <diagonal/>
    </border>
    <border>
      <left/>
      <right/>
      <top/>
      <bottom style="thin">
        <color rgb="FF000000"/>
      </bottom>
      <diagonal/>
    </border>
  </borders>
  <cellStyleXfs count="752">
    <xf numFmtId="0" fontId="0" fillId="0" borderId="0"/>
    <xf numFmtId="43" fontId="49" fillId="0" borderId="0" applyFont="0" applyFill="0" applyBorder="0" applyAlignment="0" applyProtection="0"/>
    <xf numFmtId="43" fontId="49" fillId="0" borderId="0" applyFont="0" applyFill="0" applyBorder="0" applyAlignment="0" applyProtection="0"/>
    <xf numFmtId="165" fontId="49" fillId="0" borderId="0" applyFont="0" applyFill="0" applyBorder="0" applyAlignment="0" applyProtection="0"/>
    <xf numFmtId="164" fontId="49" fillId="0" borderId="0" applyFont="0" applyFill="0" applyBorder="0" applyAlignment="0" applyProtection="0"/>
    <xf numFmtId="0" fontId="49" fillId="0" borderId="0"/>
    <xf numFmtId="0" fontId="49" fillId="0" borderId="0"/>
    <xf numFmtId="0" fontId="49" fillId="0" borderId="0"/>
    <xf numFmtId="0" fontId="50" fillId="0" borderId="0"/>
    <xf numFmtId="0" fontId="51" fillId="0" borderId="0"/>
    <xf numFmtId="0" fontId="49" fillId="23" borderId="9" applyNumberFormat="0" applyFont="0" applyAlignment="0" applyProtection="0"/>
    <xf numFmtId="0" fontId="49" fillId="23" borderId="9" applyNumberFormat="0" applyFont="0" applyAlignment="0" applyProtection="0"/>
    <xf numFmtId="0" fontId="49" fillId="23" borderId="9" applyNumberFormat="0" applyFont="0" applyAlignment="0" applyProtection="0"/>
    <xf numFmtId="0" fontId="49" fillId="23" borderId="9" applyNumberFormat="0" applyFont="0" applyAlignment="0" applyProtection="0"/>
    <xf numFmtId="0" fontId="49" fillId="23" borderId="9" applyNumberFormat="0" applyFont="0" applyAlignment="0" applyProtection="0"/>
    <xf numFmtId="0" fontId="49" fillId="23" borderId="9" applyNumberFormat="0" applyFont="0" applyAlignment="0" applyProtection="0"/>
    <xf numFmtId="0" fontId="49" fillId="23" borderId="9" applyNumberFormat="0" applyFont="0" applyAlignment="0" applyProtection="0"/>
    <xf numFmtId="0" fontId="52" fillId="2" borderId="0" applyNumberFormat="0" applyBorder="0" applyAlignment="0" applyProtection="0"/>
    <xf numFmtId="0" fontId="52" fillId="3" borderId="0" applyNumberFormat="0" applyBorder="0" applyAlignment="0" applyProtection="0"/>
    <xf numFmtId="0" fontId="52" fillId="4" borderId="0" applyNumberFormat="0" applyBorder="0" applyAlignment="0" applyProtection="0"/>
    <xf numFmtId="0" fontId="52" fillId="5" borderId="0" applyNumberFormat="0" applyBorder="0" applyAlignment="0" applyProtection="0"/>
    <xf numFmtId="0" fontId="52" fillId="6" borderId="0" applyNumberFormat="0" applyBorder="0" applyAlignment="0" applyProtection="0"/>
    <xf numFmtId="0" fontId="52" fillId="7" borderId="0" applyNumberFormat="0" applyBorder="0" applyAlignment="0" applyProtection="0"/>
    <xf numFmtId="0" fontId="52" fillId="8" borderId="0" applyNumberFormat="0" applyBorder="0" applyAlignment="0" applyProtection="0"/>
    <xf numFmtId="0" fontId="52" fillId="9" borderId="0" applyNumberFormat="0" applyBorder="0" applyAlignment="0" applyProtection="0"/>
    <xf numFmtId="0" fontId="52" fillId="10" borderId="0" applyNumberFormat="0" applyBorder="0" applyAlignment="0" applyProtection="0"/>
    <xf numFmtId="0" fontId="52" fillId="5" borderId="0" applyNumberFormat="0" applyBorder="0" applyAlignment="0" applyProtection="0"/>
    <xf numFmtId="0" fontId="52" fillId="8" borderId="0" applyNumberFormat="0" applyBorder="0" applyAlignment="0" applyProtection="0"/>
    <xf numFmtId="0" fontId="52" fillId="11" borderId="0" applyNumberFormat="0" applyBorder="0" applyAlignment="0" applyProtection="0"/>
    <xf numFmtId="0" fontId="53" fillId="12" borderId="0" applyNumberFormat="0" applyBorder="0" applyAlignment="0" applyProtection="0"/>
    <xf numFmtId="0" fontId="53" fillId="9" borderId="0" applyNumberFormat="0" applyBorder="0" applyAlignment="0" applyProtection="0"/>
    <xf numFmtId="0" fontId="53" fillId="10" borderId="0" applyNumberFormat="0" applyBorder="0" applyAlignment="0" applyProtection="0"/>
    <xf numFmtId="0" fontId="53" fillId="13" borderId="0" applyNumberFormat="0" applyBorder="0" applyAlignment="0" applyProtection="0"/>
    <xf numFmtId="0" fontId="53" fillId="14" borderId="0" applyNumberFormat="0" applyBorder="0" applyAlignment="0" applyProtection="0"/>
    <xf numFmtId="0" fontId="53" fillId="15" borderId="0" applyNumberFormat="0" applyBorder="0" applyAlignment="0" applyProtection="0"/>
    <xf numFmtId="0" fontId="54" fillId="16" borderId="1" applyNumberFormat="0" applyAlignment="0" applyProtection="0"/>
    <xf numFmtId="0" fontId="55" fillId="7" borderId="2" applyNumberFormat="0" applyAlignment="0" applyProtection="0"/>
    <xf numFmtId="0" fontId="56" fillId="0" borderId="3" applyNumberFormat="0" applyFill="0" applyAlignment="0" applyProtection="0"/>
    <xf numFmtId="0" fontId="53" fillId="17" borderId="0" applyNumberFormat="0" applyBorder="0" applyAlignment="0" applyProtection="0"/>
    <xf numFmtId="0" fontId="53" fillId="18" borderId="0" applyNumberFormat="0" applyBorder="0" applyAlignment="0" applyProtection="0"/>
    <xf numFmtId="0" fontId="53" fillId="19" borderId="0" applyNumberFormat="0" applyBorder="0" applyAlignment="0" applyProtection="0"/>
    <xf numFmtId="0" fontId="53" fillId="13" borderId="0" applyNumberFormat="0" applyBorder="0" applyAlignment="0" applyProtection="0"/>
    <xf numFmtId="0" fontId="53" fillId="14" borderId="0" applyNumberFormat="0" applyBorder="0" applyAlignment="0" applyProtection="0"/>
    <xf numFmtId="0" fontId="53" fillId="20" borderId="0" applyNumberFormat="0" applyBorder="0" applyAlignment="0" applyProtection="0"/>
    <xf numFmtId="0" fontId="57" fillId="4" borderId="0" applyNumberFormat="0" applyBorder="0" applyAlignment="0" applyProtection="0"/>
    <xf numFmtId="0" fontId="58" fillId="16" borderId="2" applyNumberFormat="0" applyAlignment="0" applyProtection="0"/>
    <xf numFmtId="0" fontId="59" fillId="21" borderId="4" applyNumberFormat="0" applyAlignment="0" applyProtection="0"/>
    <xf numFmtId="0" fontId="60" fillId="0" borderId="5" applyNumberFormat="0" applyFill="0" applyAlignment="0" applyProtection="0"/>
    <xf numFmtId="0" fontId="61" fillId="3" borderId="0" applyNumberFormat="0" applyBorder="0" applyAlignment="0" applyProtection="0"/>
    <xf numFmtId="0" fontId="62" fillId="0" borderId="0" applyNumberFormat="0" applyFill="0" applyBorder="0" applyAlignment="0" applyProtection="0"/>
    <xf numFmtId="0" fontId="63" fillId="0" borderId="6" applyNumberFormat="0" applyFill="0" applyAlignment="0" applyProtection="0"/>
    <xf numFmtId="0" fontId="64" fillId="0" borderId="7" applyNumberFormat="0" applyFill="0" applyAlignment="0" applyProtection="0"/>
    <xf numFmtId="0" fontId="65" fillId="0" borderId="8" applyNumberFormat="0" applyFill="0" applyAlignment="0" applyProtection="0"/>
    <xf numFmtId="0" fontId="65" fillId="0" borderId="0" applyNumberFormat="0" applyFill="0" applyBorder="0" applyAlignment="0" applyProtection="0"/>
    <xf numFmtId="0" fontId="66" fillId="22" borderId="0" applyNumberFormat="0" applyBorder="0" applyAlignment="0" applyProtection="0"/>
    <xf numFmtId="0" fontId="49" fillId="23" borderId="9" applyNumberFormat="0" applyFont="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48" fillId="0" borderId="0"/>
    <xf numFmtId="0" fontId="49" fillId="0" borderId="0"/>
    <xf numFmtId="43" fontId="49" fillId="0" borderId="0" applyFont="0" applyFill="0" applyBorder="0" applyAlignment="0" applyProtection="0"/>
    <xf numFmtId="44" fontId="49" fillId="0" borderId="0" applyFont="0" applyFill="0" applyBorder="0" applyAlignment="0" applyProtection="0"/>
    <xf numFmtId="9" fontId="49" fillId="0" borderId="0" applyFont="0" applyFill="0" applyBorder="0" applyAlignment="0" applyProtection="0"/>
    <xf numFmtId="0" fontId="47" fillId="0" borderId="0"/>
    <xf numFmtId="0" fontId="47" fillId="0" borderId="0"/>
    <xf numFmtId="0" fontId="47" fillId="0" borderId="0"/>
    <xf numFmtId="0" fontId="47" fillId="0" borderId="0"/>
    <xf numFmtId="0" fontId="49" fillId="0" borderId="0"/>
    <xf numFmtId="43" fontId="49" fillId="0" borderId="0" applyFont="0" applyFill="0" applyBorder="0" applyAlignment="0" applyProtection="0"/>
    <xf numFmtId="44" fontId="49" fillId="0" borderId="0" applyFont="0" applyFill="0" applyBorder="0" applyAlignment="0" applyProtection="0"/>
    <xf numFmtId="9" fontId="49"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43" fontId="41"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43" fontId="40" fillId="0" borderId="0" applyFont="0" applyFill="0" applyBorder="0" applyAlignment="0" applyProtection="0"/>
    <xf numFmtId="0" fontId="69" fillId="0" borderId="0"/>
    <xf numFmtId="165" fontId="69" fillId="0" borderId="0" applyFont="0" applyFill="0" applyBorder="0" applyAlignment="0" applyProtection="0"/>
    <xf numFmtId="164" fontId="49" fillId="0" borderId="0" applyFont="0" applyFill="0" applyBorder="0" applyAlignment="0" applyProtection="0"/>
    <xf numFmtId="164" fontId="39" fillId="0" borderId="0" applyFont="0" applyFill="0" applyBorder="0" applyAlignment="0" applyProtection="0"/>
    <xf numFmtId="0" fontId="39" fillId="0" borderId="0"/>
    <xf numFmtId="0" fontId="38" fillId="0" borderId="0"/>
    <xf numFmtId="0" fontId="37" fillId="0" borderId="0"/>
    <xf numFmtId="0" fontId="38" fillId="0" borderId="0"/>
    <xf numFmtId="0" fontId="49" fillId="0" borderId="0"/>
    <xf numFmtId="0" fontId="49" fillId="0" borderId="0"/>
    <xf numFmtId="0" fontId="49" fillId="0" borderId="0"/>
    <xf numFmtId="0" fontId="36" fillId="0" borderId="0"/>
    <xf numFmtId="0" fontId="49" fillId="0" borderId="0"/>
    <xf numFmtId="0" fontId="36" fillId="0" borderId="0"/>
    <xf numFmtId="0" fontId="49" fillId="0" borderId="0"/>
    <xf numFmtId="0" fontId="35" fillId="0" borderId="0"/>
    <xf numFmtId="0" fontId="77" fillId="0" borderId="0"/>
    <xf numFmtId="0" fontId="35" fillId="0" borderId="0"/>
    <xf numFmtId="0" fontId="35" fillId="0" borderId="0"/>
    <xf numFmtId="0" fontId="35" fillId="0" borderId="0"/>
    <xf numFmtId="0" fontId="34" fillId="0" borderId="0"/>
    <xf numFmtId="0" fontId="34" fillId="0" borderId="0"/>
    <xf numFmtId="0" fontId="34" fillId="0" borderId="0"/>
    <xf numFmtId="0" fontId="49" fillId="0" borderId="0"/>
    <xf numFmtId="0" fontId="87" fillId="0" borderId="0"/>
    <xf numFmtId="0" fontId="34" fillId="0" borderId="0"/>
    <xf numFmtId="0" fontId="34" fillId="0" borderId="0"/>
    <xf numFmtId="0" fontId="34" fillId="0" borderId="0"/>
    <xf numFmtId="0" fontId="49" fillId="0" borderId="0"/>
    <xf numFmtId="0" fontId="49" fillId="0" borderId="0"/>
    <xf numFmtId="0" fontId="33" fillId="0" borderId="0"/>
    <xf numFmtId="0" fontId="106" fillId="0" borderId="0">
      <alignment vertical="center"/>
    </xf>
    <xf numFmtId="164" fontId="49" fillId="0" borderId="0">
      <alignment vertical="top"/>
      <protection locked="0"/>
    </xf>
    <xf numFmtId="43" fontId="110" fillId="0" borderId="0">
      <alignment vertical="top"/>
      <protection locked="0"/>
    </xf>
    <xf numFmtId="0" fontId="49" fillId="0" borderId="0">
      <protection locked="0"/>
    </xf>
    <xf numFmtId="9" fontId="110" fillId="0" borderId="0">
      <alignment vertical="top"/>
      <protection locked="0"/>
    </xf>
    <xf numFmtId="43" fontId="110" fillId="0" borderId="0">
      <alignment vertical="top"/>
      <protection locked="0"/>
    </xf>
    <xf numFmtId="164" fontId="110" fillId="0" borderId="0">
      <alignment vertical="top"/>
      <protection locked="0"/>
    </xf>
    <xf numFmtId="0" fontId="49" fillId="0" borderId="0">
      <protection locked="0"/>
    </xf>
    <xf numFmtId="9" fontId="49" fillId="0" borderId="0">
      <alignment vertical="top"/>
      <protection locked="0"/>
    </xf>
    <xf numFmtId="0" fontId="110" fillId="0" borderId="0">
      <protection locked="0"/>
    </xf>
    <xf numFmtId="0" fontId="106" fillId="0" borderId="0">
      <alignment vertical="center"/>
    </xf>
    <xf numFmtId="164" fontId="49" fillId="0" borderId="0">
      <alignment vertical="top"/>
      <protection locked="0"/>
    </xf>
    <xf numFmtId="0" fontId="49" fillId="0" borderId="0">
      <protection locked="0"/>
    </xf>
    <xf numFmtId="43" fontId="110" fillId="0" borderId="0">
      <alignment vertical="top"/>
      <protection locked="0"/>
    </xf>
    <xf numFmtId="0" fontId="49" fillId="0" borderId="0">
      <protection locked="0"/>
    </xf>
    <xf numFmtId="164" fontId="110" fillId="0" borderId="0">
      <alignment vertical="top"/>
      <protection locked="0"/>
    </xf>
    <xf numFmtId="0" fontId="110" fillId="34" borderId="54">
      <alignment vertical="top"/>
      <protection locked="0"/>
    </xf>
    <xf numFmtId="0" fontId="113" fillId="0" borderId="0">
      <protection locked="0"/>
    </xf>
    <xf numFmtId="164" fontId="110" fillId="0" borderId="0">
      <alignment vertical="top"/>
      <protection locked="0"/>
    </xf>
    <xf numFmtId="0" fontId="49" fillId="0" borderId="0"/>
    <xf numFmtId="0" fontId="49"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43" fontId="31" fillId="0" borderId="0" applyFont="0" applyFill="0" applyBorder="0" applyAlignment="0" applyProtection="0"/>
    <xf numFmtId="9" fontId="31" fillId="0" borderId="0" applyFont="0" applyFill="0" applyBorder="0" applyAlignment="0" applyProtection="0"/>
    <xf numFmtId="0" fontId="30" fillId="0" borderId="0"/>
    <xf numFmtId="0" fontId="29" fillId="0" borderId="0"/>
    <xf numFmtId="43" fontId="29" fillId="0" borderId="0" applyFont="0" applyFill="0" applyBorder="0" applyAlignment="0" applyProtection="0"/>
    <xf numFmtId="9" fontId="28" fillId="0" borderId="0" applyFont="0" applyFill="0" applyBorder="0" applyAlignment="0" applyProtection="0"/>
    <xf numFmtId="0" fontId="188" fillId="0" borderId="0"/>
    <xf numFmtId="0" fontId="49" fillId="0" borderId="0"/>
    <xf numFmtId="164" fontId="49" fillId="0" borderId="0" applyFont="0" applyFill="0" applyBorder="0" applyAlignment="0" applyProtection="0"/>
    <xf numFmtId="0" fontId="189" fillId="0" borderId="0"/>
    <xf numFmtId="9" fontId="27" fillId="0" borderId="0" applyFont="0" applyFill="0" applyBorder="0" applyAlignment="0" applyProtection="0"/>
    <xf numFmtId="0" fontId="190" fillId="0" borderId="0"/>
    <xf numFmtId="43" fontId="27" fillId="0" borderId="0" applyFont="0" applyFill="0" applyBorder="0" applyAlignment="0" applyProtection="0"/>
    <xf numFmtId="9" fontId="190" fillId="0" borderId="0" applyFont="0" applyFill="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9" fontId="191" fillId="0" borderId="0" applyFont="0" applyFill="0" applyBorder="0" applyAlignment="0" applyProtection="0"/>
    <xf numFmtId="9" fontId="25" fillId="0" borderId="0" applyFont="0" applyFill="0" applyBorder="0" applyAlignment="0" applyProtection="0"/>
    <xf numFmtId="0" fontId="24" fillId="0" borderId="0"/>
    <xf numFmtId="43" fontId="24" fillId="0" borderId="0" applyFont="0" applyFill="0" applyBorder="0" applyAlignment="0" applyProtection="0"/>
    <xf numFmtId="9" fontId="24" fillId="0" borderId="0" applyFont="0" applyFill="0" applyBorder="0" applyAlignment="0" applyProtection="0"/>
    <xf numFmtId="9" fontId="23" fillId="0" borderId="0" applyFont="0" applyFill="0" applyBorder="0" applyAlignment="0" applyProtection="0"/>
    <xf numFmtId="0" fontId="22" fillId="0" borderId="0"/>
    <xf numFmtId="9" fontId="21"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0" fontId="18"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9" fontId="14"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0" fontId="242" fillId="0" borderId="0"/>
    <xf numFmtId="0" fontId="5" fillId="0" borderId="0"/>
    <xf numFmtId="9" fontId="4" fillId="0" borderId="0" applyFont="0" applyFill="0" applyBorder="0" applyAlignment="0" applyProtection="0"/>
    <xf numFmtId="9" fontId="3" fillId="0" borderId="0" applyFont="0" applyFill="0" applyBorder="0" applyAlignment="0" applyProtection="0"/>
    <xf numFmtId="0" fontId="251" fillId="0" borderId="0"/>
    <xf numFmtId="9" fontId="2" fillId="0" borderId="0" applyFont="0" applyFill="0" applyBorder="0" applyAlignment="0" applyProtection="0"/>
    <xf numFmtId="0" fontId="252" fillId="0" borderId="0"/>
    <xf numFmtId="9" fontId="1" fillId="0" borderId="0" applyFont="0" applyFill="0" applyBorder="0" applyAlignment="0" applyProtection="0"/>
    <xf numFmtId="0" fontId="1" fillId="0" borderId="0"/>
  </cellStyleXfs>
  <cellXfs count="2328">
    <xf numFmtId="0" fontId="0" fillId="0" borderId="0" xfId="0"/>
    <xf numFmtId="43" fontId="74" fillId="0" borderId="12" xfId="1" applyFont="1" applyFill="1" applyBorder="1" applyAlignment="1">
      <alignment vertical="center"/>
    </xf>
    <xf numFmtId="3" fontId="74" fillId="0" borderId="14" xfId="1" applyNumberFormat="1" applyFont="1" applyFill="1" applyBorder="1" applyAlignment="1">
      <alignment horizontal="center" vertical="center" wrapText="1"/>
    </xf>
    <xf numFmtId="3" fontId="82" fillId="0" borderId="14" xfId="2" applyNumberFormat="1" applyFont="1" applyFill="1" applyBorder="1" applyAlignment="1">
      <alignment horizontal="center" vertical="center" wrapText="1"/>
    </xf>
    <xf numFmtId="3" fontId="82" fillId="0" borderId="14" xfId="4" applyNumberFormat="1" applyFont="1" applyFill="1" applyBorder="1" applyAlignment="1">
      <alignment horizontal="center" vertical="center" wrapText="1"/>
    </xf>
    <xf numFmtId="3" fontId="71" fillId="0" borderId="14" xfId="4" applyNumberFormat="1" applyFont="1" applyFill="1" applyBorder="1" applyAlignment="1">
      <alignment horizontal="center" vertical="center" wrapText="1"/>
    </xf>
    <xf numFmtId="3" fontId="70" fillId="0" borderId="14" xfId="4" applyNumberFormat="1" applyFont="1" applyFill="1" applyBorder="1" applyAlignment="1">
      <alignment horizontal="center" vertical="center" wrapText="1"/>
    </xf>
    <xf numFmtId="3" fontId="73" fillId="0" borderId="14" xfId="4" applyNumberFormat="1" applyFont="1" applyFill="1" applyBorder="1" applyAlignment="1">
      <alignment horizontal="center" vertical="center"/>
    </xf>
    <xf numFmtId="3" fontId="71" fillId="0" borderId="14" xfId="2" applyNumberFormat="1" applyFont="1" applyFill="1" applyBorder="1" applyAlignment="1">
      <alignment horizontal="center" vertical="center" wrapText="1"/>
    </xf>
    <xf numFmtId="3" fontId="82" fillId="0" borderId="14" xfId="4" applyNumberFormat="1" applyFont="1" applyFill="1" applyBorder="1" applyAlignment="1">
      <alignment horizontal="center" vertical="center"/>
    </xf>
    <xf numFmtId="4" fontId="71" fillId="0" borderId="14" xfId="4" applyNumberFormat="1" applyFont="1" applyFill="1" applyBorder="1" applyAlignment="1">
      <alignment horizontal="right" vertical="center" wrapText="1"/>
    </xf>
    <xf numFmtId="3" fontId="71" fillId="0" borderId="14" xfId="1" applyNumberFormat="1" applyFont="1" applyFill="1" applyBorder="1" applyAlignment="1">
      <alignment horizontal="center" vertical="center"/>
    </xf>
    <xf numFmtId="3" fontId="75" fillId="0" borderId="14" xfId="1" applyNumberFormat="1" applyFont="1" applyFill="1" applyBorder="1" applyAlignment="1">
      <alignment horizontal="center" vertical="center"/>
    </xf>
    <xf numFmtId="3" fontId="75" fillId="0" borderId="14" xfId="4" applyNumberFormat="1" applyFont="1" applyFill="1" applyBorder="1" applyAlignment="1">
      <alignment horizontal="center" vertical="center" wrapText="1"/>
    </xf>
    <xf numFmtId="3" fontId="75" fillId="0" borderId="14" xfId="4" applyNumberFormat="1" applyFont="1" applyFill="1" applyBorder="1" applyAlignment="1">
      <alignment horizontal="center" vertical="center"/>
    </xf>
    <xf numFmtId="3" fontId="71" fillId="0" borderId="14" xfId="1" applyNumberFormat="1" applyFont="1" applyFill="1" applyBorder="1" applyAlignment="1">
      <alignment horizontal="center" vertical="center" wrapText="1"/>
    </xf>
    <xf numFmtId="43" fontId="71" fillId="0" borderId="30" xfId="1" applyFont="1" applyFill="1" applyBorder="1" applyAlignment="1">
      <alignment vertical="center" wrapText="1"/>
    </xf>
    <xf numFmtId="3" fontId="70" fillId="0" borderId="14" xfId="1" applyNumberFormat="1" applyFont="1" applyFill="1" applyBorder="1" applyAlignment="1" applyProtection="1">
      <alignment horizontal="center" vertical="center"/>
      <protection locked="0"/>
    </xf>
    <xf numFmtId="3" fontId="70" fillId="0" borderId="14" xfId="1" applyNumberFormat="1" applyFont="1" applyFill="1" applyBorder="1" applyAlignment="1">
      <alignment horizontal="center" vertical="center" wrapText="1"/>
    </xf>
    <xf numFmtId="0" fontId="82" fillId="0" borderId="0" xfId="7" applyFont="1"/>
    <xf numFmtId="0" fontId="73" fillId="0" borderId="13" xfId="8" applyFont="1" applyBorder="1" applyAlignment="1">
      <alignment horizontal="right" vertical="center"/>
    </xf>
    <xf numFmtId="0" fontId="73" fillId="0" borderId="10" xfId="8" applyFont="1" applyBorder="1" applyAlignment="1">
      <alignment vertical="center"/>
    </xf>
    <xf numFmtId="0" fontId="71" fillId="0" borderId="0" xfId="7" applyFont="1"/>
    <xf numFmtId="0" fontId="82" fillId="0" borderId="0" xfId="7" applyFont="1" applyAlignment="1">
      <alignment vertical="center"/>
    </xf>
    <xf numFmtId="0" fontId="74" fillId="0" borderId="14" xfId="8" applyFont="1" applyBorder="1" applyAlignment="1">
      <alignment horizontal="center" vertical="center" wrapText="1"/>
    </xf>
    <xf numFmtId="3" fontId="74" fillId="0" borderId="14" xfId="8" applyNumberFormat="1" applyFont="1" applyBorder="1" applyAlignment="1">
      <alignment horizontal="center" vertical="center" wrapText="1"/>
    </xf>
    <xf numFmtId="0" fontId="82" fillId="0" borderId="0" xfId="8" applyFont="1" applyAlignment="1">
      <alignment vertical="center"/>
    </xf>
    <xf numFmtId="0" fontId="71" fillId="0" borderId="14" xfId="7" applyFont="1" applyBorder="1" applyAlignment="1">
      <alignment horizontal="center" vertical="center" wrapText="1"/>
    </xf>
    <xf numFmtId="0" fontId="76" fillId="0" borderId="14" xfId="5" applyFont="1" applyBorder="1" applyAlignment="1">
      <alignment horizontal="right" vertical="center" wrapText="1"/>
    </xf>
    <xf numFmtId="0" fontId="82" fillId="0" borderId="14" xfId="7" applyFont="1" applyBorder="1" applyAlignment="1">
      <alignment horizontal="center" vertical="center" wrapText="1"/>
    </xf>
    <xf numFmtId="0" fontId="71" fillId="0" borderId="14" xfId="6" applyFont="1" applyBorder="1" applyAlignment="1">
      <alignment horizontal="center" vertical="center" wrapText="1" readingOrder="1"/>
    </xf>
    <xf numFmtId="0" fontId="71" fillId="0" borderId="14" xfId="5" applyFont="1" applyBorder="1" applyAlignment="1">
      <alignment horizontal="right" vertical="center" wrapText="1"/>
    </xf>
    <xf numFmtId="3" fontId="71" fillId="0" borderId="14" xfId="7" applyNumberFormat="1" applyFont="1" applyBorder="1" applyAlignment="1">
      <alignment horizontal="center" vertical="center" wrapText="1"/>
    </xf>
    <xf numFmtId="0" fontId="71" fillId="0" borderId="14" xfId="6" applyFont="1" applyBorder="1" applyAlignment="1">
      <alignment horizontal="left" vertical="center" wrapText="1"/>
    </xf>
    <xf numFmtId="0" fontId="71" fillId="0" borderId="0" xfId="7" applyFont="1" applyAlignment="1">
      <alignment vertical="center" wrapText="1"/>
    </xf>
    <xf numFmtId="0" fontId="71" fillId="0" borderId="14" xfId="5" applyFont="1" applyBorder="1" applyAlignment="1">
      <alignment vertical="center" wrapText="1"/>
    </xf>
    <xf numFmtId="0" fontId="82" fillId="0" borderId="0" xfId="7" applyFont="1" applyAlignment="1">
      <alignment vertical="center" wrapText="1"/>
    </xf>
    <xf numFmtId="0" fontId="71" fillId="0" borderId="14" xfId="7" applyFont="1" applyBorder="1" applyAlignment="1">
      <alignment vertical="center" wrapText="1"/>
    </xf>
    <xf numFmtId="0" fontId="71" fillId="0" borderId="14" xfId="6" applyFont="1" applyBorder="1" applyAlignment="1">
      <alignment horizontal="right" vertical="center" wrapText="1"/>
    </xf>
    <xf numFmtId="0" fontId="70" fillId="0" borderId="14" xfId="7" applyFont="1" applyBorder="1" applyAlignment="1">
      <alignment horizontal="center" vertical="center" wrapText="1"/>
    </xf>
    <xf numFmtId="166" fontId="71" fillId="0" borderId="14" xfId="7" applyNumberFormat="1" applyFont="1" applyBorder="1" applyAlignment="1">
      <alignment horizontal="center" vertical="center" wrapText="1"/>
    </xf>
    <xf numFmtId="0" fontId="71" fillId="0" borderId="14" xfId="7" applyFont="1" applyBorder="1" applyAlignment="1">
      <alignment horizontal="center" vertical="center"/>
    </xf>
    <xf numFmtId="0" fontId="73" fillId="0" borderId="14" xfId="7" applyFont="1" applyBorder="1" applyAlignment="1">
      <alignment horizontal="right" vertical="center"/>
    </xf>
    <xf numFmtId="0" fontId="73" fillId="0" borderId="14" xfId="7" applyFont="1" applyBorder="1" applyAlignment="1">
      <alignment horizontal="center" vertical="center"/>
    </xf>
    <xf numFmtId="3" fontId="73" fillId="0" borderId="14" xfId="7" applyNumberFormat="1" applyFont="1" applyBorder="1" applyAlignment="1">
      <alignment horizontal="center" vertical="center"/>
    </xf>
    <xf numFmtId="0" fontId="71" fillId="0" borderId="0" xfId="7" applyFont="1" applyAlignment="1">
      <alignment vertical="center"/>
    </xf>
    <xf numFmtId="0" fontId="71" fillId="0" borderId="14" xfId="5" applyFont="1" applyBorder="1" applyAlignment="1">
      <alignment horizontal="center" vertical="center" wrapText="1"/>
    </xf>
    <xf numFmtId="0" fontId="71" fillId="0" borderId="14" xfId="643" applyFont="1" applyBorder="1" applyAlignment="1">
      <alignment horizontal="left" vertical="center" wrapText="1"/>
    </xf>
    <xf numFmtId="0" fontId="71" fillId="0" borderId="0" xfId="7" applyFont="1" applyAlignment="1">
      <alignment vertical="top" wrapText="1"/>
    </xf>
    <xf numFmtId="0" fontId="82" fillId="0" borderId="14" xfId="5" applyFont="1" applyBorder="1" applyAlignment="1">
      <alignment horizontal="center" vertical="center" wrapText="1"/>
    </xf>
    <xf numFmtId="3" fontId="82" fillId="0" borderId="14" xfId="7" applyNumberFormat="1" applyFont="1" applyBorder="1" applyAlignment="1">
      <alignment horizontal="center" vertical="center" wrapText="1"/>
    </xf>
    <xf numFmtId="0" fontId="71" fillId="0" borderId="14" xfId="59" applyFont="1" applyBorder="1" applyAlignment="1">
      <alignment vertical="center" wrapText="1"/>
    </xf>
    <xf numFmtId="0" fontId="71" fillId="0" borderId="14" xfId="7" applyFont="1" applyBorder="1" applyAlignment="1">
      <alignment horizontal="left" vertical="center" wrapText="1"/>
    </xf>
    <xf numFmtId="0" fontId="71" fillId="0" borderId="28" xfId="7" applyFont="1" applyBorder="1" applyAlignment="1">
      <alignment vertical="center" wrapText="1"/>
    </xf>
    <xf numFmtId="0" fontId="76" fillId="0" borderId="14" xfId="6" applyFont="1" applyBorder="1" applyAlignment="1">
      <alignment horizontal="right" vertical="center" wrapText="1"/>
    </xf>
    <xf numFmtId="0" fontId="71" fillId="0" borderId="14" xfId="5" applyFont="1" applyBorder="1" applyAlignment="1">
      <alignment horizontal="center" vertical="center"/>
    </xf>
    <xf numFmtId="0" fontId="76" fillId="0" borderId="14" xfId="5" applyFont="1" applyBorder="1" applyAlignment="1">
      <alignment horizontal="right" vertical="center"/>
    </xf>
    <xf numFmtId="0" fontId="82" fillId="0" borderId="14" xfId="5" applyFont="1" applyBorder="1" applyAlignment="1">
      <alignment horizontal="center" vertical="center"/>
    </xf>
    <xf numFmtId="3" fontId="82" fillId="0" borderId="14" xfId="5" applyNumberFormat="1" applyFont="1" applyBorder="1" applyAlignment="1">
      <alignment horizontal="center" vertical="center"/>
    </xf>
    <xf numFmtId="0" fontId="76" fillId="0" borderId="14" xfId="5" applyFont="1" applyBorder="1" applyAlignment="1">
      <alignment horizontal="left" vertical="center"/>
    </xf>
    <xf numFmtId="0" fontId="71" fillId="0" borderId="14" xfId="7" applyFont="1" applyBorder="1" applyAlignment="1">
      <alignment vertical="center"/>
    </xf>
    <xf numFmtId="0" fontId="71" fillId="0" borderId="14" xfId="5" applyFont="1" applyBorder="1" applyAlignment="1">
      <alignment horizontal="center" vertical="top"/>
    </xf>
    <xf numFmtId="0" fontId="82" fillId="0" borderId="14" xfId="7" applyFont="1" applyBorder="1" applyAlignment="1">
      <alignment horizontal="center" vertical="top"/>
    </xf>
    <xf numFmtId="3" fontId="82" fillId="0" borderId="14" xfId="7" applyNumberFormat="1" applyFont="1" applyBorder="1" applyAlignment="1">
      <alignment horizontal="center" vertical="center"/>
    </xf>
    <xf numFmtId="0" fontId="82" fillId="0" borderId="14" xfId="7" applyFont="1" applyBorder="1" applyAlignment="1">
      <alignment horizontal="right" vertical="center"/>
    </xf>
    <xf numFmtId="0" fontId="82" fillId="0" borderId="14" xfId="7" applyFont="1" applyBorder="1" applyAlignment="1">
      <alignment horizontal="left" vertical="center"/>
    </xf>
    <xf numFmtId="0" fontId="71" fillId="0" borderId="14" xfId="7" applyFont="1" applyBorder="1" applyAlignment="1">
      <alignment horizontal="right" vertical="center"/>
    </xf>
    <xf numFmtId="0" fontId="71" fillId="0" borderId="14" xfId="7" applyFont="1" applyBorder="1" applyAlignment="1">
      <alignment horizontal="left" vertical="center"/>
    </xf>
    <xf numFmtId="0" fontId="71" fillId="0" borderId="30" xfId="7" applyFont="1" applyBorder="1"/>
    <xf numFmtId="0" fontId="73" fillId="0" borderId="0" xfId="8" applyFont="1" applyAlignment="1">
      <alignment horizontal="right" vertical="center"/>
    </xf>
    <xf numFmtId="4" fontId="73" fillId="0" borderId="0" xfId="8" applyNumberFormat="1" applyFont="1" applyAlignment="1">
      <alignment vertical="center"/>
    </xf>
    <xf numFmtId="2" fontId="73" fillId="0" borderId="13" xfId="8" applyNumberFormat="1" applyFont="1" applyBorder="1" applyAlignment="1">
      <alignment horizontal="right" vertical="center"/>
    </xf>
    <xf numFmtId="0" fontId="79" fillId="0" borderId="12" xfId="8" applyFont="1" applyBorder="1" applyAlignment="1">
      <alignment horizontal="right" vertical="center"/>
    </xf>
    <xf numFmtId="0" fontId="76" fillId="0" borderId="14" xfId="6" applyFont="1" applyBorder="1" applyAlignment="1">
      <alignment horizontal="left" vertical="center"/>
    </xf>
    <xf numFmtId="0" fontId="71" fillId="0" borderId="14" xfId="6" applyFont="1" applyBorder="1" applyAlignment="1">
      <alignment horizontal="center" vertical="center"/>
    </xf>
    <xf numFmtId="3" fontId="71" fillId="0" borderId="14" xfId="5" applyNumberFormat="1" applyFont="1" applyBorder="1" applyAlignment="1">
      <alignment horizontal="center" vertical="center" wrapText="1"/>
    </xf>
    <xf numFmtId="0" fontId="71" fillId="0" borderId="30" xfId="7" applyFont="1" applyBorder="1" applyAlignment="1">
      <alignment vertical="top"/>
    </xf>
    <xf numFmtId="0" fontId="71" fillId="0" borderId="30" xfId="7" applyFont="1" applyBorder="1" applyAlignment="1">
      <alignment vertical="top" wrapText="1"/>
    </xf>
    <xf numFmtId="0" fontId="76" fillId="0" borderId="14" xfId="6" applyFont="1" applyBorder="1" applyAlignment="1">
      <alignment horizontal="left" vertical="center" wrapText="1"/>
    </xf>
    <xf numFmtId="0" fontId="71" fillId="0" borderId="30" xfId="7" applyFont="1" applyBorder="1" applyAlignment="1">
      <alignment vertical="center" wrapText="1"/>
    </xf>
    <xf numFmtId="0" fontId="71" fillId="0" borderId="14" xfId="6" applyFont="1" applyBorder="1" applyAlignment="1">
      <alignment horizontal="center" vertical="center" wrapText="1"/>
    </xf>
    <xf numFmtId="0" fontId="71" fillId="0" borderId="30" xfId="7" applyFont="1" applyBorder="1" applyAlignment="1">
      <alignment wrapText="1"/>
    </xf>
    <xf numFmtId="0" fontId="73" fillId="0" borderId="14" xfId="7" applyFont="1" applyBorder="1" applyAlignment="1">
      <alignment horizontal="left" vertical="center"/>
    </xf>
    <xf numFmtId="0" fontId="74" fillId="0" borderId="14" xfId="7" applyFont="1" applyBorder="1" applyAlignment="1">
      <alignment horizontal="left" vertical="center"/>
    </xf>
    <xf numFmtId="0" fontId="71" fillId="0" borderId="30" xfId="7" applyFont="1" applyBorder="1" applyAlignment="1">
      <alignment vertical="center"/>
    </xf>
    <xf numFmtId="3" fontId="70" fillId="0" borderId="14" xfId="5" applyNumberFormat="1" applyFont="1" applyBorder="1" applyAlignment="1">
      <alignment horizontal="center" vertical="center" wrapText="1"/>
    </xf>
    <xf numFmtId="0" fontId="70" fillId="0" borderId="14" xfId="6" applyFont="1" applyBorder="1" applyAlignment="1">
      <alignment horizontal="left" vertical="center" wrapText="1"/>
    </xf>
    <xf numFmtId="0" fontId="82" fillId="0" borderId="14" xfId="7" applyFont="1" applyBorder="1" applyAlignment="1">
      <alignment horizontal="center" vertical="center"/>
    </xf>
    <xf numFmtId="0" fontId="82" fillId="0" borderId="14" xfId="7" applyFont="1" applyBorder="1" applyAlignment="1">
      <alignment vertical="center"/>
    </xf>
    <xf numFmtId="3" fontId="73" fillId="0" borderId="14" xfId="5" applyNumberFormat="1" applyFont="1" applyBorder="1" applyAlignment="1">
      <alignment horizontal="center" vertical="center"/>
    </xf>
    <xf numFmtId="0" fontId="71" fillId="0" borderId="29" xfId="7" applyFont="1" applyBorder="1" applyAlignment="1">
      <alignment horizontal="center" vertical="top"/>
    </xf>
    <xf numFmtId="0" fontId="71" fillId="0" borderId="29" xfId="7" applyFont="1" applyBorder="1" applyAlignment="1">
      <alignment vertical="top"/>
    </xf>
    <xf numFmtId="0" fontId="71" fillId="0" borderId="29" xfId="7" applyFont="1" applyBorder="1" applyAlignment="1">
      <alignment horizontal="center"/>
    </xf>
    <xf numFmtId="3" fontId="71" fillId="0" borderId="29" xfId="7" applyNumberFormat="1" applyFont="1" applyBorder="1" applyAlignment="1">
      <alignment horizontal="center"/>
    </xf>
    <xf numFmtId="0" fontId="71" fillId="0" borderId="29" xfId="7" applyFont="1" applyBorder="1"/>
    <xf numFmtId="0" fontId="71" fillId="0" borderId="30" xfId="7" applyFont="1" applyBorder="1" applyAlignment="1">
      <alignment horizontal="center" vertical="top"/>
    </xf>
    <xf numFmtId="0" fontId="71" fillId="0" borderId="30" xfId="7" applyFont="1" applyBorder="1" applyAlignment="1">
      <alignment horizontal="center"/>
    </xf>
    <xf numFmtId="0" fontId="71" fillId="0" borderId="0" xfId="5" applyFont="1" applyAlignment="1">
      <alignment vertical="center"/>
    </xf>
    <xf numFmtId="4" fontId="71" fillId="0" borderId="0" xfId="5" applyNumberFormat="1" applyFont="1" applyAlignment="1">
      <alignment horizontal="center" vertical="center"/>
    </xf>
    <xf numFmtId="3" fontId="71" fillId="0" borderId="30" xfId="7" applyNumberFormat="1" applyFont="1" applyBorder="1" applyAlignment="1">
      <alignment horizontal="center"/>
    </xf>
    <xf numFmtId="0" fontId="71" fillId="0" borderId="30" xfId="7" applyFont="1" applyBorder="1" applyAlignment="1">
      <alignment horizontal="left" vertical="top"/>
    </xf>
    <xf numFmtId="0" fontId="71" fillId="0" borderId="30" xfId="7" applyFont="1" applyBorder="1" applyAlignment="1">
      <alignment horizontal="right"/>
    </xf>
    <xf numFmtId="0" fontId="82" fillId="0" borderId="30" xfId="7" applyFont="1" applyBorder="1" applyAlignment="1">
      <alignment vertical="center"/>
    </xf>
    <xf numFmtId="0" fontId="76" fillId="0" borderId="14" xfId="5" applyFont="1" applyBorder="1" applyAlignment="1">
      <alignment horizontal="left" vertical="center" wrapText="1"/>
    </xf>
    <xf numFmtId="0" fontId="71" fillId="0" borderId="14" xfId="5" applyFont="1" applyBorder="1" applyAlignment="1">
      <alignment horizontal="left" vertical="center" wrapText="1"/>
    </xf>
    <xf numFmtId="0" fontId="71" fillId="0" borderId="14" xfId="5" applyFont="1" applyBorder="1" applyAlignment="1">
      <alignment vertical="center"/>
    </xf>
    <xf numFmtId="0" fontId="71" fillId="0" borderId="12" xfId="7" applyFont="1" applyBorder="1" applyAlignment="1">
      <alignment vertical="center" wrapText="1"/>
    </xf>
    <xf numFmtId="0" fontId="71" fillId="0" borderId="14" xfId="7" applyFont="1" applyBorder="1" applyAlignment="1">
      <alignment horizontal="right" vertical="center" wrapText="1"/>
    </xf>
    <xf numFmtId="0" fontId="76" fillId="0" borderId="14" xfId="7" applyFont="1" applyBorder="1" applyAlignment="1">
      <alignment horizontal="right" vertical="center" wrapText="1"/>
    </xf>
    <xf numFmtId="0" fontId="73" fillId="0" borderId="14" xfId="7" applyFont="1" applyBorder="1" applyAlignment="1">
      <alignment vertical="center"/>
    </xf>
    <xf numFmtId="0" fontId="71" fillId="0" borderId="14" xfId="5" quotePrefix="1" applyFont="1" applyBorder="1" applyAlignment="1">
      <alignment horizontal="right" vertical="center" wrapText="1"/>
    </xf>
    <xf numFmtId="0" fontId="75" fillId="0" borderId="14" xfId="5" applyFont="1" applyBorder="1" applyAlignment="1">
      <alignment horizontal="center" vertical="center" wrapText="1"/>
    </xf>
    <xf numFmtId="3" fontId="75" fillId="0" borderId="14" xfId="5" applyNumberFormat="1" applyFont="1" applyBorder="1" applyAlignment="1">
      <alignment horizontal="center" vertical="center" wrapText="1"/>
    </xf>
    <xf numFmtId="0" fontId="76" fillId="0" borderId="14" xfId="5" applyFont="1" applyBorder="1" applyAlignment="1">
      <alignment horizontal="center" vertical="center" wrapText="1"/>
    </xf>
    <xf numFmtId="3" fontId="76" fillId="0" borderId="14" xfId="5" applyNumberFormat="1" applyFont="1" applyBorder="1" applyAlignment="1">
      <alignment horizontal="center" vertical="center" wrapText="1"/>
    </xf>
    <xf numFmtId="0" fontId="70" fillId="0" borderId="14" xfId="5" applyFont="1" applyBorder="1" applyAlignment="1">
      <alignment horizontal="right" vertical="center" wrapText="1"/>
    </xf>
    <xf numFmtId="0" fontId="70" fillId="0" borderId="14" xfId="5" applyFont="1" applyBorder="1" applyAlignment="1">
      <alignment horizontal="left" vertical="center" wrapText="1"/>
    </xf>
    <xf numFmtId="3" fontId="70" fillId="0" borderId="14" xfId="0" applyNumberFormat="1" applyFont="1" applyBorder="1" applyAlignment="1">
      <alignment horizontal="center" vertical="center"/>
    </xf>
    <xf numFmtId="0" fontId="70" fillId="0" borderId="25" xfId="648" applyFont="1" applyBorder="1" applyAlignment="1">
      <alignment vertical="center" wrapText="1"/>
    </xf>
    <xf numFmtId="0" fontId="70" fillId="0" borderId="14" xfId="5" applyFont="1" applyBorder="1" applyAlignment="1">
      <alignment horizontal="center" vertical="center" wrapText="1"/>
    </xf>
    <xf numFmtId="0" fontId="70" fillId="0" borderId="44" xfId="0" applyFont="1" applyBorder="1" applyAlignment="1">
      <alignment horizontal="center" vertical="center" wrapText="1"/>
    </xf>
    <xf numFmtId="0" fontId="93" fillId="0" borderId="44" xfId="0" applyFont="1" applyBorder="1" applyAlignment="1">
      <alignment horizontal="right" vertical="center" wrapText="1"/>
    </xf>
    <xf numFmtId="0" fontId="90" fillId="0" borderId="44" xfId="0" applyFont="1" applyBorder="1" applyAlignment="1">
      <alignment horizontal="center" vertical="center" wrapText="1"/>
    </xf>
    <xf numFmtId="43" fontId="90" fillId="0" borderId="44" xfId="0" applyNumberFormat="1" applyFont="1" applyBorder="1" applyAlignment="1">
      <alignment vertical="center" wrapText="1"/>
    </xf>
    <xf numFmtId="3" fontId="90" fillId="0" borderId="44" xfId="0" applyNumberFormat="1" applyFont="1" applyBorder="1" applyAlignment="1">
      <alignment horizontal="center" vertical="center" wrapText="1"/>
    </xf>
    <xf numFmtId="0" fontId="88" fillId="0" borderId="44" xfId="0" applyFont="1" applyBorder="1" applyAlignment="1">
      <alignment horizontal="left" vertical="center"/>
    </xf>
    <xf numFmtId="0" fontId="70" fillId="0" borderId="44" xfId="0" applyFont="1" applyBorder="1" applyAlignment="1">
      <alignment horizontal="center" vertical="center"/>
    </xf>
    <xf numFmtId="0" fontId="86" fillId="0" borderId="44" xfId="0" applyFont="1" applyBorder="1" applyAlignment="1">
      <alignment horizontal="right" vertical="center" wrapText="1"/>
    </xf>
    <xf numFmtId="0" fontId="49" fillId="0" borderId="44" xfId="0" applyFont="1" applyBorder="1" applyAlignment="1">
      <alignment horizontal="center" vertical="center" wrapText="1"/>
    </xf>
    <xf numFmtId="3" fontId="70" fillId="0" borderId="44" xfId="0" applyNumberFormat="1" applyFont="1" applyBorder="1" applyAlignment="1">
      <alignment horizontal="center" vertical="center" wrapText="1"/>
    </xf>
    <xf numFmtId="0" fontId="70" fillId="0" borderId="44" xfId="0" applyFont="1" applyBorder="1" applyAlignment="1">
      <alignment horizontal="left" vertical="center" wrapText="1"/>
    </xf>
    <xf numFmtId="3" fontId="82" fillId="0" borderId="14" xfId="5" applyNumberFormat="1" applyFont="1" applyBorder="1" applyAlignment="1">
      <alignment horizontal="center" vertical="center" wrapText="1"/>
    </xf>
    <xf numFmtId="3" fontId="76" fillId="0" borderId="14" xfId="6" applyNumberFormat="1" applyFont="1" applyBorder="1" applyAlignment="1">
      <alignment horizontal="center" vertical="center"/>
    </xf>
    <xf numFmtId="0" fontId="76" fillId="0" borderId="14" xfId="6" applyFont="1" applyBorder="1" applyAlignment="1">
      <alignment horizontal="right" vertical="center"/>
    </xf>
    <xf numFmtId="0" fontId="82" fillId="0" borderId="14" xfId="6" applyFont="1" applyBorder="1" applyAlignment="1">
      <alignment horizontal="center" vertical="center" wrapText="1"/>
    </xf>
    <xf numFmtId="3" fontId="82" fillId="0" borderId="14" xfId="6" applyNumberFormat="1" applyFont="1" applyBorder="1" applyAlignment="1">
      <alignment horizontal="center" vertical="center" wrapText="1"/>
    </xf>
    <xf numFmtId="3" fontId="71" fillId="0" borderId="30" xfId="7" applyNumberFormat="1" applyFont="1" applyBorder="1" applyAlignment="1">
      <alignment vertical="top" wrapText="1"/>
    </xf>
    <xf numFmtId="3" fontId="71" fillId="0" borderId="30" xfId="7" applyNumberFormat="1" applyFont="1" applyBorder="1" applyAlignment="1">
      <alignment vertical="center" wrapText="1"/>
    </xf>
    <xf numFmtId="3" fontId="76" fillId="0" borderId="14" xfId="5" applyNumberFormat="1" applyFont="1" applyBorder="1" applyAlignment="1">
      <alignment horizontal="right" vertical="center"/>
    </xf>
    <xf numFmtId="0" fontId="78" fillId="0" borderId="14" xfId="5" applyFont="1" applyBorder="1" applyAlignment="1">
      <alignment horizontal="left" vertical="center"/>
    </xf>
    <xf numFmtId="0" fontId="74" fillId="0" borderId="14" xfId="5" applyFont="1" applyBorder="1" applyAlignment="1">
      <alignment horizontal="left" vertical="center"/>
    </xf>
    <xf numFmtId="3" fontId="71" fillId="0" borderId="29" xfId="7" applyNumberFormat="1" applyFont="1" applyBorder="1" applyAlignment="1">
      <alignment vertical="top"/>
    </xf>
    <xf numFmtId="3" fontId="71" fillId="0" borderId="30" xfId="7" applyNumberFormat="1" applyFont="1" applyBorder="1" applyAlignment="1">
      <alignment vertical="top"/>
    </xf>
    <xf numFmtId="3" fontId="71" fillId="0" borderId="30" xfId="7" applyNumberFormat="1" applyFont="1" applyBorder="1" applyAlignment="1">
      <alignment vertical="center"/>
    </xf>
    <xf numFmtId="3" fontId="71" fillId="0" borderId="30" xfId="7" applyNumberFormat="1" applyFont="1" applyBorder="1" applyAlignment="1">
      <alignment horizontal="left" vertical="top"/>
    </xf>
    <xf numFmtId="3" fontId="71" fillId="0" borderId="30" xfId="7" applyNumberFormat="1" applyFont="1" applyBorder="1"/>
    <xf numFmtId="0" fontId="76" fillId="0" borderId="14" xfId="7" applyFont="1" applyBorder="1" applyAlignment="1">
      <alignment vertical="center" wrapText="1"/>
    </xf>
    <xf numFmtId="3" fontId="71" fillId="0" borderId="14" xfId="646" applyNumberFormat="1" applyFont="1" applyBorder="1" applyAlignment="1">
      <alignment horizontal="center" vertical="center"/>
    </xf>
    <xf numFmtId="3" fontId="70" fillId="0" borderId="14" xfId="7" applyNumberFormat="1" applyFont="1" applyBorder="1" applyAlignment="1">
      <alignment horizontal="center" vertical="center" wrapText="1"/>
    </xf>
    <xf numFmtId="0" fontId="88" fillId="0" borderId="40" xfId="6" applyFont="1" applyBorder="1" applyAlignment="1">
      <alignment horizontal="right" vertical="center" wrapText="1"/>
    </xf>
    <xf numFmtId="0" fontId="88" fillId="0" borderId="15" xfId="7" applyFont="1" applyBorder="1" applyAlignment="1">
      <alignment vertical="center" wrapText="1"/>
    </xf>
    <xf numFmtId="0" fontId="82" fillId="0" borderId="0" xfId="7" applyFont="1" applyAlignment="1">
      <alignment vertical="top" wrapText="1"/>
    </xf>
    <xf numFmtId="0" fontId="71" fillId="0" borderId="14" xfId="5" applyFont="1" applyBorder="1" applyAlignment="1">
      <alignment vertical="top"/>
    </xf>
    <xf numFmtId="0" fontId="73" fillId="0" borderId="14" xfId="7" applyFont="1" applyBorder="1" applyAlignment="1">
      <alignment vertical="center" wrapText="1"/>
    </xf>
    <xf numFmtId="0" fontId="74" fillId="0" borderId="14" xfId="5" applyFont="1" applyBorder="1" applyAlignment="1">
      <alignment horizontal="center" vertical="center" wrapText="1"/>
    </xf>
    <xf numFmtId="0" fontId="76" fillId="0" borderId="14" xfId="646" applyFont="1" applyBorder="1" applyAlignment="1">
      <alignment horizontal="right" vertical="center"/>
    </xf>
    <xf numFmtId="0" fontId="76" fillId="0" borderId="14" xfId="646" applyFont="1" applyBorder="1" applyAlignment="1">
      <alignment horizontal="left" vertical="center"/>
    </xf>
    <xf numFmtId="0" fontId="71" fillId="0" borderId="14" xfId="59" applyFont="1" applyBorder="1" applyAlignment="1">
      <alignment horizontal="right" vertical="center" wrapText="1"/>
    </xf>
    <xf numFmtId="0" fontId="76" fillId="0" borderId="14" xfId="5" applyFont="1" applyBorder="1" applyAlignment="1">
      <alignment vertical="center" wrapText="1"/>
    </xf>
    <xf numFmtId="0" fontId="71" fillId="0" borderId="14" xfId="643" applyFont="1" applyBorder="1" applyAlignment="1">
      <alignment vertical="center" wrapText="1"/>
    </xf>
    <xf numFmtId="3" fontId="71" fillId="0" borderId="0" xfId="7" applyNumberFormat="1" applyFont="1" applyAlignment="1">
      <alignment vertical="top" wrapText="1"/>
    </xf>
    <xf numFmtId="0" fontId="76" fillId="0" borderId="14" xfId="59" applyFont="1" applyBorder="1" applyAlignment="1">
      <alignment horizontal="right" vertical="center" wrapText="1"/>
    </xf>
    <xf numFmtId="0" fontId="76" fillId="0" borderId="14" xfId="8" applyFont="1" applyBorder="1" applyAlignment="1">
      <alignment horizontal="right" vertical="center"/>
    </xf>
    <xf numFmtId="0" fontId="82" fillId="0" borderId="28" xfId="7" applyFont="1" applyBorder="1" applyAlignment="1">
      <alignment vertical="center" wrapText="1"/>
    </xf>
    <xf numFmtId="0" fontId="90" fillId="0" borderId="14" xfId="6" applyFont="1" applyBorder="1" applyAlignment="1">
      <alignment horizontal="center" vertical="center" wrapText="1" readingOrder="1"/>
    </xf>
    <xf numFmtId="0" fontId="89" fillId="0" borderId="14" xfId="5" applyFont="1" applyBorder="1" applyAlignment="1">
      <alignment vertical="center" wrapText="1"/>
    </xf>
    <xf numFmtId="0" fontId="90" fillId="0" borderId="14" xfId="5" applyFont="1" applyBorder="1" applyAlignment="1">
      <alignment horizontal="center" vertical="center" wrapText="1"/>
    </xf>
    <xf numFmtId="3" fontId="90" fillId="0" borderId="14" xfId="2" applyNumberFormat="1" applyFont="1" applyFill="1" applyBorder="1" applyAlignment="1">
      <alignment horizontal="center" wrapText="1"/>
    </xf>
    <xf numFmtId="0" fontId="88" fillId="0" borderId="14" xfId="7" applyFont="1" applyBorder="1" applyAlignment="1">
      <alignment vertical="center" wrapText="1"/>
    </xf>
    <xf numFmtId="0" fontId="70" fillId="0" borderId="14" xfId="7" applyFont="1" applyBorder="1" applyAlignment="1">
      <alignment vertical="center" wrapText="1"/>
    </xf>
    <xf numFmtId="0" fontId="70" fillId="0" borderId="14" xfId="7" applyFont="1" applyBorder="1" applyAlignment="1">
      <alignment horizontal="left" vertical="center" wrapText="1"/>
    </xf>
    <xf numFmtId="0" fontId="75" fillId="0" borderId="14" xfId="7" applyFont="1" applyBorder="1" applyAlignment="1">
      <alignment horizontal="center" vertical="center"/>
    </xf>
    <xf numFmtId="3" fontId="75" fillId="0" borderId="14" xfId="7" applyNumberFormat="1" applyFont="1" applyBorder="1" applyAlignment="1">
      <alignment horizontal="center" vertical="center"/>
    </xf>
    <xf numFmtId="3" fontId="76" fillId="0" borderId="14" xfId="7" applyNumberFormat="1" applyFont="1" applyBorder="1" applyAlignment="1">
      <alignment horizontal="center" vertical="center" wrapText="1"/>
    </xf>
    <xf numFmtId="3" fontId="76" fillId="0" borderId="14" xfId="8" applyNumberFormat="1" applyFont="1" applyBorder="1" applyAlignment="1">
      <alignment horizontal="center" vertical="center"/>
    </xf>
    <xf numFmtId="0" fontId="76" fillId="0" borderId="14" xfId="5" applyFont="1" applyBorder="1" applyAlignment="1">
      <alignment vertical="center"/>
    </xf>
    <xf numFmtId="0" fontId="76" fillId="0" borderId="14" xfId="6" applyFont="1" applyBorder="1" applyAlignment="1">
      <alignment horizontal="right" vertical="center" wrapText="1" readingOrder="2"/>
    </xf>
    <xf numFmtId="0" fontId="82" fillId="0" borderId="30" xfId="7" applyFont="1" applyBorder="1" applyAlignment="1">
      <alignment vertical="center" wrapText="1"/>
    </xf>
    <xf numFmtId="0" fontId="75" fillId="0" borderId="14" xfId="7" applyFont="1" applyBorder="1" applyAlignment="1">
      <alignment horizontal="center" vertical="center" wrapText="1"/>
    </xf>
    <xf numFmtId="0" fontId="71" fillId="0" borderId="14" xfId="6" applyFont="1" applyBorder="1" applyAlignment="1">
      <alignment horizontal="right" vertical="center"/>
    </xf>
    <xf numFmtId="4" fontId="70" fillId="0" borderId="14" xfId="4" applyNumberFormat="1" applyFont="1" applyFill="1" applyBorder="1" applyAlignment="1">
      <alignment horizontal="left" vertical="center" wrapText="1"/>
    </xf>
    <xf numFmtId="0" fontId="88" fillId="0" borderId="24" xfId="8" applyFont="1" applyBorder="1" applyAlignment="1">
      <alignment vertical="center"/>
    </xf>
    <xf numFmtId="0" fontId="85" fillId="0" borderId="14" xfId="647" applyFont="1" applyBorder="1" applyAlignment="1">
      <alignment horizontal="center" vertical="center"/>
    </xf>
    <xf numFmtId="3" fontId="85" fillId="0" borderId="14" xfId="666" applyNumberFormat="1" applyFont="1" applyBorder="1" applyAlignment="1">
      <alignment horizontal="center" vertical="center"/>
    </xf>
    <xf numFmtId="4" fontId="85" fillId="0" borderId="14" xfId="5" applyNumberFormat="1" applyFont="1" applyBorder="1" applyAlignment="1">
      <alignment horizontal="center" vertical="center" wrapText="1"/>
    </xf>
    <xf numFmtId="0" fontId="88" fillId="0" borderId="26" xfId="667" applyFont="1" applyBorder="1" applyAlignment="1">
      <alignment horizontal="left" vertical="center" wrapText="1"/>
    </xf>
    <xf numFmtId="0" fontId="83" fillId="0" borderId="14" xfId="667" applyFont="1" applyBorder="1" applyAlignment="1">
      <alignment horizontal="center" vertical="center" wrapText="1"/>
    </xf>
    <xf numFmtId="0" fontId="70" fillId="0" borderId="43" xfId="7" applyFont="1" applyBorder="1" applyAlignment="1">
      <alignment wrapText="1"/>
    </xf>
    <xf numFmtId="0" fontId="70" fillId="0" borderId="30" xfId="7" applyFont="1" applyBorder="1" applyAlignment="1">
      <alignment wrapText="1"/>
    </xf>
    <xf numFmtId="49" fontId="70" fillId="0" borderId="14" xfId="667" quotePrefix="1" applyNumberFormat="1" applyFont="1" applyBorder="1" applyAlignment="1">
      <alignment horizontal="center" vertical="center" wrapText="1"/>
    </xf>
    <xf numFmtId="0" fontId="88" fillId="0" borderId="24" xfId="5" applyFont="1" applyBorder="1" applyAlignment="1">
      <alignment vertical="center" wrapText="1"/>
    </xf>
    <xf numFmtId="0" fontId="84" fillId="0" borderId="14" xfId="6" applyFont="1" applyBorder="1" applyAlignment="1">
      <alignment horizontal="center" vertical="center"/>
    </xf>
    <xf numFmtId="4" fontId="84" fillId="0" borderId="14" xfId="5" applyNumberFormat="1" applyFont="1" applyBorder="1" applyAlignment="1">
      <alignment horizontal="center" vertical="center" wrapText="1"/>
    </xf>
    <xf numFmtId="0" fontId="88" fillId="0" borderId="14" xfId="6" applyFont="1" applyBorder="1" applyAlignment="1">
      <alignment horizontal="left" vertical="center" wrapText="1"/>
    </xf>
    <xf numFmtId="49" fontId="83" fillId="0" borderId="14" xfId="667" quotePrefix="1" applyNumberFormat="1" applyFont="1" applyBorder="1" applyAlignment="1">
      <alignment horizontal="center" vertical="center" wrapText="1"/>
    </xf>
    <xf numFmtId="2" fontId="70" fillId="0" borderId="43" xfId="7" applyNumberFormat="1" applyFont="1" applyBorder="1" applyAlignment="1">
      <alignment wrapText="1"/>
    </xf>
    <xf numFmtId="0" fontId="70" fillId="0" borderId="24" xfId="647" applyFont="1" applyBorder="1" applyAlignment="1">
      <alignment vertical="center"/>
    </xf>
    <xf numFmtId="0" fontId="70" fillId="0" borderId="14" xfId="6" applyFont="1" applyBorder="1" applyAlignment="1">
      <alignment horizontal="center" vertical="center"/>
    </xf>
    <xf numFmtId="4" fontId="70" fillId="0" borderId="14" xfId="5" applyNumberFormat="1" applyFont="1" applyBorder="1" applyAlignment="1">
      <alignment horizontal="center" vertical="center" wrapText="1"/>
    </xf>
    <xf numFmtId="0" fontId="70" fillId="0" borderId="26" xfId="647" applyFont="1" applyBorder="1" applyAlignment="1">
      <alignment horizontal="left" vertical="center" wrapText="1"/>
    </xf>
    <xf numFmtId="3" fontId="91" fillId="0" borderId="27" xfId="666" applyNumberFormat="1" applyFont="1" applyBorder="1" applyAlignment="1">
      <alignment horizontal="center" vertical="center"/>
    </xf>
    <xf numFmtId="0" fontId="91" fillId="0" borderId="27" xfId="666" applyFont="1" applyBorder="1" applyAlignment="1">
      <alignment horizontal="center" vertical="center"/>
    </xf>
    <xf numFmtId="0" fontId="85" fillId="0" borderId="14" xfId="6" applyFont="1" applyBorder="1" applyAlignment="1">
      <alignment horizontal="center" vertical="center"/>
    </xf>
    <xf numFmtId="3" fontId="85" fillId="0" borderId="14" xfId="6" applyNumberFormat="1" applyFont="1" applyBorder="1" applyAlignment="1">
      <alignment horizontal="center" vertical="center"/>
    </xf>
    <xf numFmtId="0" fontId="70" fillId="0" borderId="14" xfId="6" applyFont="1" applyBorder="1" applyAlignment="1">
      <alignment horizontal="right" vertical="center" wrapText="1"/>
    </xf>
    <xf numFmtId="3" fontId="70" fillId="0" borderId="14" xfId="6" applyNumberFormat="1" applyFont="1" applyBorder="1" applyAlignment="1">
      <alignment horizontal="center" vertical="center"/>
    </xf>
    <xf numFmtId="3" fontId="85" fillId="0" borderId="14" xfId="5" applyNumberFormat="1" applyFont="1" applyBorder="1" applyAlignment="1">
      <alignment horizontal="center" vertical="center" wrapText="1"/>
    </xf>
    <xf numFmtId="0" fontId="70" fillId="0" borderId="24" xfId="5" applyFont="1" applyBorder="1" applyAlignment="1">
      <alignment horizontal="right" vertical="center" wrapText="1"/>
    </xf>
    <xf numFmtId="0" fontId="70" fillId="0" borderId="24" xfId="647" applyFont="1" applyBorder="1" applyAlignment="1">
      <alignment horizontal="right" vertical="center"/>
    </xf>
    <xf numFmtId="0" fontId="70" fillId="0" borderId="14" xfId="7" applyFont="1" applyBorder="1" applyAlignment="1">
      <alignment horizontal="left" vertical="center"/>
    </xf>
    <xf numFmtId="0" fontId="89" fillId="0" borderId="24" xfId="7" applyFont="1" applyBorder="1" applyAlignment="1">
      <alignment vertical="center"/>
    </xf>
    <xf numFmtId="0" fontId="89" fillId="0" borderId="26" xfId="7" applyFont="1" applyBorder="1" applyAlignment="1">
      <alignment horizontal="left" vertical="center" wrapText="1"/>
    </xf>
    <xf numFmtId="0" fontId="88" fillId="0" borderId="14" xfId="5" applyFont="1" applyBorder="1" applyAlignment="1">
      <alignment vertical="center" wrapText="1"/>
    </xf>
    <xf numFmtId="0" fontId="70" fillId="0" borderId="14" xfId="647" applyFont="1" applyBorder="1" applyAlignment="1">
      <alignment vertical="center" wrapText="1"/>
    </xf>
    <xf numFmtId="3" fontId="91" fillId="0" borderId="15" xfId="666" applyNumberFormat="1" applyFont="1" applyBorder="1" applyAlignment="1">
      <alignment horizontal="center" vertical="center"/>
    </xf>
    <xf numFmtId="0" fontId="91" fillId="0" borderId="15" xfId="666" applyFont="1" applyBorder="1" applyAlignment="1">
      <alignment horizontal="center" vertical="center"/>
    </xf>
    <xf numFmtId="49" fontId="83" fillId="0" borderId="14" xfId="5" quotePrefix="1" applyNumberFormat="1" applyFont="1" applyBorder="1" applyAlignment="1">
      <alignment horizontal="center" vertical="center" wrapText="1"/>
    </xf>
    <xf numFmtId="0" fontId="84" fillId="0" borderId="14" xfId="6" applyFont="1" applyBorder="1" applyAlignment="1">
      <alignment vertical="center"/>
    </xf>
    <xf numFmtId="0" fontId="84" fillId="0" borderId="14" xfId="6" applyFont="1" applyBorder="1" applyAlignment="1">
      <alignment horizontal="left" vertical="center" wrapText="1"/>
    </xf>
    <xf numFmtId="0" fontId="70" fillId="0" borderId="14" xfId="6" applyFont="1" applyBorder="1" applyAlignment="1">
      <alignment vertical="center"/>
    </xf>
    <xf numFmtId="0" fontId="70" fillId="0" borderId="15" xfId="7" applyFont="1" applyBorder="1" applyAlignment="1">
      <alignment wrapText="1"/>
    </xf>
    <xf numFmtId="0" fontId="70" fillId="0" borderId="14" xfId="647" applyFont="1" applyBorder="1" applyAlignment="1">
      <alignment vertical="center" wrapText="1" shrinkToFit="1"/>
    </xf>
    <xf numFmtId="0" fontId="70" fillId="0" borderId="30" xfId="7" applyFont="1" applyBorder="1"/>
    <xf numFmtId="0" fontId="90" fillId="0" borderId="14" xfId="7" applyFont="1" applyBorder="1" applyAlignment="1">
      <alignment horizontal="left" vertical="center"/>
    </xf>
    <xf numFmtId="0" fontId="70" fillId="0" borderId="14" xfId="648" applyFont="1" applyBorder="1" applyAlignment="1">
      <alignment horizontal="center" vertical="center"/>
    </xf>
    <xf numFmtId="0" fontId="83" fillId="0" borderId="14" xfId="5" applyFont="1" applyBorder="1" applyAlignment="1">
      <alignment horizontal="center" vertical="center" wrapText="1"/>
    </xf>
    <xf numFmtId="0" fontId="70" fillId="0" borderId="14" xfId="6" applyFont="1" applyBorder="1" applyAlignment="1">
      <alignment vertical="center" wrapText="1"/>
    </xf>
    <xf numFmtId="0" fontId="70" fillId="0" borderId="30" xfId="7" applyFont="1" applyBorder="1" applyAlignment="1">
      <alignment vertical="center" wrapText="1"/>
    </xf>
    <xf numFmtId="0" fontId="70" fillId="0" borderId="14" xfId="647" applyFont="1" applyBorder="1" applyAlignment="1">
      <alignment horizontal="center" vertical="center"/>
    </xf>
    <xf numFmtId="3" fontId="70" fillId="0" borderId="14" xfId="666" applyNumberFormat="1" applyFont="1" applyBorder="1" applyAlignment="1">
      <alignment horizontal="center" vertical="center"/>
    </xf>
    <xf numFmtId="0" fontId="70" fillId="0" borderId="14" xfId="667" applyFont="1" applyBorder="1" applyAlignment="1">
      <alignment vertical="center" wrapText="1" readingOrder="2"/>
    </xf>
    <xf numFmtId="3" fontId="70" fillId="0" borderId="14" xfId="648" applyNumberFormat="1" applyFont="1" applyBorder="1" applyAlignment="1">
      <alignment horizontal="center" vertical="center"/>
    </xf>
    <xf numFmtId="0" fontId="70" fillId="0" borderId="14" xfId="667" applyFont="1" applyBorder="1" applyAlignment="1">
      <alignment horizontal="left" vertical="center" wrapText="1" readingOrder="2"/>
    </xf>
    <xf numFmtId="2" fontId="70" fillId="0" borderId="43" xfId="7" applyNumberFormat="1" applyFont="1" applyBorder="1" applyAlignment="1">
      <alignment vertical="center" wrapText="1"/>
    </xf>
    <xf numFmtId="0" fontId="70" fillId="0" borderId="30" xfId="7" applyFont="1" applyBorder="1" applyAlignment="1">
      <alignment vertical="center"/>
    </xf>
    <xf numFmtId="0" fontId="70" fillId="0" borderId="45" xfId="5" applyFont="1" applyBorder="1" applyAlignment="1">
      <alignment horizontal="center" vertical="center" wrapText="1"/>
    </xf>
    <xf numFmtId="0" fontId="70" fillId="0" borderId="21" xfId="7" applyFont="1" applyBorder="1" applyAlignment="1">
      <alignment horizontal="left" vertical="center"/>
    </xf>
    <xf numFmtId="0" fontId="49" fillId="0" borderId="0" xfId="7" applyAlignment="1">
      <alignment wrapText="1"/>
    </xf>
    <xf numFmtId="0" fontId="49" fillId="0" borderId="0" xfId="7"/>
    <xf numFmtId="0" fontId="73" fillId="24" borderId="14" xfId="7" applyFont="1" applyFill="1" applyBorder="1" applyAlignment="1">
      <alignment horizontal="center" vertical="center"/>
    </xf>
    <xf numFmtId="0" fontId="71" fillId="24" borderId="30" xfId="7" applyFont="1" applyFill="1" applyBorder="1" applyAlignment="1">
      <alignment vertical="center"/>
    </xf>
    <xf numFmtId="0" fontId="88" fillId="0" borderId="14" xfId="6" applyFont="1" applyBorder="1" applyAlignment="1">
      <alignment vertical="center"/>
    </xf>
    <xf numFmtId="0" fontId="88" fillId="0" borderId="14" xfId="6" applyFont="1" applyBorder="1" applyAlignment="1">
      <alignment horizontal="center" vertical="center"/>
    </xf>
    <xf numFmtId="4" fontId="88" fillId="0" borderId="14" xfId="5" applyNumberFormat="1" applyFont="1" applyBorder="1" applyAlignment="1">
      <alignment horizontal="center" vertical="center" wrapText="1"/>
    </xf>
    <xf numFmtId="0" fontId="88" fillId="0" borderId="14" xfId="6" applyFont="1" applyBorder="1" applyAlignment="1">
      <alignment vertical="center" wrapText="1"/>
    </xf>
    <xf numFmtId="0" fontId="88" fillId="0" borderId="14" xfId="6" applyFont="1" applyBorder="1" applyAlignment="1">
      <alignment horizontal="left" vertical="center"/>
    </xf>
    <xf numFmtId="0" fontId="95" fillId="0" borderId="14" xfId="647" applyFont="1" applyBorder="1" applyAlignment="1">
      <alignment horizontal="center" vertical="center"/>
    </xf>
    <xf numFmtId="3" fontId="95" fillId="0" borderId="14" xfId="666" applyNumberFormat="1" applyFont="1" applyBorder="1" applyAlignment="1">
      <alignment horizontal="center" vertical="center"/>
    </xf>
    <xf numFmtId="4" fontId="95" fillId="0" borderId="14" xfId="5" applyNumberFormat="1" applyFont="1" applyBorder="1" applyAlignment="1">
      <alignment horizontal="center" vertical="center" wrapText="1"/>
    </xf>
    <xf numFmtId="3" fontId="89" fillId="0" borderId="21" xfId="4" applyNumberFormat="1" applyFont="1" applyFill="1" applyBorder="1" applyAlignment="1">
      <alignment horizontal="center" vertical="center"/>
    </xf>
    <xf numFmtId="0" fontId="71" fillId="25" borderId="30" xfId="7" applyFont="1" applyFill="1" applyBorder="1"/>
    <xf numFmtId="3" fontId="74" fillId="25" borderId="26" xfId="8" applyNumberFormat="1" applyFont="1" applyFill="1" applyBorder="1" applyAlignment="1">
      <alignment vertical="center" wrapText="1"/>
    </xf>
    <xf numFmtId="3" fontId="74" fillId="25" borderId="25" xfId="8" applyNumberFormat="1" applyFont="1" applyFill="1" applyBorder="1" applyAlignment="1">
      <alignment horizontal="center" vertical="center" wrapText="1"/>
    </xf>
    <xf numFmtId="0" fontId="73" fillId="25" borderId="25" xfId="8" applyFont="1" applyFill="1" applyBorder="1" applyAlignment="1">
      <alignment vertical="center"/>
    </xf>
    <xf numFmtId="0" fontId="73" fillId="25" borderId="24" xfId="8" applyFont="1" applyFill="1" applyBorder="1" applyAlignment="1">
      <alignment vertical="center"/>
    </xf>
    <xf numFmtId="0" fontId="71" fillId="25" borderId="0" xfId="7" applyFont="1" applyFill="1"/>
    <xf numFmtId="3" fontId="74" fillId="25" borderId="14" xfId="8" applyNumberFormat="1" applyFont="1" applyFill="1" applyBorder="1" applyAlignment="1">
      <alignment vertical="center" wrapText="1"/>
    </xf>
    <xf numFmtId="3" fontId="74" fillId="25" borderId="14" xfId="8" applyNumberFormat="1" applyFont="1" applyFill="1" applyBorder="1" applyAlignment="1">
      <alignment horizontal="center" vertical="center" wrapText="1"/>
    </xf>
    <xf numFmtId="3" fontId="71" fillId="0" borderId="15" xfId="1" applyNumberFormat="1" applyFont="1" applyFill="1" applyBorder="1" applyAlignment="1">
      <alignment horizontal="center" vertical="center"/>
    </xf>
    <xf numFmtId="0" fontId="71" fillId="26" borderId="14" xfId="5" applyFont="1" applyFill="1" applyBorder="1" applyAlignment="1">
      <alignment horizontal="center" vertical="center" wrapText="1"/>
    </xf>
    <xf numFmtId="0" fontId="71" fillId="26" borderId="14" xfId="7" applyFont="1" applyFill="1" applyBorder="1" applyAlignment="1">
      <alignment horizontal="right" vertical="center" wrapText="1"/>
    </xf>
    <xf numFmtId="0" fontId="71" fillId="26" borderId="14" xfId="7" applyFont="1" applyFill="1" applyBorder="1" applyAlignment="1">
      <alignment horizontal="center" vertical="center" wrapText="1"/>
    </xf>
    <xf numFmtId="3" fontId="71" fillId="26" borderId="14" xfId="7" applyNumberFormat="1" applyFont="1" applyFill="1" applyBorder="1" applyAlignment="1">
      <alignment horizontal="center" vertical="center" wrapText="1"/>
    </xf>
    <xf numFmtId="3" fontId="71" fillId="26" borderId="14" xfId="4" applyNumberFormat="1" applyFont="1" applyFill="1" applyBorder="1" applyAlignment="1">
      <alignment horizontal="center" vertical="center" wrapText="1"/>
    </xf>
    <xf numFmtId="0" fontId="71" fillId="26" borderId="14" xfId="5" applyFont="1" applyFill="1" applyBorder="1" applyAlignment="1">
      <alignment horizontal="left" vertical="center" wrapText="1"/>
    </xf>
    <xf numFmtId="0" fontId="71" fillId="26" borderId="30" xfId="7" applyFont="1" applyFill="1" applyBorder="1" applyAlignment="1">
      <alignment vertical="center"/>
    </xf>
    <xf numFmtId="43" fontId="71" fillId="0" borderId="15" xfId="1" applyFont="1" applyFill="1" applyBorder="1" applyAlignment="1">
      <alignment horizontal="center" vertical="center" wrapText="1"/>
    </xf>
    <xf numFmtId="0" fontId="71" fillId="27" borderId="14" xfId="7" applyFont="1" applyFill="1" applyBorder="1" applyAlignment="1">
      <alignment horizontal="center" vertical="center" wrapText="1"/>
    </xf>
    <xf numFmtId="0" fontId="76" fillId="27" borderId="14" xfId="5" applyFont="1" applyFill="1" applyBorder="1" applyAlignment="1">
      <alignment horizontal="right" vertical="center" wrapText="1"/>
    </xf>
    <xf numFmtId="0" fontId="82" fillId="27" borderId="14" xfId="7" applyFont="1" applyFill="1" applyBorder="1" applyAlignment="1">
      <alignment horizontal="center" vertical="center" wrapText="1"/>
    </xf>
    <xf numFmtId="3" fontId="82" fillId="27" borderId="14" xfId="2" applyNumberFormat="1" applyFont="1" applyFill="1" applyBorder="1" applyAlignment="1">
      <alignment horizontal="center" vertical="center" wrapText="1"/>
    </xf>
    <xf numFmtId="3" fontId="82" fillId="27" borderId="14" xfId="4" applyNumberFormat="1" applyFont="1" applyFill="1" applyBorder="1" applyAlignment="1">
      <alignment horizontal="center" vertical="center" wrapText="1"/>
    </xf>
    <xf numFmtId="3" fontId="71" fillId="27" borderId="14" xfId="5" applyNumberFormat="1" applyFont="1" applyFill="1" applyBorder="1" applyAlignment="1">
      <alignment horizontal="center" vertical="center" wrapText="1"/>
    </xf>
    <xf numFmtId="0" fontId="76" fillId="27" borderId="14" xfId="7" applyFont="1" applyFill="1" applyBorder="1" applyAlignment="1">
      <alignment vertical="center" wrapText="1"/>
    </xf>
    <xf numFmtId="0" fontId="71" fillId="27" borderId="14" xfId="6" applyFont="1" applyFill="1" applyBorder="1" applyAlignment="1">
      <alignment horizontal="center" vertical="center" wrapText="1" readingOrder="1"/>
    </xf>
    <xf numFmtId="0" fontId="71" fillId="27" borderId="14" xfId="5" applyFont="1" applyFill="1" applyBorder="1" applyAlignment="1">
      <alignment horizontal="right" vertical="center" wrapText="1"/>
    </xf>
    <xf numFmtId="3" fontId="71" fillId="27" borderId="14" xfId="646" applyNumberFormat="1" applyFont="1" applyFill="1" applyBorder="1" applyAlignment="1">
      <alignment horizontal="center" vertical="center"/>
    </xf>
    <xf numFmtId="3" fontId="71" fillId="27" borderId="14" xfId="7" applyNumberFormat="1" applyFont="1" applyFill="1" applyBorder="1" applyAlignment="1">
      <alignment horizontal="center" vertical="center" wrapText="1"/>
    </xf>
    <xf numFmtId="0" fontId="71" fillId="27" borderId="14" xfId="6" applyFont="1" applyFill="1" applyBorder="1" applyAlignment="1">
      <alignment horizontal="left" vertical="center" wrapText="1"/>
    </xf>
    <xf numFmtId="0" fontId="71" fillId="27" borderId="14" xfId="5" applyFont="1" applyFill="1" applyBorder="1" applyAlignment="1">
      <alignment vertical="center" wrapText="1"/>
    </xf>
    <xf numFmtId="0" fontId="71" fillId="27" borderId="14" xfId="7" applyFont="1" applyFill="1" applyBorder="1" applyAlignment="1">
      <alignment vertical="center" wrapText="1"/>
    </xf>
    <xf numFmtId="0" fontId="71" fillId="27" borderId="14" xfId="6" applyFont="1" applyFill="1" applyBorder="1" applyAlignment="1">
      <alignment horizontal="right" vertical="center" wrapText="1"/>
    </xf>
    <xf numFmtId="3" fontId="70" fillId="27" borderId="14" xfId="7" applyNumberFormat="1" applyFont="1" applyFill="1" applyBorder="1" applyAlignment="1">
      <alignment horizontal="center" vertical="center" wrapText="1"/>
    </xf>
    <xf numFmtId="3" fontId="71" fillId="27" borderId="14" xfId="4" applyNumberFormat="1" applyFont="1" applyFill="1" applyBorder="1" applyAlignment="1">
      <alignment horizontal="center" vertical="center" wrapText="1"/>
    </xf>
    <xf numFmtId="0" fontId="71" fillId="27" borderId="14" xfId="6" applyFont="1" applyFill="1" applyBorder="1" applyAlignment="1">
      <alignment vertical="center" wrapText="1"/>
    </xf>
    <xf numFmtId="166" fontId="71" fillId="27" borderId="14" xfId="7" applyNumberFormat="1" applyFont="1" applyFill="1" applyBorder="1" applyAlignment="1">
      <alignment horizontal="center" vertical="center" wrapText="1"/>
    </xf>
    <xf numFmtId="0" fontId="97" fillId="0" borderId="14" xfId="5" applyFont="1" applyBorder="1" applyAlignment="1">
      <alignment horizontal="right" vertical="center" wrapText="1"/>
    </xf>
    <xf numFmtId="0" fontId="33" fillId="0" borderId="0" xfId="668" applyAlignment="1">
      <alignment horizontal="center" vertical="center"/>
    </xf>
    <xf numFmtId="0" fontId="33" fillId="0" borderId="0" xfId="668"/>
    <xf numFmtId="3" fontId="71" fillId="31" borderId="14" xfId="7" applyNumberFormat="1" applyFont="1" applyFill="1" applyBorder="1" applyAlignment="1">
      <alignment horizontal="center" vertical="center" wrapText="1"/>
    </xf>
    <xf numFmtId="3" fontId="70" fillId="31" borderId="14" xfId="7" applyNumberFormat="1" applyFont="1" applyFill="1" applyBorder="1" applyAlignment="1">
      <alignment horizontal="center" vertical="center" wrapText="1"/>
    </xf>
    <xf numFmtId="166" fontId="71" fillId="31" borderId="14" xfId="7" applyNumberFormat="1" applyFont="1" applyFill="1" applyBorder="1" applyAlignment="1">
      <alignment horizontal="center" vertical="center" wrapText="1"/>
    </xf>
    <xf numFmtId="0" fontId="70" fillId="31" borderId="14" xfId="5" applyFont="1" applyFill="1" applyBorder="1" applyAlignment="1">
      <alignment horizontal="right" vertical="center" wrapText="1"/>
    </xf>
    <xf numFmtId="0" fontId="71" fillId="31" borderId="14" xfId="7" applyFont="1" applyFill="1" applyBorder="1" applyAlignment="1">
      <alignment horizontal="center" vertical="center"/>
    </xf>
    <xf numFmtId="3" fontId="71" fillId="31" borderId="14" xfId="646" applyNumberFormat="1" applyFont="1" applyFill="1" applyBorder="1" applyAlignment="1">
      <alignment horizontal="center" vertical="center"/>
    </xf>
    <xf numFmtId="3" fontId="71" fillId="31" borderId="14" xfId="5" applyNumberFormat="1" applyFont="1" applyFill="1" applyBorder="1" applyAlignment="1">
      <alignment horizontal="center" vertical="center" wrapText="1"/>
    </xf>
    <xf numFmtId="0" fontId="71" fillId="31" borderId="14" xfId="5" applyFont="1" applyFill="1" applyBorder="1" applyAlignment="1">
      <alignment vertical="center" wrapText="1"/>
    </xf>
    <xf numFmtId="0" fontId="82" fillId="31" borderId="0" xfId="7" applyFont="1" applyFill="1" applyAlignment="1">
      <alignment vertical="top" wrapText="1"/>
    </xf>
    <xf numFmtId="0" fontId="71" fillId="31" borderId="14" xfId="7" applyFont="1" applyFill="1" applyBorder="1" applyAlignment="1">
      <alignment horizontal="center" vertical="center" wrapText="1"/>
    </xf>
    <xf numFmtId="0" fontId="71" fillId="31" borderId="14" xfId="6" applyFont="1" applyFill="1" applyBorder="1" applyAlignment="1">
      <alignment horizontal="center" vertical="center" wrapText="1" readingOrder="1"/>
    </xf>
    <xf numFmtId="0" fontId="70" fillId="31" borderId="14" xfId="6" applyFont="1" applyFill="1" applyBorder="1" applyAlignment="1">
      <alignment horizontal="right" vertical="center" wrapText="1"/>
    </xf>
    <xf numFmtId="3" fontId="71" fillId="31" borderId="14" xfId="4" applyNumberFormat="1" applyFont="1" applyFill="1" applyBorder="1" applyAlignment="1">
      <alignment horizontal="center" vertical="center" wrapText="1"/>
    </xf>
    <xf numFmtId="0" fontId="70" fillId="31" borderId="14" xfId="6" applyFont="1" applyFill="1" applyBorder="1" applyAlignment="1">
      <alignment vertical="center" wrapText="1"/>
    </xf>
    <xf numFmtId="0" fontId="71" fillId="31" borderId="0" xfId="7" applyFont="1" applyFill="1" applyAlignment="1">
      <alignment vertical="center" wrapText="1"/>
    </xf>
    <xf numFmtId="0" fontId="71" fillId="31" borderId="14" xfId="6" applyFont="1" applyFill="1" applyBorder="1" applyAlignment="1">
      <alignment horizontal="right" vertical="center" wrapText="1"/>
    </xf>
    <xf numFmtId="0" fontId="71" fillId="31" borderId="14" xfId="6" applyFont="1" applyFill="1" applyBorder="1" applyAlignment="1">
      <alignment horizontal="left" vertical="center" wrapText="1"/>
    </xf>
    <xf numFmtId="0" fontId="71" fillId="31" borderId="14" xfId="5" applyFont="1" applyFill="1" applyBorder="1" applyAlignment="1">
      <alignment horizontal="right" vertical="center" wrapText="1"/>
    </xf>
    <xf numFmtId="0" fontId="71" fillId="31" borderId="14" xfId="7" applyFont="1" applyFill="1" applyBorder="1" applyAlignment="1">
      <alignment vertical="center" wrapText="1"/>
    </xf>
    <xf numFmtId="0" fontId="70" fillId="31" borderId="14" xfId="5" applyFont="1" applyFill="1" applyBorder="1" applyAlignment="1">
      <alignment vertical="center" wrapText="1"/>
    </xf>
    <xf numFmtId="0" fontId="70" fillId="31" borderId="14" xfId="6" applyFont="1" applyFill="1" applyBorder="1" applyAlignment="1">
      <alignment horizontal="left" vertical="center" wrapText="1"/>
    </xf>
    <xf numFmtId="0" fontId="33" fillId="0" borderId="0" xfId="0" applyFont="1" applyAlignment="1">
      <alignment horizontal="center" vertical="center"/>
    </xf>
    <xf numFmtId="0" fontId="33" fillId="0" borderId="0" xfId="668" applyAlignment="1">
      <alignment horizontal="center" vertical="center" wrapText="1"/>
    </xf>
    <xf numFmtId="0" fontId="33" fillId="31" borderId="0" xfId="668" applyFill="1" applyAlignment="1">
      <alignment horizontal="center" vertical="center"/>
    </xf>
    <xf numFmtId="0" fontId="96" fillId="30" borderId="0" xfId="668" applyFont="1" applyFill="1" applyAlignment="1">
      <alignment horizontal="center" vertical="center"/>
    </xf>
    <xf numFmtId="0" fontId="96" fillId="30" borderId="47" xfId="668" applyFont="1" applyFill="1" applyBorder="1" applyAlignment="1">
      <alignment horizontal="center" vertical="center"/>
    </xf>
    <xf numFmtId="0" fontId="33" fillId="29" borderId="48" xfId="668" applyFill="1" applyBorder="1" applyAlignment="1">
      <alignment horizontal="center" vertical="center"/>
    </xf>
    <xf numFmtId="0" fontId="33" fillId="29" borderId="46" xfId="668" applyFill="1" applyBorder="1" applyAlignment="1">
      <alignment horizontal="center" vertical="center"/>
    </xf>
    <xf numFmtId="0" fontId="33" fillId="28" borderId="49" xfId="668" applyFill="1" applyBorder="1" applyAlignment="1">
      <alignment horizontal="center" vertical="center"/>
    </xf>
    <xf numFmtId="0" fontId="33" fillId="28" borderId="50" xfId="668" applyFill="1" applyBorder="1" applyAlignment="1">
      <alignment horizontal="center" vertical="center"/>
    </xf>
    <xf numFmtId="0" fontId="33" fillId="29" borderId="49" xfId="668" applyFill="1" applyBorder="1" applyAlignment="1">
      <alignment horizontal="center" vertical="center"/>
    </xf>
    <xf numFmtId="0" fontId="33" fillId="29" borderId="50" xfId="668" applyFill="1" applyBorder="1" applyAlignment="1">
      <alignment horizontal="center" vertical="center"/>
    </xf>
    <xf numFmtId="0" fontId="96" fillId="30" borderId="48" xfId="0" applyFont="1" applyFill="1" applyBorder="1" applyAlignment="1">
      <alignment horizontal="center" vertical="center"/>
    </xf>
    <xf numFmtId="0" fontId="96" fillId="30" borderId="46" xfId="0" applyFont="1" applyFill="1" applyBorder="1" applyAlignment="1">
      <alignment horizontal="center" vertical="center"/>
    </xf>
    <xf numFmtId="4" fontId="73" fillId="0" borderId="41" xfId="8" applyNumberFormat="1" applyFont="1" applyBorder="1" applyAlignment="1">
      <alignment vertical="center"/>
    </xf>
    <xf numFmtId="4" fontId="73" fillId="0" borderId="42" xfId="1" applyNumberFormat="1" applyFont="1" applyFill="1" applyBorder="1" applyAlignment="1">
      <alignment horizontal="left" vertical="center"/>
    </xf>
    <xf numFmtId="0" fontId="99" fillId="0" borderId="0" xfId="669" applyFont="1">
      <alignment vertical="center"/>
    </xf>
    <xf numFmtId="164" fontId="102" fillId="0" borderId="0" xfId="670" applyFont="1" applyAlignment="1">
      <alignment vertical="center"/>
      <protection locked="0"/>
    </xf>
    <xf numFmtId="0" fontId="103" fillId="33" borderId="51" xfId="669" applyFont="1" applyFill="1" applyBorder="1" applyAlignment="1">
      <alignment vertical="center" wrapText="1"/>
    </xf>
    <xf numFmtId="0" fontId="103" fillId="33" borderId="52" xfId="669" applyFont="1" applyFill="1" applyBorder="1" applyAlignment="1">
      <alignment vertical="center" wrapText="1"/>
    </xf>
    <xf numFmtId="0" fontId="103" fillId="33" borderId="53" xfId="669" applyFont="1" applyFill="1" applyBorder="1" applyAlignment="1">
      <alignment vertical="center" wrapText="1"/>
    </xf>
    <xf numFmtId="0" fontId="114" fillId="0" borderId="0" xfId="669" applyFont="1">
      <alignment vertical="center"/>
    </xf>
    <xf numFmtId="0" fontId="114" fillId="0" borderId="0" xfId="669" applyFont="1" applyAlignment="1">
      <alignment horizontal="center" vertical="center"/>
    </xf>
    <xf numFmtId="0" fontId="115" fillId="0" borderId="0" xfId="669" applyFont="1" applyAlignment="1">
      <alignment horizontal="center" vertical="center"/>
    </xf>
    <xf numFmtId="15" fontId="115" fillId="0" borderId="0" xfId="669" applyNumberFormat="1" applyFont="1" applyAlignment="1">
      <alignment horizontal="center" vertical="center"/>
    </xf>
    <xf numFmtId="4" fontId="115" fillId="0" borderId="0" xfId="669" applyNumberFormat="1" applyFont="1" applyAlignment="1">
      <alignment horizontal="center" vertical="center"/>
    </xf>
    <xf numFmtId="9" fontId="115" fillId="0" borderId="0" xfId="669" applyNumberFormat="1" applyFont="1" applyAlignment="1">
      <alignment horizontal="center" vertical="center"/>
    </xf>
    <xf numFmtId="170" fontId="99" fillId="0" borderId="52" xfId="669" applyNumberFormat="1" applyFont="1" applyBorder="1" applyAlignment="1">
      <alignment horizontal="center" vertical="center"/>
    </xf>
    <xf numFmtId="0" fontId="105" fillId="32" borderId="52" xfId="669" quotePrefix="1" applyFont="1" applyFill="1" applyBorder="1" applyAlignment="1">
      <alignment horizontal="center" vertical="center"/>
    </xf>
    <xf numFmtId="172" fontId="103" fillId="36" borderId="52" xfId="669" applyNumberFormat="1" applyFont="1" applyFill="1" applyBorder="1" applyAlignment="1">
      <alignment horizontal="center" vertical="center"/>
    </xf>
    <xf numFmtId="0" fontId="105" fillId="32" borderId="53" xfId="669" quotePrefix="1" applyFont="1" applyFill="1" applyBorder="1" applyAlignment="1">
      <alignment horizontal="center" vertical="center"/>
    </xf>
    <xf numFmtId="170" fontId="99" fillId="0" borderId="53" xfId="669" applyNumberFormat="1" applyFont="1" applyBorder="1" applyAlignment="1">
      <alignment horizontal="center" vertical="center"/>
    </xf>
    <xf numFmtId="172" fontId="103" fillId="36" borderId="53" xfId="669" applyNumberFormat="1" applyFont="1" applyFill="1" applyBorder="1" applyAlignment="1">
      <alignment horizontal="center" vertical="center"/>
    </xf>
    <xf numFmtId="0" fontId="99" fillId="36" borderId="52" xfId="669" applyFont="1" applyFill="1" applyBorder="1" applyAlignment="1">
      <alignment horizontal="left" vertical="center"/>
    </xf>
    <xf numFmtId="0" fontId="99" fillId="36" borderId="53" xfId="669" applyFont="1" applyFill="1" applyBorder="1" applyAlignment="1">
      <alignment horizontal="left" vertical="center"/>
    </xf>
    <xf numFmtId="0" fontId="105" fillId="32" borderId="291" xfId="669" quotePrefix="1" applyFont="1" applyFill="1" applyBorder="1" applyAlignment="1">
      <alignment horizontal="center" vertical="center"/>
    </xf>
    <xf numFmtId="0" fontId="99" fillId="36" borderId="291" xfId="669" applyFont="1" applyFill="1" applyBorder="1" applyAlignment="1">
      <alignment horizontal="left" vertical="center"/>
    </xf>
    <xf numFmtId="170" fontId="99" fillId="0" borderId="291" xfId="669" applyNumberFormat="1" applyFont="1" applyBorder="1" applyAlignment="1">
      <alignment horizontal="center" vertical="center"/>
    </xf>
    <xf numFmtId="172" fontId="103" fillId="36" borderId="291" xfId="669" applyNumberFormat="1" applyFont="1" applyFill="1" applyBorder="1" applyAlignment="1">
      <alignment horizontal="center" vertical="center"/>
    </xf>
    <xf numFmtId="0" fontId="107" fillId="32" borderId="290" xfId="669" applyFont="1" applyFill="1" applyBorder="1" applyAlignment="1">
      <alignment horizontal="center" vertical="center"/>
    </xf>
    <xf numFmtId="0" fontId="117" fillId="32" borderId="290" xfId="669" applyFont="1" applyFill="1" applyBorder="1" applyAlignment="1">
      <alignment horizontal="center" vertical="center"/>
    </xf>
    <xf numFmtId="0" fontId="99" fillId="0" borderId="0" xfId="669" applyFont="1" applyAlignment="1"/>
    <xf numFmtId="0" fontId="99" fillId="0" borderId="34" xfId="669" applyFont="1" applyBorder="1" applyAlignment="1">
      <alignment horizontal="center" vertical="center" wrapText="1"/>
    </xf>
    <xf numFmtId="0" fontId="99" fillId="0" borderId="32" xfId="669" applyFont="1" applyBorder="1" applyAlignment="1">
      <alignment horizontal="center" vertical="center" wrapText="1"/>
    </xf>
    <xf numFmtId="0" fontId="99" fillId="0" borderId="35" xfId="669" applyFont="1" applyBorder="1" applyAlignment="1">
      <alignment horizontal="center" vertical="center" wrapText="1"/>
    </xf>
    <xf numFmtId="0" fontId="99" fillId="0" borderId="79" xfId="669" applyFont="1" applyBorder="1" applyAlignment="1">
      <alignment horizontal="center" vertical="center" wrapText="1"/>
    </xf>
    <xf numFmtId="0" fontId="99" fillId="0" borderId="36" xfId="669" applyFont="1" applyBorder="1" applyAlignment="1">
      <alignment horizontal="center" vertical="center" wrapText="1"/>
    </xf>
    <xf numFmtId="0" fontId="99" fillId="0" borderId="14" xfId="669" applyFont="1" applyBorder="1" applyAlignment="1">
      <alignment horizontal="center" vertical="center" wrapText="1"/>
    </xf>
    <xf numFmtId="0" fontId="99" fillId="0" borderId="37" xfId="669" applyFont="1" applyBorder="1" applyAlignment="1">
      <alignment horizontal="center" vertical="center" wrapText="1"/>
    </xf>
    <xf numFmtId="0" fontId="99" fillId="0" borderId="38" xfId="669" applyFont="1" applyBorder="1" applyAlignment="1">
      <alignment horizontal="center" vertical="center" wrapText="1"/>
    </xf>
    <xf numFmtId="0" fontId="99" fillId="0" borderId="33" xfId="669" applyFont="1" applyBorder="1" applyAlignment="1">
      <alignment horizontal="center" vertical="center" wrapText="1"/>
    </xf>
    <xf numFmtId="0" fontId="99" fillId="0" borderId="39" xfId="669" applyFont="1" applyBorder="1" applyAlignment="1">
      <alignment horizontal="center" vertical="center" wrapText="1"/>
    </xf>
    <xf numFmtId="164" fontId="102" fillId="0" borderId="0" xfId="670" applyFont="1">
      <alignment vertical="top"/>
      <protection locked="0"/>
    </xf>
    <xf numFmtId="0" fontId="103" fillId="0" borderId="0" xfId="669" applyFont="1" applyAlignment="1">
      <alignment vertical="center" wrapText="1"/>
    </xf>
    <xf numFmtId="0" fontId="127" fillId="0" borderId="0" xfId="669" applyFont="1">
      <alignment vertical="center"/>
    </xf>
    <xf numFmtId="164" fontId="99" fillId="0" borderId="0" xfId="670" applyFont="1">
      <alignment vertical="top"/>
      <protection locked="0"/>
    </xf>
    <xf numFmtId="0" fontId="102" fillId="0" borderId="0" xfId="669" applyFont="1">
      <alignment vertical="center"/>
    </xf>
    <xf numFmtId="0" fontId="102" fillId="0" borderId="0" xfId="669" applyFont="1" applyAlignment="1">
      <alignment horizontal="center" vertical="center"/>
    </xf>
    <xf numFmtId="0" fontId="104" fillId="0" borderId="0" xfId="669" applyFont="1" applyAlignment="1">
      <alignment horizontal="center" vertical="center"/>
    </xf>
    <xf numFmtId="0" fontId="105" fillId="32" borderId="34" xfId="669" applyFont="1" applyFill="1" applyBorder="1" applyAlignment="1">
      <alignment horizontal="center" vertical="center" wrapText="1"/>
    </xf>
    <xf numFmtId="0" fontId="99" fillId="0" borderId="0" xfId="5" applyFont="1"/>
    <xf numFmtId="0" fontId="99" fillId="36" borderId="0" xfId="5" applyFont="1" applyFill="1"/>
    <xf numFmtId="0" fontId="124" fillId="0" borderId="0" xfId="669" applyFont="1" applyAlignment="1">
      <alignment horizontal="center" vertical="center"/>
    </xf>
    <xf numFmtId="0" fontId="131" fillId="0" borderId="0" xfId="669" applyFont="1">
      <alignment vertical="center"/>
    </xf>
    <xf numFmtId="0" fontId="102" fillId="0" borderId="0" xfId="669" applyFont="1" applyAlignment="1">
      <alignment vertical="top"/>
    </xf>
    <xf numFmtId="0" fontId="104" fillId="0" borderId="0" xfId="669" applyFont="1" applyAlignment="1">
      <alignment horizontal="left" vertical="top"/>
    </xf>
    <xf numFmtId="15" fontId="102" fillId="0" borderId="0" xfId="669" applyNumberFormat="1" applyFont="1" applyAlignment="1">
      <alignment horizontal="left" vertical="top"/>
    </xf>
    <xf numFmtId="0" fontId="104" fillId="0" borderId="0" xfId="669" applyFont="1">
      <alignment vertical="center"/>
    </xf>
    <xf numFmtId="0" fontId="104" fillId="0" borderId="0" xfId="669" applyFont="1" applyAlignment="1">
      <alignment vertical="center" wrapText="1"/>
    </xf>
    <xf numFmtId="177" fontId="99" fillId="0" borderId="14" xfId="669" applyNumberFormat="1" applyFont="1" applyBorder="1" applyAlignment="1">
      <alignment horizontal="center" vertical="center" wrapText="1"/>
    </xf>
    <xf numFmtId="0" fontId="126" fillId="0" borderId="0" xfId="669" applyFont="1" applyAlignment="1">
      <alignment horizontal="center" vertical="center" wrapText="1"/>
    </xf>
    <xf numFmtId="0" fontId="102" fillId="0" borderId="0" xfId="669" quotePrefix="1" applyFont="1">
      <alignment vertical="center"/>
    </xf>
    <xf numFmtId="0" fontId="102" fillId="0" borderId="0" xfId="669" applyFont="1" applyAlignment="1"/>
    <xf numFmtId="0" fontId="101" fillId="0" borderId="0" xfId="669" applyFont="1" applyAlignment="1"/>
    <xf numFmtId="0" fontId="99" fillId="0" borderId="0" xfId="669" applyFont="1" applyAlignment="1">
      <alignment horizontal="left" vertical="top"/>
    </xf>
    <xf numFmtId="0" fontId="103" fillId="0" borderId="0" xfId="669" applyFont="1" applyAlignment="1">
      <alignment horizontal="left" vertical="top"/>
    </xf>
    <xf numFmtId="0" fontId="99" fillId="0" borderId="107" xfId="669" applyFont="1" applyBorder="1" applyAlignment="1">
      <alignment horizontal="left" vertical="top" readingOrder="1"/>
    </xf>
    <xf numFmtId="0" fontId="99" fillId="0" borderId="0" xfId="669" applyFont="1" applyAlignment="1">
      <alignment horizontal="left" vertical="top" readingOrder="1"/>
    </xf>
    <xf numFmtId="0" fontId="99" fillId="0" borderId="0" xfId="669" applyFont="1" applyAlignment="1">
      <alignment vertical="top"/>
    </xf>
    <xf numFmtId="0" fontId="99" fillId="0" borderId="106" xfId="669" applyFont="1" applyBorder="1" applyAlignment="1">
      <alignment horizontal="left" vertical="top" readingOrder="1"/>
    </xf>
    <xf numFmtId="0" fontId="99" fillId="0" borderId="105" xfId="669" applyFont="1" applyBorder="1" applyAlignment="1">
      <alignment horizontal="left" vertical="top" readingOrder="1"/>
    </xf>
    <xf numFmtId="0" fontId="125" fillId="0" borderId="0" xfId="669" applyFont="1" applyAlignment="1">
      <alignment vertical="top"/>
    </xf>
    <xf numFmtId="0" fontId="102" fillId="0" borderId="0" xfId="669" applyFont="1" applyAlignment="1">
      <alignment horizontal="left"/>
    </xf>
    <xf numFmtId="0" fontId="105" fillId="32" borderId="13" xfId="669" quotePrefix="1" applyFont="1" applyFill="1" applyBorder="1" applyAlignment="1">
      <alignment horizontal="center" vertical="center" wrapText="1"/>
    </xf>
    <xf numFmtId="0" fontId="105" fillId="32" borderId="19" xfId="669" quotePrefix="1" applyFont="1" applyFill="1" applyBorder="1" applyAlignment="1">
      <alignment horizontal="center" vertical="center" wrapText="1"/>
    </xf>
    <xf numFmtId="0" fontId="105" fillId="32" borderId="72" xfId="669" quotePrefix="1" applyFont="1" applyFill="1" applyBorder="1" applyAlignment="1">
      <alignment horizontal="center" vertical="center" wrapText="1"/>
    </xf>
    <xf numFmtId="0" fontId="105" fillId="32" borderId="272" xfId="669" quotePrefix="1" applyFont="1" applyFill="1" applyBorder="1" applyAlignment="1">
      <alignment horizontal="center" vertical="center" wrapText="1"/>
    </xf>
    <xf numFmtId="0" fontId="105" fillId="32" borderId="278" xfId="669" quotePrefix="1" applyFont="1" applyFill="1" applyBorder="1" applyAlignment="1">
      <alignment horizontal="center" vertical="center" wrapText="1"/>
    </xf>
    <xf numFmtId="0" fontId="105" fillId="32" borderId="300" xfId="669" quotePrefix="1" applyFont="1" applyFill="1" applyBorder="1" applyAlignment="1">
      <alignment horizontal="center" vertical="center" wrapText="1"/>
    </xf>
    <xf numFmtId="177" fontId="99" fillId="0" borderId="33" xfId="669" applyNumberFormat="1" applyFont="1" applyBorder="1" applyAlignment="1">
      <alignment horizontal="center" vertical="center" wrapText="1"/>
    </xf>
    <xf numFmtId="164" fontId="102" fillId="0" borderId="0" xfId="670" applyFont="1" applyAlignment="1">
      <alignment vertical="top" wrapText="1"/>
      <protection locked="0"/>
    </xf>
    <xf numFmtId="0" fontId="105" fillId="32" borderId="288" xfId="669" quotePrefix="1" applyFont="1" applyFill="1" applyBorder="1" applyAlignment="1">
      <alignment horizontal="center" vertical="center" wrapText="1"/>
    </xf>
    <xf numFmtId="0" fontId="99" fillId="0" borderId="24" xfId="669" applyFont="1" applyBorder="1" applyAlignment="1">
      <alignment horizontal="center" vertical="center" wrapText="1"/>
    </xf>
    <xf numFmtId="0" fontId="99" fillId="0" borderId="69" xfId="669" applyFont="1" applyBorder="1" applyAlignment="1">
      <alignment horizontal="center" vertical="center" wrapText="1"/>
    </xf>
    <xf numFmtId="49" fontId="99" fillId="0" borderId="36" xfId="678" applyNumberFormat="1" applyFont="1" applyBorder="1" applyAlignment="1" applyProtection="1">
      <alignment horizontal="center" vertical="center" wrapText="1"/>
    </xf>
    <xf numFmtId="49" fontId="99" fillId="0" borderId="38" xfId="678" applyNumberFormat="1" applyFont="1" applyBorder="1" applyAlignment="1" applyProtection="1">
      <alignment horizontal="center" vertical="center" wrapText="1"/>
    </xf>
    <xf numFmtId="177" fontId="99" fillId="0" borderId="36" xfId="669" applyNumberFormat="1" applyFont="1" applyBorder="1" applyAlignment="1">
      <alignment horizontal="center" vertical="center" wrapText="1"/>
    </xf>
    <xf numFmtId="177" fontId="99" fillId="0" borderId="38" xfId="669" applyNumberFormat="1" applyFont="1" applyBorder="1" applyAlignment="1">
      <alignment horizontal="center" vertical="center" wrapText="1"/>
    </xf>
    <xf numFmtId="177" fontId="99" fillId="0" borderId="39" xfId="669" applyNumberFormat="1" applyFont="1" applyBorder="1" applyAlignment="1">
      <alignment horizontal="center" vertical="center" wrapText="1"/>
    </xf>
    <xf numFmtId="49" fontId="99" fillId="0" borderId="37" xfId="678" applyNumberFormat="1" applyFont="1" applyBorder="1" applyAlignment="1" applyProtection="1">
      <alignment horizontal="center" vertical="center" wrapText="1"/>
    </xf>
    <xf numFmtId="49" fontId="99" fillId="0" borderId="39" xfId="678" applyNumberFormat="1" applyFont="1" applyBorder="1" applyAlignment="1" applyProtection="1">
      <alignment horizontal="center" vertical="center" wrapText="1"/>
    </xf>
    <xf numFmtId="49" fontId="135" fillId="0" borderId="36" xfId="678" applyNumberFormat="1" applyFont="1" applyBorder="1" applyAlignment="1" applyProtection="1">
      <alignment horizontal="center" vertical="center" wrapText="1"/>
    </xf>
    <xf numFmtId="49" fontId="135" fillId="0" borderId="38" xfId="678" applyNumberFormat="1" applyFont="1" applyBorder="1" applyAlignment="1" applyProtection="1">
      <alignment horizontal="center" vertical="center" wrapText="1"/>
    </xf>
    <xf numFmtId="0" fontId="121" fillId="0" borderId="0" xfId="669" applyFont="1">
      <alignment vertical="center"/>
    </xf>
    <xf numFmtId="0" fontId="108" fillId="32" borderId="34" xfId="669" applyFont="1" applyFill="1" applyBorder="1" applyAlignment="1">
      <alignment horizontal="left" vertical="top"/>
    </xf>
    <xf numFmtId="0" fontId="108" fillId="32" borderId="36" xfId="669" applyFont="1" applyFill="1" applyBorder="1" applyAlignment="1">
      <alignment horizontal="left" vertical="top"/>
    </xf>
    <xf numFmtId="0" fontId="108" fillId="32" borderId="36" xfId="669" applyFont="1" applyFill="1" applyBorder="1" applyAlignment="1">
      <alignment horizontal="left" vertical="top" wrapText="1"/>
    </xf>
    <xf numFmtId="0" fontId="108" fillId="32" borderId="38" xfId="669" applyFont="1" applyFill="1" applyBorder="1" applyAlignment="1">
      <alignment horizontal="left" vertical="top"/>
    </xf>
    <xf numFmtId="164" fontId="131" fillId="0" borderId="0" xfId="670" applyFont="1" applyAlignment="1">
      <alignment vertical="top" wrapText="1"/>
      <protection locked="0"/>
    </xf>
    <xf numFmtId="164" fontId="137" fillId="0" borderId="0" xfId="670" applyFont="1" applyAlignment="1">
      <alignment horizontal="center" vertical="center"/>
      <protection locked="0"/>
    </xf>
    <xf numFmtId="15" fontId="102" fillId="0" borderId="0" xfId="669" applyNumberFormat="1" applyFont="1" applyAlignment="1"/>
    <xf numFmtId="0" fontId="117" fillId="32" borderId="101" xfId="669" quotePrefix="1" applyFont="1" applyFill="1" applyBorder="1" applyAlignment="1">
      <alignment horizontal="center" vertical="center" wrapText="1"/>
    </xf>
    <xf numFmtId="0" fontId="117" fillId="32" borderId="100" xfId="669" quotePrefix="1" applyFont="1" applyFill="1" applyBorder="1" applyAlignment="1">
      <alignment horizontal="center" vertical="center" wrapText="1"/>
    </xf>
    <xf numFmtId="0" fontId="117" fillId="32" borderId="101" xfId="669" applyFont="1" applyFill="1" applyBorder="1" applyAlignment="1">
      <alignment horizontal="center" vertical="center" wrapText="1"/>
    </xf>
    <xf numFmtId="0" fontId="117" fillId="32" borderId="270" xfId="669" applyFont="1" applyFill="1" applyBorder="1" applyAlignment="1">
      <alignment horizontal="center" vertical="center" wrapText="1"/>
    </xf>
    <xf numFmtId="0" fontId="117" fillId="32" borderId="76" xfId="669" quotePrefix="1" applyFont="1" applyFill="1" applyBorder="1" applyAlignment="1">
      <alignment horizontal="center" vertical="center" wrapText="1"/>
    </xf>
    <xf numFmtId="0" fontId="107" fillId="32" borderId="290" xfId="669" quotePrefix="1" applyFont="1" applyFill="1" applyBorder="1" applyAlignment="1">
      <alignment horizontal="center" vertical="center" wrapText="1"/>
    </xf>
    <xf numFmtId="0" fontId="107" fillId="32" borderId="291" xfId="669" applyFont="1" applyFill="1" applyBorder="1" applyAlignment="1">
      <alignment horizontal="center" vertical="center" wrapText="1"/>
    </xf>
    <xf numFmtId="0" fontId="107" fillId="32" borderId="52" xfId="669" applyFont="1" applyFill="1" applyBorder="1" applyAlignment="1">
      <alignment horizontal="center" vertical="center" wrapText="1"/>
    </xf>
    <xf numFmtId="0" fontId="107" fillId="32" borderId="53" xfId="669" applyFont="1" applyFill="1" applyBorder="1" applyAlignment="1">
      <alignment horizontal="center" vertical="center" wrapText="1"/>
    </xf>
    <xf numFmtId="187" fontId="102" fillId="0" borderId="0" xfId="669" applyNumberFormat="1" applyFont="1">
      <alignment vertical="center"/>
    </xf>
    <xf numFmtId="187" fontId="102" fillId="0" borderId="0" xfId="674" applyNumberFormat="1" applyFont="1" applyAlignment="1" applyProtection="1">
      <alignment vertical="center"/>
    </xf>
    <xf numFmtId="187" fontId="102" fillId="0" borderId="0" xfId="670" applyNumberFormat="1" applyFont="1">
      <alignment vertical="top"/>
      <protection locked="0"/>
    </xf>
    <xf numFmtId="2" fontId="102" fillId="0" borderId="52" xfId="669" applyNumberFormat="1" applyFont="1" applyBorder="1" applyAlignment="1">
      <alignment horizontal="center" vertical="center"/>
    </xf>
    <xf numFmtId="0" fontId="124" fillId="32" borderId="52" xfId="669" applyFont="1" applyFill="1" applyBorder="1" applyAlignment="1">
      <alignment horizontal="left" vertical="center"/>
    </xf>
    <xf numFmtId="187" fontId="124" fillId="32" borderId="52" xfId="669" applyNumberFormat="1" applyFont="1" applyFill="1" applyBorder="1" applyAlignment="1">
      <alignment horizontal="center" vertical="center"/>
    </xf>
    <xf numFmtId="0" fontId="102" fillId="0" borderId="152" xfId="669" applyFont="1" applyBorder="1">
      <alignment vertical="center"/>
    </xf>
    <xf numFmtId="0" fontId="102" fillId="0" borderId="125" xfId="669" applyFont="1" applyBorder="1">
      <alignment vertical="center"/>
    </xf>
    <xf numFmtId="0" fontId="102" fillId="0" borderId="265" xfId="669" applyFont="1" applyBorder="1">
      <alignment vertical="center"/>
    </xf>
    <xf numFmtId="0" fontId="102" fillId="0" borderId="179" xfId="669" applyFont="1" applyBorder="1">
      <alignment vertical="center"/>
    </xf>
    <xf numFmtId="0" fontId="102" fillId="0" borderId="264" xfId="669" applyFont="1" applyBorder="1">
      <alignment vertical="center"/>
    </xf>
    <xf numFmtId="0" fontId="138" fillId="53" borderId="261" xfId="669" applyFont="1" applyFill="1" applyBorder="1" applyAlignment="1">
      <alignment horizontal="center" vertical="center" wrapText="1"/>
    </xf>
    <xf numFmtId="0" fontId="138" fillId="53" borderId="258" xfId="669" applyFont="1" applyFill="1" applyBorder="1" applyAlignment="1">
      <alignment horizontal="center" vertical="center" wrapText="1"/>
    </xf>
    <xf numFmtId="0" fontId="138" fillId="53" borderId="257" xfId="669" applyFont="1" applyFill="1" applyBorder="1" applyAlignment="1">
      <alignment horizontal="center" vertical="center" wrapText="1"/>
    </xf>
    <xf numFmtId="0" fontId="128" fillId="44" borderId="0" xfId="669" applyFont="1" applyFill="1" applyAlignment="1">
      <alignment horizontal="center" vertical="center"/>
    </xf>
    <xf numFmtId="0" fontId="140" fillId="0" borderId="125" xfId="669" applyFont="1" applyBorder="1">
      <alignment vertical="center"/>
    </xf>
    <xf numFmtId="0" fontId="128" fillId="42" borderId="0" xfId="669" applyFont="1" applyFill="1" applyAlignment="1">
      <alignment horizontal="center" vertical="center"/>
    </xf>
    <xf numFmtId="0" fontId="128" fillId="37" borderId="0" xfId="669" applyFont="1" applyFill="1" applyAlignment="1">
      <alignment horizontal="center" vertical="center"/>
    </xf>
    <xf numFmtId="0" fontId="102" fillId="42" borderId="0" xfId="669" applyFont="1" applyFill="1" applyAlignment="1"/>
    <xf numFmtId="0" fontId="102" fillId="0" borderId="171" xfId="669" applyFont="1" applyBorder="1">
      <alignment vertical="center"/>
    </xf>
    <xf numFmtId="167" fontId="104" fillId="0" borderId="0" xfId="674" applyNumberFormat="1" applyFont="1" applyAlignment="1" applyProtection="1">
      <alignment vertical="center"/>
    </xf>
    <xf numFmtId="0" fontId="102" fillId="0" borderId="254" xfId="669" applyFont="1" applyBorder="1">
      <alignment vertical="center"/>
    </xf>
    <xf numFmtId="0" fontId="138" fillId="48" borderId="244" xfId="669" applyFont="1" applyFill="1" applyBorder="1" applyAlignment="1">
      <alignment horizontal="centerContinuous"/>
    </xf>
    <xf numFmtId="0" fontId="138" fillId="48" borderId="0" xfId="669" applyFont="1" applyFill="1" applyAlignment="1">
      <alignment horizontal="centerContinuous"/>
    </xf>
    <xf numFmtId="0" fontId="138" fillId="48" borderId="243" xfId="669" applyFont="1" applyFill="1" applyBorder="1" applyAlignment="1">
      <alignment horizontal="centerContinuous"/>
    </xf>
    <xf numFmtId="0" fontId="124" fillId="40" borderId="230" xfId="669" applyFont="1" applyFill="1" applyBorder="1" applyAlignment="1">
      <alignment horizontal="center" vertical="center" wrapText="1"/>
    </xf>
    <xf numFmtId="0" fontId="138" fillId="0" borderId="121" xfId="669" applyFont="1" applyBorder="1" applyAlignment="1">
      <alignment horizontal="center" vertical="center"/>
    </xf>
    <xf numFmtId="178" fontId="138" fillId="0" borderId="135" xfId="669" applyNumberFormat="1" applyFont="1" applyBorder="1" applyAlignment="1">
      <alignment horizontal="center" vertical="center"/>
    </xf>
    <xf numFmtId="178" fontId="138" fillId="0" borderId="135" xfId="669" applyNumberFormat="1" applyFont="1" applyBorder="1" applyAlignment="1">
      <alignment horizontal="center"/>
    </xf>
    <xf numFmtId="178" fontId="138" fillId="0" borderId="223" xfId="669" applyNumberFormat="1" applyFont="1" applyBorder="1" applyAlignment="1">
      <alignment horizontal="center" vertical="center"/>
    </xf>
    <xf numFmtId="178" fontId="138" fillId="0" borderId="121" xfId="669" applyNumberFormat="1" applyFont="1" applyBorder="1" applyAlignment="1">
      <alignment horizontal="center" vertical="center"/>
    </xf>
    <xf numFmtId="178" fontId="138" fillId="0" borderId="121" xfId="669" applyNumberFormat="1" applyFont="1" applyBorder="1" applyAlignment="1">
      <alignment horizontal="center"/>
    </xf>
    <xf numFmtId="178" fontId="138" fillId="0" borderId="195" xfId="669" applyNumberFormat="1" applyFont="1" applyBorder="1" applyAlignment="1">
      <alignment horizontal="center" vertical="center"/>
    </xf>
    <xf numFmtId="0" fontId="124" fillId="38" borderId="213" xfId="669" applyFont="1" applyFill="1" applyBorder="1" applyAlignment="1">
      <alignment horizontal="centerContinuous" vertical="center"/>
    </xf>
    <xf numFmtId="0" fontId="124" fillId="38" borderId="212" xfId="669" applyFont="1" applyFill="1" applyBorder="1" applyAlignment="1">
      <alignment horizontal="centerContinuous" vertical="center"/>
    </xf>
    <xf numFmtId="0" fontId="124" fillId="38" borderId="211" xfId="669" applyFont="1" applyFill="1" applyBorder="1" applyAlignment="1">
      <alignment horizontal="centerContinuous" vertical="center"/>
    </xf>
    <xf numFmtId="0" fontId="124" fillId="38" borderId="138" xfId="669" applyFont="1" applyFill="1" applyBorder="1" applyAlignment="1">
      <alignment horizontal="centerContinuous" vertical="center"/>
    </xf>
    <xf numFmtId="0" fontId="124" fillId="38" borderId="140" xfId="669" applyFont="1" applyFill="1" applyBorder="1" applyAlignment="1">
      <alignment horizontal="center" vertical="center"/>
    </xf>
    <xf numFmtId="0" fontId="138" fillId="48" borderId="209" xfId="669" applyFont="1" applyFill="1" applyBorder="1" applyAlignment="1">
      <alignment horizontal="centerContinuous"/>
    </xf>
    <xf numFmtId="0" fontId="124" fillId="40" borderId="204" xfId="669" applyFont="1" applyFill="1" applyBorder="1" applyAlignment="1">
      <alignment horizontal="center" vertical="center" wrapText="1"/>
    </xf>
    <xf numFmtId="176" fontId="102" fillId="0" borderId="197" xfId="669" applyNumberFormat="1" applyFont="1" applyBorder="1">
      <alignment vertical="center"/>
    </xf>
    <xf numFmtId="167" fontId="102" fillId="0" borderId="0" xfId="669" applyNumberFormat="1" applyFont="1">
      <alignment vertical="center"/>
    </xf>
    <xf numFmtId="178" fontId="138" fillId="0" borderId="142" xfId="669" applyNumberFormat="1" applyFont="1" applyBorder="1" applyAlignment="1">
      <alignment horizontal="center" vertical="center"/>
    </xf>
    <xf numFmtId="178" fontId="138" fillId="0" borderId="142" xfId="669" applyNumberFormat="1" applyFont="1" applyBorder="1" applyAlignment="1">
      <alignment horizontal="center"/>
    </xf>
    <xf numFmtId="178" fontId="138" fillId="0" borderId="189" xfId="669" applyNumberFormat="1" applyFont="1" applyBorder="1" applyAlignment="1">
      <alignment horizontal="center" vertical="center"/>
    </xf>
    <xf numFmtId="0" fontId="102" fillId="0" borderId="177" xfId="669" applyFont="1" applyBorder="1">
      <alignment vertical="center"/>
    </xf>
    <xf numFmtId="0" fontId="138" fillId="0" borderId="136" xfId="669" applyFont="1" applyBorder="1" applyAlignment="1">
      <alignment horizontal="centerContinuous" vertical="center" wrapText="1"/>
    </xf>
    <xf numFmtId="0" fontId="138" fillId="0" borderId="135" xfId="669" applyFont="1" applyBorder="1" applyAlignment="1">
      <alignment horizontal="centerContinuous" vertical="center" wrapText="1"/>
    </xf>
    <xf numFmtId="0" fontId="138" fillId="0" borderId="135" xfId="669" applyFont="1" applyBorder="1" applyAlignment="1">
      <alignment horizontal="centerContinuous" vertical="center"/>
    </xf>
    <xf numFmtId="0" fontId="138" fillId="0" borderId="148" xfId="669" applyFont="1" applyBorder="1" applyAlignment="1">
      <alignment horizontal="centerContinuous" vertical="center" wrapText="1"/>
    </xf>
    <xf numFmtId="0" fontId="139" fillId="0" borderId="136" xfId="669" applyFont="1" applyBorder="1" applyAlignment="1">
      <alignment horizontal="center" vertical="center"/>
    </xf>
    <xf numFmtId="0" fontId="139" fillId="0" borderId="137" xfId="669" applyFont="1" applyBorder="1" applyAlignment="1">
      <alignment horizontal="center" vertical="center"/>
    </xf>
    <xf numFmtId="0" fontId="139" fillId="0" borderId="121" xfId="669" applyFont="1" applyBorder="1" applyAlignment="1">
      <alignment horizontal="center" vertical="center"/>
    </xf>
    <xf numFmtId="0" fontId="139" fillId="0" borderId="120" xfId="669" applyFont="1" applyBorder="1" applyAlignment="1">
      <alignment horizontal="center" vertical="center"/>
    </xf>
    <xf numFmtId="1" fontId="138" fillId="0" borderId="143" xfId="669" applyNumberFormat="1" applyFont="1" applyBorder="1" applyAlignment="1">
      <alignment horizontal="center" vertical="center"/>
    </xf>
    <xf numFmtId="0" fontId="138" fillId="0" borderId="142" xfId="669" applyFont="1" applyBorder="1" applyAlignment="1">
      <alignment horizontal="center" vertical="center"/>
    </xf>
    <xf numFmtId="1" fontId="138" fillId="0" borderId="142" xfId="669" applyNumberFormat="1" applyFont="1" applyBorder="1" applyAlignment="1">
      <alignment horizontal="center" vertical="center"/>
    </xf>
    <xf numFmtId="0" fontId="138" fillId="0" borderId="169" xfId="669" applyFont="1" applyBorder="1" applyAlignment="1">
      <alignment horizontal="center" vertical="center"/>
    </xf>
    <xf numFmtId="1" fontId="138" fillId="0" borderId="168" xfId="669" applyNumberFormat="1" applyFont="1" applyBorder="1" applyAlignment="1">
      <alignment horizontal="center" vertical="center"/>
    </xf>
    <xf numFmtId="0" fontId="138" fillId="0" borderId="168" xfId="669" applyFont="1" applyBorder="1" applyAlignment="1">
      <alignment horizontal="center" vertical="center"/>
    </xf>
    <xf numFmtId="1" fontId="102" fillId="0" borderId="0" xfId="669" applyNumberFormat="1" applyFont="1" applyAlignment="1">
      <alignment horizontal="center"/>
    </xf>
    <xf numFmtId="0" fontId="138" fillId="45" borderId="139" xfId="669" applyFont="1" applyFill="1" applyBorder="1" applyAlignment="1">
      <alignment horizontal="centerContinuous" vertical="center"/>
    </xf>
    <xf numFmtId="0" fontId="138" fillId="45" borderId="138" xfId="669" applyFont="1" applyFill="1" applyBorder="1" applyAlignment="1">
      <alignment horizontal="centerContinuous" vertical="center"/>
    </xf>
    <xf numFmtId="0" fontId="138" fillId="48" borderId="159" xfId="669" applyFont="1" applyFill="1" applyBorder="1" applyAlignment="1">
      <alignment horizontal="center" vertical="center"/>
    </xf>
    <xf numFmtId="0" fontId="138" fillId="48" borderId="158" xfId="669" applyFont="1" applyFill="1" applyBorder="1" applyAlignment="1">
      <alignment horizontal="center" vertical="center"/>
    </xf>
    <xf numFmtId="0" fontId="138" fillId="0" borderId="146" xfId="669" applyFont="1" applyBorder="1" applyAlignment="1">
      <alignment horizontal="center" vertical="center"/>
    </xf>
    <xf numFmtId="0" fontId="124" fillId="49" borderId="0" xfId="669" applyFont="1" applyFill="1" applyAlignment="1">
      <alignment horizontal="centerContinuous" vertical="center"/>
    </xf>
    <xf numFmtId="0" fontId="124" fillId="49" borderId="152" xfId="669" applyFont="1" applyFill="1" applyBorder="1" applyAlignment="1">
      <alignment horizontal="centerContinuous" vertical="center"/>
    </xf>
    <xf numFmtId="0" fontId="138" fillId="45" borderId="147" xfId="669" applyFont="1" applyFill="1" applyBorder="1" applyAlignment="1">
      <alignment horizontal="centerContinuous" vertical="center"/>
    </xf>
    <xf numFmtId="0" fontId="138" fillId="45" borderId="121" xfId="669" applyFont="1" applyFill="1" applyBorder="1" applyAlignment="1">
      <alignment horizontal="centerContinuous" vertical="center"/>
    </xf>
    <xf numFmtId="0" fontId="138" fillId="45" borderId="146" xfId="669" applyFont="1" applyFill="1" applyBorder="1" applyAlignment="1">
      <alignment horizontal="centerContinuous" vertical="center"/>
    </xf>
    <xf numFmtId="0" fontId="138" fillId="45" borderId="137" xfId="669" applyFont="1" applyFill="1" applyBorder="1" applyAlignment="1">
      <alignment horizontal="centerContinuous" vertical="center"/>
    </xf>
    <xf numFmtId="0" fontId="138" fillId="48" borderId="151" xfId="669" applyFont="1" applyFill="1" applyBorder="1" applyAlignment="1">
      <alignment horizontal="center" vertical="center" wrapText="1"/>
    </xf>
    <xf numFmtId="0" fontId="138" fillId="48" borderId="138" xfId="669" applyFont="1" applyFill="1" applyBorder="1" applyAlignment="1">
      <alignment horizontal="center" vertical="center" wrapText="1"/>
    </xf>
    <xf numFmtId="0" fontId="138" fillId="48" borderId="150" xfId="669" applyFont="1" applyFill="1" applyBorder="1" applyAlignment="1">
      <alignment horizontal="center" vertical="center" wrapText="1"/>
    </xf>
    <xf numFmtId="180" fontId="138" fillId="0" borderId="144" xfId="669" applyNumberFormat="1" applyFont="1" applyBorder="1" applyAlignment="1">
      <alignment horizontal="center" vertical="center"/>
    </xf>
    <xf numFmtId="180" fontId="138" fillId="0" borderId="142" xfId="669" applyNumberFormat="1" applyFont="1" applyBorder="1" applyAlignment="1">
      <alignment horizontal="center" vertical="center"/>
    </xf>
    <xf numFmtId="10" fontId="138" fillId="39" borderId="141" xfId="673" applyNumberFormat="1" applyFont="1" applyFill="1" applyBorder="1" applyAlignment="1" applyProtection="1">
      <alignment horizontal="center" vertical="center"/>
    </xf>
    <xf numFmtId="180" fontId="138" fillId="0" borderId="143" xfId="669" applyNumberFormat="1" applyFont="1" applyBorder="1" applyAlignment="1">
      <alignment horizontal="center" vertical="center"/>
    </xf>
    <xf numFmtId="180" fontId="138" fillId="39" borderId="142" xfId="669" applyNumberFormat="1" applyFont="1" applyFill="1" applyBorder="1" applyAlignment="1">
      <alignment horizontal="center" vertical="center"/>
    </xf>
    <xf numFmtId="0" fontId="138" fillId="0" borderId="124" xfId="669" applyFont="1" applyBorder="1" applyAlignment="1">
      <alignment horizontal="center" vertical="center"/>
    </xf>
    <xf numFmtId="2" fontId="139" fillId="0" borderId="135" xfId="669" applyNumberFormat="1" applyFont="1" applyBorder="1" applyAlignment="1">
      <alignment horizontal="center" vertical="center"/>
    </xf>
    <xf numFmtId="0" fontId="138" fillId="47" borderId="137" xfId="669" applyFont="1" applyFill="1" applyBorder="1" applyAlignment="1">
      <alignment horizontal="center" vertical="center" wrapText="1"/>
    </xf>
    <xf numFmtId="0" fontId="138" fillId="0" borderId="145" xfId="669" applyFont="1" applyBorder="1" applyAlignment="1">
      <alignment horizontal="center" vertical="center"/>
    </xf>
    <xf numFmtId="0" fontId="138" fillId="0" borderId="144" xfId="669" applyFont="1" applyBorder="1" applyAlignment="1">
      <alignment horizontal="center" vertical="center"/>
    </xf>
    <xf numFmtId="0" fontId="138" fillId="39" borderId="141" xfId="669" applyFont="1" applyFill="1" applyBorder="1" applyAlignment="1">
      <alignment horizontal="center" vertical="center"/>
    </xf>
    <xf numFmtId="0" fontId="138" fillId="0" borderId="143" xfId="669" applyFont="1" applyBorder="1" applyAlignment="1">
      <alignment horizontal="center" vertical="center"/>
    </xf>
    <xf numFmtId="0" fontId="138" fillId="0" borderId="141" xfId="669" applyFont="1" applyBorder="1" applyAlignment="1">
      <alignment horizontal="center" vertical="center" wrapText="1"/>
    </xf>
    <xf numFmtId="0" fontId="138" fillId="0" borderId="139" xfId="669" applyFont="1" applyBorder="1" applyAlignment="1">
      <alignment horizontal="center" vertical="center"/>
    </xf>
    <xf numFmtId="0" fontId="138" fillId="0" borderId="138" xfId="669" applyFont="1" applyBorder="1" applyAlignment="1">
      <alignment horizontal="center" vertical="center"/>
    </xf>
    <xf numFmtId="0" fontId="138" fillId="0" borderId="140" xfId="669" applyFont="1" applyBorder="1" applyAlignment="1">
      <alignment horizontal="center" vertical="center"/>
    </xf>
    <xf numFmtId="0" fontId="138" fillId="0" borderId="125" xfId="669" applyFont="1" applyBorder="1" applyAlignment="1">
      <alignment horizontal="center" vertical="center"/>
    </xf>
    <xf numFmtId="0" fontId="138" fillId="0" borderId="0" xfId="669" applyFont="1" applyAlignment="1">
      <alignment horizontal="center" vertical="center"/>
    </xf>
    <xf numFmtId="0" fontId="138" fillId="39" borderId="0" xfId="669" applyFont="1" applyFill="1" applyAlignment="1">
      <alignment horizontal="center" vertical="center"/>
    </xf>
    <xf numFmtId="0" fontId="138" fillId="0" borderId="0" xfId="669" applyFont="1" applyAlignment="1">
      <alignment horizontal="center" vertical="center" wrapText="1"/>
    </xf>
    <xf numFmtId="0" fontId="124" fillId="38" borderId="90" xfId="669" applyFont="1" applyFill="1" applyBorder="1" applyAlignment="1">
      <alignment horizontal="centerContinuous" vertical="center"/>
    </xf>
    <xf numFmtId="0" fontId="124" fillId="38" borderId="129" xfId="669" applyFont="1" applyFill="1" applyBorder="1" applyAlignment="1">
      <alignment horizontal="centerContinuous" vertical="center"/>
    </xf>
    <xf numFmtId="0" fontId="138" fillId="45" borderId="127" xfId="669" quotePrefix="1" applyFont="1" applyFill="1" applyBorder="1" applyAlignment="1">
      <alignment horizontal="center" vertical="center" wrapText="1"/>
    </xf>
    <xf numFmtId="0" fontId="138" fillId="45" borderId="126" xfId="669" applyFont="1" applyFill="1" applyBorder="1" applyAlignment="1">
      <alignment horizontal="center" vertical="center" wrapText="1"/>
    </xf>
    <xf numFmtId="179" fontId="139" fillId="0" borderId="121" xfId="669" applyNumberFormat="1" applyFont="1" applyBorder="1" applyAlignment="1">
      <alignment horizontal="center" vertical="center"/>
    </xf>
    <xf numFmtId="0" fontId="124" fillId="38" borderId="251" xfId="669" applyFont="1" applyFill="1" applyBorder="1" applyAlignment="1">
      <alignment horizontal="centerContinuous" vertical="center"/>
    </xf>
    <xf numFmtId="0" fontId="102" fillId="0" borderId="125" xfId="669" applyFont="1" applyBorder="1" applyAlignment="1"/>
    <xf numFmtId="0" fontId="102" fillId="0" borderId="152" xfId="669" applyFont="1" applyBorder="1" applyAlignment="1"/>
    <xf numFmtId="0" fontId="124" fillId="38" borderId="66" xfId="669" applyFont="1" applyFill="1" applyBorder="1" applyAlignment="1">
      <alignment horizontal="centerContinuous" vertical="center"/>
    </xf>
    <xf numFmtId="0" fontId="124" fillId="38" borderId="246" xfId="669" applyFont="1" applyFill="1" applyBorder="1" applyAlignment="1">
      <alignment horizontal="centerContinuous" vertical="center"/>
    </xf>
    <xf numFmtId="0" fontId="124" fillId="38" borderId="250" xfId="669" applyFont="1" applyFill="1" applyBorder="1" applyAlignment="1">
      <alignment horizontal="centerContinuous" vertical="center"/>
    </xf>
    <xf numFmtId="0" fontId="124" fillId="38" borderId="67" xfId="669" applyFont="1" applyFill="1" applyBorder="1" applyAlignment="1">
      <alignment horizontal="centerContinuous" vertical="center"/>
    </xf>
    <xf numFmtId="0" fontId="143" fillId="38" borderId="263" xfId="669" applyFont="1" applyFill="1" applyBorder="1" applyAlignment="1">
      <alignment horizontal="centerContinuous" vertical="center"/>
    </xf>
    <xf numFmtId="0" fontId="124" fillId="38" borderId="263" xfId="669" applyFont="1" applyFill="1" applyBorder="1" applyAlignment="1">
      <alignment horizontal="centerContinuous" vertical="center"/>
    </xf>
    <xf numFmtId="0" fontId="143" fillId="38" borderId="262" xfId="669" applyFont="1" applyFill="1" applyBorder="1" applyAlignment="1">
      <alignment horizontal="centerContinuous" vertical="center"/>
    </xf>
    <xf numFmtId="0" fontId="138" fillId="47" borderId="136" xfId="669" applyFont="1" applyFill="1" applyBorder="1" applyAlignment="1">
      <alignment horizontal="center" vertical="center" wrapText="1"/>
    </xf>
    <xf numFmtId="170" fontId="139" fillId="47" borderId="135" xfId="669" applyNumberFormat="1" applyFont="1" applyFill="1" applyBorder="1" applyAlignment="1">
      <alignment horizontal="center" vertical="center" wrapText="1"/>
    </xf>
    <xf numFmtId="172" fontId="138" fillId="47" borderId="170" xfId="669" applyNumberFormat="1" applyFont="1" applyFill="1" applyBorder="1" applyAlignment="1">
      <alignment horizontal="center" vertical="center" wrapText="1"/>
    </xf>
    <xf numFmtId="0" fontId="102" fillId="39" borderId="185" xfId="669" applyFont="1" applyFill="1" applyBorder="1">
      <alignment vertical="center"/>
    </xf>
    <xf numFmtId="0" fontId="102" fillId="39" borderId="0" xfId="669" applyFont="1" applyFill="1">
      <alignment vertical="center"/>
    </xf>
    <xf numFmtId="0" fontId="102" fillId="39" borderId="152" xfId="669" applyFont="1" applyFill="1" applyBorder="1">
      <alignment vertical="center"/>
    </xf>
    <xf numFmtId="0" fontId="102" fillId="39" borderId="171" xfId="669" applyFont="1" applyFill="1" applyBorder="1" applyAlignment="1"/>
    <xf numFmtId="0" fontId="102" fillId="39" borderId="0" xfId="669" applyFont="1" applyFill="1" applyAlignment="1"/>
    <xf numFmtId="0" fontId="102" fillId="39" borderId="152" xfId="669" applyFont="1" applyFill="1" applyBorder="1" applyAlignment="1"/>
    <xf numFmtId="0" fontId="142" fillId="42" borderId="134" xfId="669" applyFont="1" applyFill="1" applyBorder="1">
      <alignment vertical="center"/>
    </xf>
    <xf numFmtId="0" fontId="124" fillId="42" borderId="93" xfId="669" applyFont="1" applyFill="1" applyBorder="1">
      <alignment vertical="center"/>
    </xf>
    <xf numFmtId="0" fontId="124" fillId="42" borderId="253" xfId="669" applyFont="1" applyFill="1" applyBorder="1">
      <alignment vertical="center"/>
    </xf>
    <xf numFmtId="0" fontId="124" fillId="38" borderId="252" xfId="669" applyFont="1" applyFill="1" applyBorder="1" applyAlignment="1">
      <alignment horizontal="centerContinuous" vertical="center"/>
    </xf>
    <xf numFmtId="0" fontId="124" fillId="38" borderId="249" xfId="669" applyFont="1" applyFill="1" applyBorder="1" applyAlignment="1">
      <alignment horizontal="centerContinuous" vertical="center"/>
    </xf>
    <xf numFmtId="0" fontId="138" fillId="45" borderId="194" xfId="669" applyFont="1" applyFill="1" applyBorder="1" applyAlignment="1">
      <alignment horizontal="centerContinuous" vertical="center"/>
    </xf>
    <xf numFmtId="0" fontId="139" fillId="45" borderId="193" xfId="669" applyFont="1" applyFill="1" applyBorder="1" applyAlignment="1">
      <alignment horizontal="centerContinuous" vertical="center"/>
    </xf>
    <xf numFmtId="0" fontId="139" fillId="45" borderId="248" xfId="669" applyFont="1" applyFill="1" applyBorder="1" applyAlignment="1">
      <alignment horizontal="centerContinuous" vertical="center"/>
    </xf>
    <xf numFmtId="0" fontId="138" fillId="45" borderId="0" xfId="669" applyFont="1" applyFill="1" applyAlignment="1">
      <alignment horizontal="centerContinuous" vertical="center"/>
    </xf>
    <xf numFmtId="0" fontId="139" fillId="0" borderId="0" xfId="669" applyFont="1" applyAlignment="1"/>
    <xf numFmtId="178" fontId="102" fillId="0" borderId="152" xfId="669" applyNumberFormat="1" applyFont="1" applyBorder="1" applyAlignment="1"/>
    <xf numFmtId="178" fontId="138" fillId="43" borderId="216" xfId="674" applyNumberFormat="1" applyFont="1" applyFill="1" applyBorder="1" applyAlignment="1" applyProtection="1">
      <alignment horizontal="center" vertical="center"/>
    </xf>
    <xf numFmtId="178" fontId="138" fillId="45" borderId="215" xfId="674" applyNumberFormat="1" applyFont="1" applyFill="1" applyBorder="1" applyAlignment="1" applyProtection="1">
      <alignment horizontal="center"/>
    </xf>
    <xf numFmtId="0" fontId="124" fillId="38" borderId="214" xfId="669" applyFont="1" applyFill="1" applyBorder="1" applyAlignment="1">
      <alignment horizontal="centerContinuous" vertical="center"/>
    </xf>
    <xf numFmtId="0" fontId="139" fillId="45" borderId="210" xfId="669" applyFont="1" applyFill="1" applyBorder="1" applyAlignment="1">
      <alignment horizontal="centerContinuous" vertical="center"/>
    </xf>
    <xf numFmtId="176" fontId="138" fillId="0" borderId="0" xfId="674" applyNumberFormat="1" applyFont="1" applyAlignment="1" applyProtection="1">
      <alignment horizontal="center" vertical="center"/>
    </xf>
    <xf numFmtId="176" fontId="139" fillId="0" borderId="200" xfId="669" applyNumberFormat="1" applyFont="1" applyBorder="1" applyAlignment="1">
      <alignment horizontal="center" vertical="center"/>
    </xf>
    <xf numFmtId="0" fontId="103" fillId="0" borderId="199" xfId="669" applyFont="1" applyBorder="1">
      <alignment vertical="center"/>
    </xf>
    <xf numFmtId="176" fontId="103" fillId="0" borderId="198" xfId="669" applyNumberFormat="1" applyFont="1" applyBorder="1">
      <alignment vertical="center"/>
    </xf>
    <xf numFmtId="176" fontId="139" fillId="0" borderId="180" xfId="669" applyNumberFormat="1" applyFont="1" applyBorder="1" applyAlignment="1">
      <alignment horizontal="center" vertical="center"/>
    </xf>
    <xf numFmtId="176" fontId="102" fillId="0" borderId="191" xfId="669" applyNumberFormat="1" applyFont="1" applyBorder="1">
      <alignment vertical="center"/>
    </xf>
    <xf numFmtId="178" fontId="138" fillId="45" borderId="165" xfId="674" applyNumberFormat="1" applyFont="1" applyFill="1" applyBorder="1" applyAlignment="1" applyProtection="1">
      <alignment horizontal="center"/>
    </xf>
    <xf numFmtId="178" fontId="138" fillId="45" borderId="139" xfId="674" applyNumberFormat="1" applyFont="1" applyFill="1" applyBorder="1" applyAlignment="1" applyProtection="1">
      <alignment horizontal="center"/>
    </xf>
    <xf numFmtId="0" fontId="103" fillId="0" borderId="65" xfId="669" applyFont="1" applyBorder="1">
      <alignment vertical="center"/>
    </xf>
    <xf numFmtId="0" fontId="139" fillId="45" borderId="192" xfId="669" applyFont="1" applyFill="1" applyBorder="1" applyAlignment="1">
      <alignment horizontal="centerContinuous" vertical="center"/>
    </xf>
    <xf numFmtId="170" fontId="139" fillId="0" borderId="180" xfId="669" applyNumberFormat="1" applyFont="1" applyBorder="1" applyAlignment="1">
      <alignment horizontal="center" vertical="center"/>
    </xf>
    <xf numFmtId="176" fontId="103" fillId="0" borderId="105" xfId="669" applyNumberFormat="1" applyFont="1" applyBorder="1">
      <alignment vertical="center"/>
    </xf>
    <xf numFmtId="170" fontId="104" fillId="0" borderId="191" xfId="669" applyNumberFormat="1" applyFont="1" applyBorder="1">
      <alignment vertical="center"/>
    </xf>
    <xf numFmtId="9" fontId="138" fillId="0" borderId="0" xfId="673" applyFont="1" applyAlignment="1" applyProtection="1">
      <alignment horizontal="center" vertical="center"/>
    </xf>
    <xf numFmtId="176" fontId="102" fillId="0" borderId="67" xfId="669" applyNumberFormat="1" applyFont="1" applyBorder="1">
      <alignment vertical="center"/>
    </xf>
    <xf numFmtId="9" fontId="138" fillId="0" borderId="179" xfId="673" applyFont="1" applyBorder="1" applyAlignment="1" applyProtection="1">
      <alignment horizontal="center" vertical="center"/>
    </xf>
    <xf numFmtId="180" fontId="139" fillId="0" borderId="178" xfId="669" applyNumberFormat="1" applyFont="1" applyBorder="1" applyAlignment="1">
      <alignment horizontal="center" vertical="center"/>
    </xf>
    <xf numFmtId="0" fontId="103" fillId="0" borderId="177" xfId="669" applyFont="1" applyBorder="1">
      <alignment vertical="center"/>
    </xf>
    <xf numFmtId="180" fontId="102" fillId="0" borderId="177" xfId="669" applyNumberFormat="1" applyFont="1" applyBorder="1">
      <alignment vertical="center"/>
    </xf>
    <xf numFmtId="180" fontId="102" fillId="0" borderId="176" xfId="669" applyNumberFormat="1" applyFont="1" applyBorder="1">
      <alignment vertical="center"/>
    </xf>
    <xf numFmtId="0" fontId="138" fillId="48" borderId="137" xfId="669" applyFont="1" applyFill="1" applyBorder="1" applyAlignment="1">
      <alignment horizontal="center" vertical="center" wrapText="1"/>
    </xf>
    <xf numFmtId="0" fontId="138" fillId="48" borderId="121" xfId="669" applyFont="1" applyFill="1" applyBorder="1" applyAlignment="1">
      <alignment horizontal="center" vertical="center" wrapText="1"/>
    </xf>
    <xf numFmtId="0" fontId="138" fillId="48" borderId="146" xfId="669" applyFont="1" applyFill="1" applyBorder="1" applyAlignment="1">
      <alignment horizontal="center" vertical="center" wrapText="1"/>
    </xf>
    <xf numFmtId="0" fontId="138" fillId="45" borderId="99" xfId="669" applyFont="1" applyFill="1" applyBorder="1" applyAlignment="1">
      <alignment horizontal="center" vertical="center" wrapText="1"/>
    </xf>
    <xf numFmtId="0" fontId="138" fillId="45" borderId="94" xfId="669" applyFont="1" applyFill="1" applyBorder="1" applyAlignment="1">
      <alignment horizontal="center" vertical="center" wrapText="1"/>
    </xf>
    <xf numFmtId="0" fontId="138" fillId="45" borderId="84" xfId="669" applyFont="1" applyFill="1" applyBorder="1" applyAlignment="1">
      <alignment horizontal="center" vertical="center" wrapText="1"/>
    </xf>
    <xf numFmtId="0" fontId="138" fillId="48" borderId="160" xfId="669" applyFont="1" applyFill="1" applyBorder="1" applyAlignment="1">
      <alignment horizontal="left" vertical="center" wrapText="1"/>
    </xf>
    <xf numFmtId="0" fontId="138" fillId="46" borderId="137" xfId="669" applyFont="1" applyFill="1" applyBorder="1" applyAlignment="1">
      <alignment horizontal="left" vertical="center" wrapText="1"/>
    </xf>
    <xf numFmtId="0" fontId="124" fillId="49" borderId="153" xfId="669" applyFont="1" applyFill="1" applyBorder="1" applyAlignment="1">
      <alignment horizontal="centerContinuous" vertical="center"/>
    </xf>
    <xf numFmtId="0" fontId="138" fillId="46" borderId="143" xfId="669" applyFont="1" applyFill="1" applyBorder="1" applyAlignment="1">
      <alignment horizontal="left" vertical="center" wrapText="1"/>
    </xf>
    <xf numFmtId="0" fontId="124" fillId="42" borderId="90" xfId="669" applyFont="1" applyFill="1" applyBorder="1" applyAlignment="1">
      <alignment horizontal="centerContinuous" vertical="center"/>
    </xf>
    <xf numFmtId="0" fontId="142" fillId="42" borderId="133" xfId="669" applyFont="1" applyFill="1" applyBorder="1">
      <alignment vertical="center"/>
    </xf>
    <xf numFmtId="0" fontId="124" fillId="42" borderId="129" xfId="669" applyFont="1" applyFill="1" applyBorder="1" applyAlignment="1">
      <alignment horizontal="centerContinuous" vertical="center"/>
    </xf>
    <xf numFmtId="0" fontId="124" fillId="38" borderId="91" xfId="669" applyFont="1" applyFill="1" applyBorder="1" applyAlignment="1">
      <alignment horizontal="centerContinuous" vertical="center"/>
    </xf>
    <xf numFmtId="0" fontId="102" fillId="0" borderId="128" xfId="669" applyFont="1" applyBorder="1" applyAlignment="1"/>
    <xf numFmtId="0" fontId="102" fillId="0" borderId="16" xfId="669" applyFont="1" applyBorder="1" applyAlignment="1"/>
    <xf numFmtId="0" fontId="102" fillId="0" borderId="17" xfId="669" applyFont="1" applyBorder="1" applyAlignment="1"/>
    <xf numFmtId="0" fontId="102" fillId="0" borderId="22" xfId="669" applyFont="1" applyBorder="1" applyAlignment="1"/>
    <xf numFmtId="0" fontId="102" fillId="0" borderId="0" xfId="669" applyFont="1" applyAlignment="1">
      <alignment horizontal="center" wrapText="1"/>
    </xf>
    <xf numFmtId="0" fontId="102" fillId="0" borderId="18" xfId="669" applyFont="1" applyBorder="1" applyAlignment="1"/>
    <xf numFmtId="0" fontId="102" fillId="0" borderId="19" xfId="669" applyFont="1" applyBorder="1" applyAlignment="1"/>
    <xf numFmtId="0" fontId="139" fillId="0" borderId="122" xfId="669" applyFont="1" applyBorder="1" applyAlignment="1">
      <alignment horizontal="center" vertical="center"/>
    </xf>
    <xf numFmtId="0" fontId="139" fillId="0" borderId="121" xfId="669" applyFont="1" applyBorder="1" applyAlignment="1">
      <alignment horizontal="center" vertical="center" wrapText="1"/>
    </xf>
    <xf numFmtId="1" fontId="139" fillId="0" borderId="120" xfId="669" applyNumberFormat="1" applyFont="1" applyBorder="1" applyAlignment="1">
      <alignment horizontal="center" vertical="center"/>
    </xf>
    <xf numFmtId="0" fontId="102" fillId="0" borderId="119" xfId="669" applyFont="1" applyBorder="1" applyAlignment="1"/>
    <xf numFmtId="0" fontId="102" fillId="0" borderId="117" xfId="669" applyFont="1" applyBorder="1" applyAlignment="1"/>
    <xf numFmtId="0" fontId="102" fillId="0" borderId="116" xfId="669" applyFont="1" applyBorder="1" applyAlignment="1"/>
    <xf numFmtId="0" fontId="102" fillId="0" borderId="118" xfId="669" applyFont="1" applyBorder="1" applyAlignment="1"/>
    <xf numFmtId="0" fontId="139" fillId="0" borderId="113" xfId="669" applyFont="1" applyBorder="1" applyAlignment="1">
      <alignment horizontal="center" vertical="center"/>
    </xf>
    <xf numFmtId="179" fontId="139" fillId="0" borderId="112" xfId="669" applyNumberFormat="1" applyFont="1" applyBorder="1" applyAlignment="1">
      <alignment horizontal="center" vertical="center"/>
    </xf>
    <xf numFmtId="0" fontId="139" fillId="0" borderId="112" xfId="669" applyFont="1" applyBorder="1" applyAlignment="1">
      <alignment horizontal="center" vertical="center"/>
    </xf>
    <xf numFmtId="0" fontId="139" fillId="0" borderId="111" xfId="669" applyFont="1" applyBorder="1" applyAlignment="1">
      <alignment horizontal="center" vertical="center"/>
    </xf>
    <xf numFmtId="14" fontId="102" fillId="0" borderId="0" xfId="669" applyNumberFormat="1" applyFont="1" applyAlignment="1"/>
    <xf numFmtId="0" fontId="123" fillId="35" borderId="269" xfId="669" applyFont="1" applyFill="1" applyBorder="1" applyAlignment="1">
      <alignment horizontal="centerContinuous" vertical="center"/>
    </xf>
    <xf numFmtId="0" fontId="123" fillId="35" borderId="269" xfId="669" applyFont="1" applyFill="1" applyBorder="1">
      <alignment vertical="center"/>
    </xf>
    <xf numFmtId="15" fontId="123" fillId="35" borderId="269" xfId="669" applyNumberFormat="1" applyFont="1" applyFill="1" applyBorder="1">
      <alignment vertical="center"/>
    </xf>
    <xf numFmtId="0" fontId="122" fillId="35" borderId="269" xfId="669" applyFont="1" applyFill="1" applyBorder="1">
      <alignment vertical="center"/>
    </xf>
    <xf numFmtId="0" fontId="105" fillId="32" borderId="51" xfId="669" applyFont="1" applyFill="1" applyBorder="1" applyAlignment="1">
      <alignment horizontal="center" vertical="center" wrapText="1"/>
    </xf>
    <xf numFmtId="0" fontId="105" fillId="32" borderId="52" xfId="669" applyFont="1" applyFill="1" applyBorder="1" applyAlignment="1">
      <alignment horizontal="center" vertical="center" wrapText="1"/>
    </xf>
    <xf numFmtId="0" fontId="105" fillId="32" borderId="53" xfId="669" applyFont="1" applyFill="1" applyBorder="1" applyAlignment="1">
      <alignment horizontal="center" vertical="center" wrapText="1"/>
    </xf>
    <xf numFmtId="0" fontId="108" fillId="32" borderId="290" xfId="669" applyFont="1" applyFill="1" applyBorder="1" applyAlignment="1">
      <alignment horizontal="centerContinuous" vertical="center"/>
    </xf>
    <xf numFmtId="0" fontId="108" fillId="32" borderId="76" xfId="669" applyFont="1" applyFill="1" applyBorder="1" applyAlignment="1">
      <alignment horizontal="centerContinuous" vertical="top" wrapText="1"/>
    </xf>
    <xf numFmtId="0" fontId="108" fillId="32" borderId="101" xfId="669" applyFont="1" applyFill="1" applyBorder="1" applyAlignment="1">
      <alignment horizontal="centerContinuous" vertical="top" wrapText="1"/>
    </xf>
    <xf numFmtId="0" fontId="108" fillId="32" borderId="270" xfId="669" applyFont="1" applyFill="1" applyBorder="1" applyAlignment="1">
      <alignment horizontal="centerContinuous" vertical="top" wrapText="1"/>
    </xf>
    <xf numFmtId="0" fontId="108" fillId="58" borderId="59" xfId="669" applyFont="1" applyFill="1" applyBorder="1" applyAlignment="1">
      <alignment horizontal="centerContinuous" vertical="center"/>
    </xf>
    <xf numFmtId="170" fontId="103" fillId="0" borderId="32" xfId="669" applyNumberFormat="1" applyFont="1" applyBorder="1" applyAlignment="1">
      <alignment horizontal="center" vertical="center"/>
    </xf>
    <xf numFmtId="170" fontId="103" fillId="0" borderId="14" xfId="669" applyNumberFormat="1" applyFont="1" applyBorder="1" applyAlignment="1">
      <alignment horizontal="center" vertical="center"/>
    </xf>
    <xf numFmtId="170" fontId="103" fillId="0" borderId="33" xfId="669" applyNumberFormat="1" applyFont="1" applyBorder="1" applyAlignment="1">
      <alignment horizontal="center" vertical="center"/>
    </xf>
    <xf numFmtId="170" fontId="103" fillId="0" borderId="56" xfId="669" applyNumberFormat="1" applyFont="1" applyBorder="1" applyAlignment="1">
      <alignment horizontal="center" vertical="center"/>
    </xf>
    <xf numFmtId="170" fontId="103" fillId="0" borderId="26" xfId="669" applyNumberFormat="1" applyFont="1" applyBorder="1" applyAlignment="1">
      <alignment horizontal="center" vertical="center"/>
    </xf>
    <xf numFmtId="0" fontId="103" fillId="33" borderId="33" xfId="669" applyFont="1" applyFill="1" applyBorder="1" applyAlignment="1">
      <alignment horizontal="center" vertical="center" wrapText="1"/>
    </xf>
    <xf numFmtId="10" fontId="103" fillId="0" borderId="51" xfId="669" applyNumberFormat="1" applyFont="1" applyBorder="1" applyAlignment="1">
      <alignment horizontal="center" vertical="center"/>
    </xf>
    <xf numFmtId="10" fontId="103" fillId="0" borderId="52" xfId="669" applyNumberFormat="1" applyFont="1" applyBorder="1" applyAlignment="1">
      <alignment horizontal="center" vertical="center"/>
    </xf>
    <xf numFmtId="183" fontId="103" fillId="0" borderId="52" xfId="669" applyNumberFormat="1" applyFont="1" applyBorder="1" applyAlignment="1">
      <alignment horizontal="center" vertical="center"/>
    </xf>
    <xf numFmtId="9" fontId="99" fillId="0" borderId="53" xfId="673" applyFont="1" applyBorder="1" applyAlignment="1" applyProtection="1">
      <alignment horizontal="center" vertical="center"/>
    </xf>
    <xf numFmtId="0" fontId="103" fillId="33" borderId="39" xfId="669" applyFont="1" applyFill="1" applyBorder="1" applyAlignment="1">
      <alignment horizontal="center" vertical="center" wrapText="1"/>
    </xf>
    <xf numFmtId="10" fontId="103" fillId="39" borderId="51" xfId="669" applyNumberFormat="1" applyFont="1" applyFill="1" applyBorder="1" applyAlignment="1">
      <alignment horizontal="center" vertical="center"/>
    </xf>
    <xf numFmtId="10" fontId="103" fillId="39" borderId="52" xfId="669" applyNumberFormat="1" applyFont="1" applyFill="1" applyBorder="1" applyAlignment="1">
      <alignment horizontal="center" vertical="center"/>
    </xf>
    <xf numFmtId="183" fontId="103" fillId="39" borderId="52" xfId="669" applyNumberFormat="1" applyFont="1" applyFill="1" applyBorder="1" applyAlignment="1">
      <alignment horizontal="center" vertical="center"/>
    </xf>
    <xf numFmtId="0" fontId="105" fillId="32" borderId="36" xfId="669" applyFont="1" applyFill="1" applyBorder="1" applyAlignment="1">
      <alignment horizontal="center" vertical="center" wrapText="1"/>
    </xf>
    <xf numFmtId="0" fontId="105" fillId="32" borderId="38" xfId="669" applyFont="1" applyFill="1" applyBorder="1" applyAlignment="1">
      <alignment horizontal="center" vertical="center" wrapText="1"/>
    </xf>
    <xf numFmtId="0" fontId="108" fillId="58" borderId="303" xfId="669" applyFont="1" applyFill="1" applyBorder="1" applyAlignment="1">
      <alignment horizontal="centerContinuous" vertical="center"/>
    </xf>
    <xf numFmtId="0" fontId="108" fillId="32" borderId="304" xfId="669" applyFont="1" applyFill="1" applyBorder="1" applyAlignment="1">
      <alignment horizontal="centerContinuous" vertical="center"/>
    </xf>
    <xf numFmtId="10" fontId="115" fillId="0" borderId="0" xfId="673" applyNumberFormat="1" applyFont="1" applyAlignment="1" applyProtection="1"/>
    <xf numFmtId="0" fontId="98" fillId="33" borderId="36" xfId="669" applyFont="1" applyFill="1" applyBorder="1" applyAlignment="1">
      <alignment horizontal="center" vertical="center" wrapText="1"/>
    </xf>
    <xf numFmtId="0" fontId="98" fillId="33" borderId="14" xfId="669" applyFont="1" applyFill="1" applyBorder="1" applyAlignment="1">
      <alignment horizontal="center" vertical="center" wrapText="1"/>
    </xf>
    <xf numFmtId="0" fontId="98" fillId="33" borderId="37" xfId="669" applyFont="1" applyFill="1" applyBorder="1" applyAlignment="1">
      <alignment horizontal="center" vertical="center" wrapText="1"/>
    </xf>
    <xf numFmtId="0" fontId="98" fillId="33" borderId="79" xfId="669" applyFont="1" applyFill="1" applyBorder="1" applyAlignment="1">
      <alignment horizontal="center" vertical="center" wrapText="1"/>
    </xf>
    <xf numFmtId="0" fontId="98" fillId="33" borderId="24" xfId="669" applyFont="1" applyFill="1" applyBorder="1" applyAlignment="1">
      <alignment horizontal="center" vertical="center" wrapText="1"/>
    </xf>
    <xf numFmtId="0" fontId="117" fillId="58" borderId="22" xfId="669" applyFont="1" applyFill="1" applyBorder="1" applyAlignment="1">
      <alignment horizontal="centerContinuous" vertical="center"/>
    </xf>
    <xf numFmtId="0" fontId="117" fillId="58" borderId="16" xfId="669" applyFont="1" applyFill="1" applyBorder="1" applyAlignment="1">
      <alignment horizontal="centerContinuous" vertical="center"/>
    </xf>
    <xf numFmtId="0" fontId="117" fillId="58" borderId="17" xfId="669" applyFont="1" applyFill="1" applyBorder="1" applyAlignment="1">
      <alignment horizontal="centerContinuous" vertical="center"/>
    </xf>
    <xf numFmtId="43" fontId="105" fillId="58" borderId="270" xfId="674" applyFont="1" applyFill="1" applyBorder="1" applyAlignment="1" applyProtection="1">
      <alignment vertical="center"/>
    </xf>
    <xf numFmtId="173" fontId="104" fillId="0" borderId="37" xfId="673" applyNumberFormat="1" applyFont="1" applyBorder="1" applyAlignment="1" applyProtection="1">
      <alignment horizontal="center" vertical="center"/>
    </xf>
    <xf numFmtId="173" fontId="104" fillId="0" borderId="300" xfId="673" applyNumberFormat="1" applyFont="1" applyBorder="1" applyAlignment="1" applyProtection="1">
      <alignment horizontal="center" vertical="center"/>
    </xf>
    <xf numFmtId="43" fontId="104" fillId="0" borderId="24" xfId="1" applyFont="1" applyBorder="1" applyAlignment="1" applyProtection="1">
      <alignment vertical="center"/>
    </xf>
    <xf numFmtId="43" fontId="105" fillId="58" borderId="76" xfId="1" applyFont="1" applyFill="1" applyBorder="1" applyAlignment="1" applyProtection="1">
      <alignment vertical="center"/>
    </xf>
    <xf numFmtId="167" fontId="104" fillId="33" borderId="63" xfId="674" applyNumberFormat="1" applyFont="1" applyFill="1" applyBorder="1" applyAlignment="1" applyProtection="1">
      <alignment horizontal="left" vertical="center"/>
    </xf>
    <xf numFmtId="167" fontId="104" fillId="33" borderId="292" xfId="674" applyNumberFormat="1" applyFont="1" applyFill="1" applyBorder="1" applyAlignment="1" applyProtection="1">
      <alignment horizontal="left" vertical="center"/>
    </xf>
    <xf numFmtId="0" fontId="105" fillId="58" borderId="59" xfId="669" applyFont="1" applyFill="1" applyBorder="1" applyAlignment="1">
      <alignment horizontal="left" vertical="center"/>
    </xf>
    <xf numFmtId="167" fontId="104" fillId="0" borderId="36" xfId="674" applyNumberFormat="1" applyFont="1" applyBorder="1" applyAlignment="1" applyProtection="1">
      <alignment vertical="center"/>
    </xf>
    <xf numFmtId="167" fontId="104" fillId="0" borderId="278" xfId="674" applyNumberFormat="1" applyFont="1" applyBorder="1" applyAlignment="1" applyProtection="1">
      <alignment vertical="center"/>
    </xf>
    <xf numFmtId="167" fontId="105" fillId="58" borderId="102" xfId="669" applyNumberFormat="1" applyFont="1" applyFill="1" applyBorder="1">
      <alignment vertical="center"/>
    </xf>
    <xf numFmtId="0" fontId="98" fillId="33" borderId="26" xfId="669" applyFont="1" applyFill="1" applyBorder="1" applyAlignment="1">
      <alignment horizontal="center" vertical="center" wrapText="1"/>
    </xf>
    <xf numFmtId="43" fontId="104" fillId="0" borderId="26" xfId="1" applyFont="1" applyBorder="1" applyAlignment="1" applyProtection="1">
      <alignment vertical="center"/>
    </xf>
    <xf numFmtId="43" fontId="104" fillId="0" borderId="25" xfId="1" applyFont="1" applyBorder="1" applyAlignment="1" applyProtection="1">
      <alignment vertical="center"/>
    </xf>
    <xf numFmtId="43" fontId="105" fillId="58" borderId="100" xfId="1" applyFont="1" applyFill="1" applyBorder="1" applyAlignment="1" applyProtection="1">
      <alignment vertical="center"/>
    </xf>
    <xf numFmtId="43" fontId="104" fillId="0" borderId="36" xfId="1" applyFont="1" applyBorder="1" applyAlignment="1" applyProtection="1">
      <alignment vertical="center"/>
    </xf>
    <xf numFmtId="43" fontId="105" fillId="58" borderId="102" xfId="674" applyFont="1" applyFill="1" applyBorder="1" applyAlignment="1" applyProtection="1">
      <alignment vertical="center"/>
    </xf>
    <xf numFmtId="167" fontId="104" fillId="56" borderId="14" xfId="674" applyNumberFormat="1" applyFont="1" applyFill="1" applyBorder="1" applyAlignment="1" applyProtection="1">
      <alignment vertical="center"/>
    </xf>
    <xf numFmtId="0" fontId="103" fillId="33" borderId="32" xfId="669" applyFont="1" applyFill="1" applyBorder="1" applyAlignment="1">
      <alignment horizontal="centerContinuous" vertical="center" wrapText="1"/>
    </xf>
    <xf numFmtId="0" fontId="103" fillId="33" borderId="35" xfId="669" applyFont="1" applyFill="1" applyBorder="1" applyAlignment="1">
      <alignment horizontal="centerContinuous" vertical="center" wrapText="1"/>
    </xf>
    <xf numFmtId="3" fontId="117" fillId="0" borderId="0" xfId="669" applyNumberFormat="1" applyFont="1">
      <alignment vertical="center"/>
    </xf>
    <xf numFmtId="3" fontId="117" fillId="0" borderId="0" xfId="669" applyNumberFormat="1" applyFont="1" applyAlignment="1">
      <alignment horizontal="center" vertical="center"/>
    </xf>
    <xf numFmtId="164" fontId="129" fillId="0" borderId="0" xfId="670" applyFont="1">
      <alignment vertical="top"/>
      <protection locked="0"/>
    </xf>
    <xf numFmtId="0" fontId="129" fillId="0" borderId="152" xfId="669" applyFont="1" applyBorder="1">
      <alignment vertical="center"/>
    </xf>
    <xf numFmtId="0" fontId="135" fillId="0" borderId="0" xfId="669" applyFont="1">
      <alignment vertical="center"/>
    </xf>
    <xf numFmtId="167" fontId="135" fillId="0" borderId="24" xfId="674" applyNumberFormat="1" applyFont="1" applyBorder="1" applyAlignment="1" applyProtection="1">
      <alignment horizontal="center" vertical="center"/>
    </xf>
    <xf numFmtId="173" fontId="144" fillId="39" borderId="14" xfId="673" applyNumberFormat="1" applyFont="1" applyFill="1" applyBorder="1" applyAlignment="1" applyProtection="1">
      <alignment horizontal="center" vertical="center"/>
    </xf>
    <xf numFmtId="43" fontId="135" fillId="0" borderId="14" xfId="674" applyFont="1" applyBorder="1" applyAlignment="1" applyProtection="1">
      <alignment horizontal="center" vertical="center"/>
    </xf>
    <xf numFmtId="173" fontId="135" fillId="39" borderId="14" xfId="673" applyNumberFormat="1" applyFont="1" applyFill="1" applyBorder="1" applyAlignment="1" applyProtection="1">
      <alignment horizontal="center" vertical="center"/>
    </xf>
    <xf numFmtId="167" fontId="135" fillId="0" borderId="14" xfId="674" applyNumberFormat="1" applyFont="1" applyBorder="1" applyAlignment="1" applyProtection="1">
      <alignment horizontal="center" vertical="center"/>
    </xf>
    <xf numFmtId="0" fontId="135" fillId="39" borderId="37" xfId="673" applyNumberFormat="1" applyFont="1" applyFill="1" applyBorder="1" applyAlignment="1" applyProtection="1">
      <alignment horizontal="center" vertical="center"/>
    </xf>
    <xf numFmtId="0" fontId="129" fillId="0" borderId="152" xfId="669" applyFont="1" applyBorder="1" applyAlignment="1"/>
    <xf numFmtId="43" fontId="129" fillId="0" borderId="0" xfId="674" applyFont="1" applyAlignment="1" applyProtection="1"/>
    <xf numFmtId="10" fontId="129" fillId="0" borderId="0" xfId="669" applyNumberFormat="1" applyFont="1" applyAlignment="1">
      <alignment horizontal="center" vertical="center"/>
    </xf>
    <xf numFmtId="164" fontId="130" fillId="0" borderId="0" xfId="670" applyFont="1">
      <alignment vertical="top"/>
      <protection locked="0"/>
    </xf>
    <xf numFmtId="0" fontId="129" fillId="0" borderId="0" xfId="669" applyFont="1" applyAlignment="1"/>
    <xf numFmtId="0" fontId="107" fillId="58" borderId="38" xfId="669" applyFont="1" applyFill="1" applyBorder="1" applyAlignment="1">
      <alignment horizontal="center" vertical="center"/>
    </xf>
    <xf numFmtId="0" fontId="107" fillId="58" borderId="39" xfId="669" applyFont="1" applyFill="1" applyBorder="1" applyAlignment="1">
      <alignment horizontal="center" vertical="center"/>
    </xf>
    <xf numFmtId="167" fontId="107" fillId="58" borderId="69" xfId="669" applyNumberFormat="1" applyFont="1" applyFill="1" applyBorder="1">
      <alignment vertical="center"/>
    </xf>
    <xf numFmtId="173" fontId="107" fillId="58" borderId="33" xfId="669" applyNumberFormat="1" applyFont="1" applyFill="1" applyBorder="1" applyAlignment="1">
      <alignment horizontal="center" vertical="center"/>
    </xf>
    <xf numFmtId="182" fontId="107" fillId="58" borderId="33" xfId="669" applyNumberFormat="1" applyFont="1" applyFill="1" applyBorder="1">
      <alignment vertical="center"/>
    </xf>
    <xf numFmtId="10" fontId="107" fillId="58" borderId="33" xfId="673" applyNumberFormat="1" applyFont="1" applyFill="1" applyBorder="1" applyAlignment="1" applyProtection="1">
      <alignment horizontal="center" vertical="center"/>
    </xf>
    <xf numFmtId="10" fontId="107" fillId="58" borderId="33" xfId="669" applyNumberFormat="1" applyFont="1" applyFill="1" applyBorder="1" applyAlignment="1">
      <alignment horizontal="center" vertical="center"/>
    </xf>
    <xf numFmtId="167" fontId="107" fillId="58" borderId="33" xfId="669" applyNumberFormat="1" applyFont="1" applyFill="1" applyBorder="1">
      <alignment vertical="center"/>
    </xf>
    <xf numFmtId="167" fontId="107" fillId="58" borderId="33" xfId="674" applyNumberFormat="1" applyFont="1" applyFill="1" applyBorder="1" applyAlignment="1" applyProtection="1">
      <alignment vertical="center"/>
    </xf>
    <xf numFmtId="2" fontId="107" fillId="58" borderId="39" xfId="673" applyNumberFormat="1" applyFont="1" applyFill="1" applyBorder="1" applyAlignment="1" applyProtection="1">
      <alignment horizontal="center" vertical="center"/>
    </xf>
    <xf numFmtId="0" fontId="103" fillId="33" borderId="69" xfId="669" applyFont="1" applyFill="1" applyBorder="1" applyAlignment="1">
      <alignment horizontal="center" vertical="center" wrapText="1"/>
    </xf>
    <xf numFmtId="167" fontId="135" fillId="0" borderId="36" xfId="674" applyNumberFormat="1" applyFont="1" applyBorder="1" applyAlignment="1" applyProtection="1">
      <alignment horizontal="center" vertical="center"/>
    </xf>
    <xf numFmtId="173" fontId="144" fillId="0" borderId="37" xfId="673" applyNumberFormat="1" applyFont="1" applyBorder="1" applyAlignment="1" applyProtection="1">
      <alignment horizontal="center" vertical="center"/>
    </xf>
    <xf numFmtId="167" fontId="107" fillId="58" borderId="38" xfId="669" applyNumberFormat="1" applyFont="1" applyFill="1" applyBorder="1">
      <alignment vertical="center"/>
    </xf>
    <xf numFmtId="173" fontId="107" fillId="58" borderId="39" xfId="669" applyNumberFormat="1" applyFont="1" applyFill="1" applyBorder="1" applyAlignment="1">
      <alignment horizontal="center" vertical="center"/>
    </xf>
    <xf numFmtId="43" fontId="135" fillId="0" borderId="36" xfId="674" applyFont="1" applyBorder="1" applyAlignment="1" applyProtection="1">
      <alignment horizontal="center" vertical="center"/>
    </xf>
    <xf numFmtId="43" fontId="135" fillId="0" borderId="37" xfId="674" applyFont="1" applyBorder="1" applyAlignment="1" applyProtection="1">
      <alignment horizontal="center" vertical="center"/>
    </xf>
    <xf numFmtId="182" fontId="107" fillId="58" borderId="38" xfId="669" applyNumberFormat="1" applyFont="1" applyFill="1" applyBorder="1">
      <alignment vertical="center"/>
    </xf>
    <xf numFmtId="182" fontId="107" fillId="58" borderId="39" xfId="669" applyNumberFormat="1" applyFont="1" applyFill="1" applyBorder="1">
      <alignment vertical="center"/>
    </xf>
    <xf numFmtId="0" fontId="103" fillId="33" borderId="79" xfId="669" applyFont="1" applyFill="1" applyBorder="1" applyAlignment="1">
      <alignment horizontal="center" vertical="center" wrapText="1"/>
    </xf>
    <xf numFmtId="0" fontId="103" fillId="33" borderId="102" xfId="669" applyFont="1" applyFill="1" applyBorder="1" applyAlignment="1">
      <alignment horizontal="center" vertical="center" wrapText="1"/>
    </xf>
    <xf numFmtId="0" fontId="103" fillId="33" borderId="101" xfId="669" applyFont="1" applyFill="1" applyBorder="1" applyAlignment="1">
      <alignment horizontal="center" vertical="center" wrapText="1"/>
    </xf>
    <xf numFmtId="0" fontId="103" fillId="33" borderId="270" xfId="669" applyFont="1" applyFill="1" applyBorder="1" applyAlignment="1">
      <alignment horizontal="center" vertical="center" wrapText="1"/>
    </xf>
    <xf numFmtId="173" fontId="103" fillId="33" borderId="270" xfId="669" applyNumberFormat="1" applyFont="1" applyFill="1" applyBorder="1" applyAlignment="1">
      <alignment horizontal="center" vertical="center" wrapText="1"/>
    </xf>
    <xf numFmtId="10" fontId="107" fillId="58" borderId="38" xfId="673" applyNumberFormat="1" applyFont="1" applyFill="1" applyBorder="1" applyAlignment="1" applyProtection="1">
      <alignment horizontal="center" vertical="center"/>
    </xf>
    <xf numFmtId="10" fontId="107" fillId="58" borderId="39" xfId="673" applyNumberFormat="1" applyFont="1" applyFill="1" applyBorder="1" applyAlignment="1" applyProtection="1">
      <alignment horizontal="center" vertical="center"/>
    </xf>
    <xf numFmtId="10" fontId="107" fillId="58" borderId="38" xfId="669" applyNumberFormat="1" applyFont="1" applyFill="1" applyBorder="1" applyAlignment="1">
      <alignment horizontal="center" vertical="center"/>
    </xf>
    <xf numFmtId="173" fontId="144" fillId="0" borderId="36" xfId="673" applyNumberFormat="1" applyFont="1" applyBorder="1" applyAlignment="1" applyProtection="1">
      <alignment horizontal="center" vertical="center"/>
    </xf>
    <xf numFmtId="2" fontId="135" fillId="0" borderId="37" xfId="673" applyNumberFormat="1" applyFont="1" applyBorder="1" applyAlignment="1" applyProtection="1">
      <alignment horizontal="center" vertical="center"/>
    </xf>
    <xf numFmtId="173" fontId="135" fillId="0" borderId="36" xfId="673" applyNumberFormat="1" applyFont="1" applyBorder="1" applyAlignment="1" applyProtection="1">
      <alignment horizontal="center" vertical="center"/>
    </xf>
    <xf numFmtId="173" fontId="135" fillId="0" borderId="14" xfId="673" applyNumberFormat="1" applyFont="1" applyBorder="1" applyAlignment="1" applyProtection="1">
      <alignment horizontal="center" vertical="center"/>
    </xf>
    <xf numFmtId="173" fontId="135" fillId="0" borderId="37" xfId="673" applyNumberFormat="1" applyFont="1" applyBorder="1" applyAlignment="1" applyProtection="1">
      <alignment horizontal="center" vertical="center"/>
    </xf>
    <xf numFmtId="0" fontId="112" fillId="0" borderId="0" xfId="669" applyFont="1">
      <alignment vertical="center"/>
    </xf>
    <xf numFmtId="0" fontId="147" fillId="0" borderId="0" xfId="669" applyFont="1">
      <alignment vertical="center"/>
    </xf>
    <xf numFmtId="0" fontId="112" fillId="0" borderId="0" xfId="669" applyFont="1" applyAlignment="1">
      <alignment vertical="center" wrapText="1"/>
    </xf>
    <xf numFmtId="0" fontId="149" fillId="32" borderId="52" xfId="685" applyFont="1" applyFill="1" applyBorder="1" applyAlignment="1">
      <alignment horizontal="center" vertical="center"/>
      <protection locked="0"/>
    </xf>
    <xf numFmtId="0" fontId="149" fillId="32" borderId="52" xfId="685" quotePrefix="1" applyFont="1" applyFill="1" applyBorder="1" applyAlignment="1">
      <alignment horizontal="center" vertical="center"/>
      <protection locked="0"/>
    </xf>
    <xf numFmtId="0" fontId="149" fillId="32" borderId="53" xfId="685" applyFont="1" applyFill="1" applyBorder="1" applyAlignment="1">
      <alignment horizontal="center" vertical="center"/>
      <protection locked="0"/>
    </xf>
    <xf numFmtId="0" fontId="149" fillId="32" borderId="291" xfId="685" applyFont="1" applyFill="1" applyBorder="1" applyAlignment="1">
      <alignment horizontal="center" vertical="center"/>
      <protection locked="0"/>
    </xf>
    <xf numFmtId="0" fontId="146" fillId="59" borderId="290" xfId="686" applyFont="1" applyFill="1" applyBorder="1" applyAlignment="1" applyProtection="1">
      <alignment horizontal="center" vertical="center" wrapText="1"/>
    </xf>
    <xf numFmtId="186" fontId="102" fillId="0" borderId="283" xfId="669" applyNumberFormat="1" applyFont="1" applyBorder="1" applyProtection="1">
      <alignment vertical="center"/>
      <protection locked="0"/>
    </xf>
    <xf numFmtId="186" fontId="102" fillId="39" borderId="89" xfId="669" applyNumberFormat="1" applyFont="1" applyFill="1" applyBorder="1">
      <alignment vertical="center"/>
    </xf>
    <xf numFmtId="186" fontId="102" fillId="39" borderId="95" xfId="669" applyNumberFormat="1" applyFont="1" applyFill="1" applyBorder="1">
      <alignment vertical="center"/>
    </xf>
    <xf numFmtId="186" fontId="102" fillId="0" borderId="95" xfId="669" applyNumberFormat="1" applyFont="1" applyBorder="1" applyProtection="1">
      <alignment vertical="center"/>
      <protection locked="0"/>
    </xf>
    <xf numFmtId="170" fontId="102" fillId="0" borderId="280" xfId="669" applyNumberFormat="1" applyFont="1" applyBorder="1" applyAlignment="1" applyProtection="1">
      <alignment horizontal="center" vertical="center"/>
      <protection locked="0"/>
    </xf>
    <xf numFmtId="0" fontId="102" fillId="0" borderId="95" xfId="669" applyFont="1" applyBorder="1" applyAlignment="1" applyProtection="1">
      <alignment horizontal="center" vertical="center"/>
      <protection locked="0"/>
    </xf>
    <xf numFmtId="170" fontId="102" fillId="0" borderId="95" xfId="669" applyNumberFormat="1" applyFont="1" applyBorder="1" applyAlignment="1" applyProtection="1">
      <alignment horizontal="center" vertical="center"/>
      <protection locked="0"/>
    </xf>
    <xf numFmtId="170" fontId="102" fillId="0" borderId="283" xfId="669" applyNumberFormat="1" applyFont="1" applyBorder="1" applyAlignment="1" applyProtection="1">
      <alignment horizontal="center" vertical="center"/>
      <protection locked="0"/>
    </xf>
    <xf numFmtId="0" fontId="102" fillId="0" borderId="89" xfId="669" applyFont="1" applyBorder="1" applyAlignment="1" applyProtection="1">
      <alignment horizontal="center" vertical="center"/>
      <protection locked="0"/>
    </xf>
    <xf numFmtId="170" fontId="102" fillId="0" borderId="285" xfId="669" applyNumberFormat="1" applyFont="1" applyBorder="1" applyAlignment="1" applyProtection="1">
      <alignment horizontal="center" vertical="center"/>
      <protection locked="0"/>
    </xf>
    <xf numFmtId="0" fontId="102" fillId="39" borderId="281" xfId="669" applyFont="1" applyFill="1" applyBorder="1" applyAlignment="1">
      <alignment horizontal="center" vertical="center"/>
    </xf>
    <xf numFmtId="186" fontId="102" fillId="0" borderId="89" xfId="669" applyNumberFormat="1" applyFont="1" applyBorder="1" applyProtection="1">
      <alignment vertical="center"/>
      <protection locked="0"/>
    </xf>
    <xf numFmtId="173" fontId="102" fillId="39" borderId="95" xfId="673" applyNumberFormat="1" applyFont="1" applyFill="1" applyBorder="1" applyAlignment="1" applyProtection="1">
      <alignment horizontal="center" vertical="center"/>
    </xf>
    <xf numFmtId="1" fontId="102" fillId="39" borderId="95" xfId="669" applyNumberFormat="1" applyFont="1" applyFill="1" applyBorder="1" applyAlignment="1">
      <alignment horizontal="center" vertical="center"/>
    </xf>
    <xf numFmtId="0" fontId="102" fillId="0" borderId="34" xfId="669" applyFont="1" applyBorder="1" applyAlignment="1">
      <alignment horizontal="center" vertical="center"/>
    </xf>
    <xf numFmtId="170" fontId="102" fillId="0" borderId="282" xfId="669" applyNumberFormat="1" applyFont="1" applyBorder="1" applyAlignment="1" applyProtection="1">
      <alignment horizontal="center" vertical="center"/>
      <protection locked="0"/>
    </xf>
    <xf numFmtId="170" fontId="102" fillId="0" borderId="88" xfId="669" applyNumberFormat="1" applyFont="1" applyBorder="1" applyAlignment="1" applyProtection="1">
      <alignment horizontal="center" vertical="center"/>
      <protection locked="0"/>
    </xf>
    <xf numFmtId="0" fontId="102" fillId="0" borderId="36" xfId="669" applyFont="1" applyBorder="1" applyAlignment="1">
      <alignment horizontal="center" vertical="center"/>
    </xf>
    <xf numFmtId="186" fontId="102" fillId="0" borderId="280" xfId="669" applyNumberFormat="1" applyFont="1" applyBorder="1" applyProtection="1">
      <alignment vertical="center"/>
      <protection locked="0"/>
    </xf>
    <xf numFmtId="0" fontId="102" fillId="0" borderId="278" xfId="669" applyFont="1" applyBorder="1" applyAlignment="1">
      <alignment horizontal="center" vertical="center"/>
    </xf>
    <xf numFmtId="0" fontId="136" fillId="0" borderId="0" xfId="669" applyFont="1">
      <alignment vertical="center"/>
    </xf>
    <xf numFmtId="180" fontId="103" fillId="0" borderId="83" xfId="669" applyNumberFormat="1" applyFont="1" applyBorder="1" applyAlignment="1">
      <alignment horizontal="center" vertical="center"/>
    </xf>
    <xf numFmtId="180" fontId="103" fillId="0" borderId="306" xfId="669" applyNumberFormat="1" applyFont="1" applyBorder="1" applyAlignment="1">
      <alignment horizontal="center" vertical="center"/>
    </xf>
    <xf numFmtId="180" fontId="103" fillId="0" borderId="307" xfId="669" applyNumberFormat="1" applyFont="1" applyBorder="1" applyAlignment="1">
      <alignment horizontal="center" vertical="center"/>
    </xf>
    <xf numFmtId="0" fontId="103" fillId="33" borderId="310" xfId="669" applyFont="1" applyFill="1" applyBorder="1" applyAlignment="1">
      <alignment horizontal="center" vertical="center"/>
    </xf>
    <xf numFmtId="0" fontId="103" fillId="33" borderId="306" xfId="669" applyFont="1" applyFill="1" applyBorder="1" applyAlignment="1">
      <alignment horizontal="center" vertical="center"/>
    </xf>
    <xf numFmtId="0" fontId="102" fillId="0" borderId="282" xfId="669" applyFont="1" applyBorder="1" applyAlignment="1" applyProtection="1">
      <alignment horizontal="center" vertical="center"/>
      <protection locked="0"/>
    </xf>
    <xf numFmtId="0" fontId="102" fillId="0" borderId="279" xfId="669" applyFont="1" applyBorder="1" applyAlignment="1" applyProtection="1">
      <alignment horizontal="center" vertical="center"/>
      <protection locked="0"/>
    </xf>
    <xf numFmtId="0" fontId="103" fillId="33" borderId="314" xfId="669" applyFont="1" applyFill="1" applyBorder="1" applyAlignment="1">
      <alignment horizontal="center" vertical="center"/>
    </xf>
    <xf numFmtId="0" fontId="102" fillId="0" borderId="284" xfId="669" applyFont="1" applyBorder="1" applyAlignment="1" applyProtection="1">
      <alignment horizontal="center" vertical="center"/>
      <protection locked="0"/>
    </xf>
    <xf numFmtId="0" fontId="102" fillId="39" borderId="315" xfId="669" applyFont="1" applyFill="1" applyBorder="1" applyAlignment="1">
      <alignment horizontal="center" vertical="center"/>
    </xf>
    <xf numFmtId="0" fontId="104" fillId="33" borderId="270" xfId="669" applyFont="1" applyFill="1" applyBorder="1" applyAlignment="1">
      <alignment horizontal="center" vertical="center" wrapText="1"/>
    </xf>
    <xf numFmtId="0" fontId="104" fillId="33" borderId="102" xfId="669" applyFont="1" applyFill="1" applyBorder="1" applyAlignment="1">
      <alignment horizontal="center" vertical="center" wrapText="1"/>
    </xf>
    <xf numFmtId="0" fontId="104" fillId="33" borderId="101" xfId="669" applyFont="1" applyFill="1" applyBorder="1" applyAlignment="1">
      <alignment horizontal="center" vertical="center" wrapText="1"/>
    </xf>
    <xf numFmtId="0" fontId="104" fillId="33" borderId="76" xfId="669" applyFont="1" applyFill="1" applyBorder="1" applyAlignment="1">
      <alignment horizontal="center" vertical="center" wrapText="1"/>
    </xf>
    <xf numFmtId="0" fontId="107" fillId="32" borderId="38" xfId="669" applyFont="1" applyFill="1" applyBorder="1" applyAlignment="1">
      <alignment horizontal="center" vertical="center"/>
    </xf>
    <xf numFmtId="0" fontId="102" fillId="24" borderId="268" xfId="669" applyFont="1" applyFill="1" applyBorder="1" applyAlignment="1" applyProtection="1">
      <alignment horizontal="center" vertical="center"/>
      <protection locked="0"/>
    </xf>
    <xf numFmtId="0" fontId="102" fillId="24" borderId="104" xfId="669" applyFont="1" applyFill="1" applyBorder="1" applyAlignment="1" applyProtection="1">
      <alignment horizontal="center" vertical="center"/>
      <protection locked="0"/>
    </xf>
    <xf numFmtId="0" fontId="102" fillId="24" borderId="266" xfId="669" applyFont="1" applyFill="1" applyBorder="1" applyAlignment="1" applyProtection="1">
      <alignment horizontal="center" vertical="center"/>
      <protection locked="0"/>
    </xf>
    <xf numFmtId="0" fontId="102" fillId="60" borderId="309" xfId="669" applyFont="1" applyFill="1" applyBorder="1" applyAlignment="1" applyProtection="1">
      <alignment horizontal="center" vertical="center"/>
      <protection locked="0"/>
    </xf>
    <xf numFmtId="0" fontId="102" fillId="60" borderId="310" xfId="669" applyFont="1" applyFill="1" applyBorder="1" applyAlignment="1" applyProtection="1">
      <alignment horizontal="center" vertical="center"/>
      <protection locked="0"/>
    </xf>
    <xf numFmtId="0" fontId="107" fillId="32" borderId="295" xfId="669" applyFont="1" applyFill="1" applyBorder="1" applyAlignment="1">
      <alignment horizontal="center" vertical="center"/>
    </xf>
    <xf numFmtId="0" fontId="102" fillId="60" borderId="306" xfId="669" applyFont="1" applyFill="1" applyBorder="1" applyAlignment="1" applyProtection="1">
      <alignment horizontal="center" vertical="center"/>
      <protection locked="0"/>
    </xf>
    <xf numFmtId="186" fontId="107" fillId="32" borderId="308" xfId="669" applyNumberFormat="1" applyFont="1" applyFill="1" applyBorder="1" applyProtection="1">
      <alignment vertical="center"/>
      <protection locked="0"/>
    </xf>
    <xf numFmtId="186" fontId="107" fillId="32" borderId="295" xfId="669" applyNumberFormat="1" applyFont="1" applyFill="1" applyBorder="1">
      <alignment vertical="center"/>
    </xf>
    <xf numFmtId="186" fontId="107" fillId="32" borderId="295" xfId="669" applyNumberFormat="1" applyFont="1" applyFill="1" applyBorder="1" applyProtection="1">
      <alignment vertical="center"/>
      <protection locked="0"/>
    </xf>
    <xf numFmtId="186" fontId="107" fillId="32" borderId="316" xfId="669" applyNumberFormat="1" applyFont="1" applyFill="1" applyBorder="1">
      <alignment vertical="center"/>
    </xf>
    <xf numFmtId="186" fontId="102" fillId="39" borderId="284" xfId="669" applyNumberFormat="1" applyFont="1" applyFill="1" applyBorder="1">
      <alignment vertical="center"/>
    </xf>
    <xf numFmtId="186" fontId="102" fillId="39" borderId="282" xfId="669" applyNumberFormat="1" applyFont="1" applyFill="1" applyBorder="1">
      <alignment vertical="center"/>
    </xf>
    <xf numFmtId="186" fontId="102" fillId="0" borderId="275" xfId="669" applyNumberFormat="1" applyFont="1" applyBorder="1" applyProtection="1">
      <alignment vertical="center"/>
      <protection locked="0"/>
    </xf>
    <xf numFmtId="186" fontId="102" fillId="39" borderId="274" xfId="669" applyNumberFormat="1" applyFont="1" applyFill="1" applyBorder="1">
      <alignment vertical="center"/>
    </xf>
    <xf numFmtId="186" fontId="102" fillId="0" borderId="274" xfId="669" applyNumberFormat="1" applyFont="1" applyBorder="1" applyProtection="1">
      <alignment vertical="center"/>
      <protection locked="0"/>
    </xf>
    <xf numFmtId="186" fontId="102" fillId="39" borderId="277" xfId="669" applyNumberFormat="1" applyFont="1" applyFill="1" applyBorder="1">
      <alignment vertical="center"/>
    </xf>
    <xf numFmtId="0" fontId="104" fillId="33" borderId="100" xfId="669" applyFont="1" applyFill="1" applyBorder="1" applyAlignment="1">
      <alignment horizontal="center" vertical="center" wrapText="1"/>
    </xf>
    <xf numFmtId="170" fontId="107" fillId="32" borderId="308" xfId="669" applyNumberFormat="1" applyFont="1" applyFill="1" applyBorder="1" applyAlignment="1">
      <alignment horizontal="center" vertical="center"/>
    </xf>
    <xf numFmtId="173" fontId="107" fillId="32" borderId="295" xfId="673" applyNumberFormat="1" applyFont="1" applyFill="1" applyBorder="1" applyAlignment="1" applyProtection="1">
      <alignment horizontal="center" vertical="center"/>
    </xf>
    <xf numFmtId="1" fontId="107" fillId="32" borderId="295" xfId="669" applyNumberFormat="1" applyFont="1" applyFill="1" applyBorder="1" applyAlignment="1">
      <alignment horizontal="center" vertical="center"/>
    </xf>
    <xf numFmtId="186" fontId="107" fillId="32" borderId="296" xfId="669" applyNumberFormat="1" applyFont="1" applyFill="1" applyBorder="1">
      <alignment vertical="center"/>
    </xf>
    <xf numFmtId="170" fontId="102" fillId="0" borderId="317" xfId="669" applyNumberFormat="1" applyFont="1" applyBorder="1" applyAlignment="1" applyProtection="1">
      <alignment horizontal="center" vertical="center"/>
      <protection locked="0"/>
    </xf>
    <xf numFmtId="186" fontId="102" fillId="0" borderId="318" xfId="669" applyNumberFormat="1" applyFont="1" applyBorder="1" applyProtection="1">
      <alignment vertical="center"/>
      <protection locked="0"/>
    </xf>
    <xf numFmtId="173" fontId="102" fillId="39" borderId="318" xfId="673" applyNumberFormat="1" applyFont="1" applyFill="1" applyBorder="1" applyAlignment="1" applyProtection="1">
      <alignment horizontal="center" vertical="center"/>
    </xf>
    <xf numFmtId="1" fontId="102" fillId="39" borderId="318" xfId="669" applyNumberFormat="1" applyFont="1" applyFill="1" applyBorder="1" applyAlignment="1">
      <alignment horizontal="center" vertical="center"/>
    </xf>
    <xf numFmtId="186" fontId="102" fillId="39" borderId="319" xfId="669" applyNumberFormat="1" applyFont="1" applyFill="1" applyBorder="1">
      <alignment vertical="center"/>
    </xf>
    <xf numFmtId="170" fontId="102" fillId="0" borderId="275" xfId="669" applyNumberFormat="1" applyFont="1" applyBorder="1" applyAlignment="1" applyProtection="1">
      <alignment horizontal="center" vertical="center"/>
      <protection locked="0"/>
    </xf>
    <xf numFmtId="173" fontId="102" fillId="39" borderId="274" xfId="673" applyNumberFormat="1" applyFont="1" applyFill="1" applyBorder="1" applyAlignment="1" applyProtection="1">
      <alignment horizontal="center" vertical="center"/>
    </xf>
    <xf numFmtId="1" fontId="102" fillId="39" borderId="274" xfId="669" applyNumberFormat="1" applyFont="1" applyFill="1" applyBorder="1" applyAlignment="1">
      <alignment horizontal="center" vertical="center"/>
    </xf>
    <xf numFmtId="170" fontId="107" fillId="32" borderId="320" xfId="669" applyNumberFormat="1" applyFont="1" applyFill="1" applyBorder="1" applyAlignment="1">
      <alignment horizontal="center" vertical="center"/>
    </xf>
    <xf numFmtId="0" fontId="107" fillId="32" borderId="316" xfId="669" applyFont="1" applyFill="1" applyBorder="1">
      <alignment vertical="center"/>
    </xf>
    <xf numFmtId="0" fontId="107" fillId="32" borderId="68" xfId="669" applyFont="1" applyFill="1" applyBorder="1" applyAlignment="1">
      <alignment horizontal="center" vertical="center"/>
    </xf>
    <xf numFmtId="0" fontId="102" fillId="0" borderId="274" xfId="669" applyFont="1" applyBorder="1" applyAlignment="1" applyProtection="1">
      <alignment horizontal="center" vertical="center"/>
      <protection locked="0"/>
    </xf>
    <xf numFmtId="170" fontId="102" fillId="0" borderId="273" xfId="669" applyNumberFormat="1" applyFont="1" applyBorder="1" applyAlignment="1" applyProtection="1">
      <alignment horizontal="center" vertical="center"/>
      <protection locked="0"/>
    </xf>
    <xf numFmtId="0" fontId="102" fillId="39" borderId="276" xfId="669" applyFont="1" applyFill="1" applyBorder="1" applyAlignment="1">
      <alignment horizontal="center" vertical="center"/>
    </xf>
    <xf numFmtId="170" fontId="107" fillId="32" borderId="321" xfId="669" applyNumberFormat="1" applyFont="1" applyFill="1" applyBorder="1" applyAlignment="1">
      <alignment horizontal="center" vertical="center"/>
    </xf>
    <xf numFmtId="170" fontId="107" fillId="32" borderId="296" xfId="669" applyNumberFormat="1" applyFont="1" applyFill="1" applyBorder="1" applyAlignment="1">
      <alignment horizontal="center" vertical="center"/>
    </xf>
    <xf numFmtId="170" fontId="102" fillId="0" borderId="277" xfId="669" applyNumberFormat="1" applyFont="1" applyBorder="1" applyAlignment="1" applyProtection="1">
      <alignment horizontal="center" vertical="center"/>
      <protection locked="0"/>
    </xf>
    <xf numFmtId="170" fontId="115" fillId="0" borderId="14" xfId="669" applyNumberFormat="1" applyFont="1" applyBorder="1" applyAlignment="1">
      <alignment horizontal="center" vertical="center"/>
    </xf>
    <xf numFmtId="2" fontId="115" fillId="0" borderId="14" xfId="669" applyNumberFormat="1" applyFont="1" applyBorder="1" applyAlignment="1">
      <alignment horizontal="center" vertical="center"/>
    </xf>
    <xf numFmtId="170" fontId="115" fillId="0" borderId="33" xfId="669" applyNumberFormat="1" applyFont="1" applyBorder="1" applyAlignment="1">
      <alignment horizontal="center" vertical="center"/>
    </xf>
    <xf numFmtId="9" fontId="115" fillId="0" borderId="33" xfId="669" applyNumberFormat="1" applyFont="1" applyBorder="1" applyAlignment="1">
      <alignment horizontal="center" vertical="center"/>
    </xf>
    <xf numFmtId="2" fontId="115" fillId="0" borderId="33" xfId="669" applyNumberFormat="1" applyFont="1" applyBorder="1" applyAlignment="1">
      <alignment horizontal="center" vertical="center"/>
    </xf>
    <xf numFmtId="2" fontId="115" fillId="0" borderId="39" xfId="669" applyNumberFormat="1" applyFont="1" applyBorder="1" applyAlignment="1">
      <alignment horizontal="center" vertical="center"/>
    </xf>
    <xf numFmtId="164" fontId="116" fillId="0" borderId="0" xfId="670" applyFont="1" applyAlignment="1">
      <alignment horizontal="center" vertical="center"/>
      <protection locked="0"/>
    </xf>
    <xf numFmtId="9" fontId="115" fillId="0" borderId="14" xfId="673" applyFont="1" applyBorder="1" applyAlignment="1" applyProtection="1">
      <alignment horizontal="center" vertical="center"/>
    </xf>
    <xf numFmtId="2" fontId="115" fillId="0" borderId="37" xfId="669" applyNumberFormat="1" applyFont="1" applyBorder="1" applyAlignment="1">
      <alignment horizontal="center" vertical="center"/>
    </xf>
    <xf numFmtId="0" fontId="105" fillId="58" borderId="83" xfId="669" quotePrefix="1" applyFont="1" applyFill="1" applyBorder="1" applyAlignment="1">
      <alignment horizontal="center" vertical="center"/>
    </xf>
    <xf numFmtId="0" fontId="118" fillId="43" borderId="36" xfId="669" applyFont="1" applyFill="1" applyBorder="1" applyAlignment="1">
      <alignment horizontal="left" vertical="center"/>
    </xf>
    <xf numFmtId="0" fontId="118" fillId="43" borderId="38" xfId="669" applyFont="1" applyFill="1" applyBorder="1" applyAlignment="1">
      <alignment horizontal="left" vertical="center"/>
    </xf>
    <xf numFmtId="15" fontId="145" fillId="56" borderId="291" xfId="685" applyNumberFormat="1" applyFont="1" applyFill="1" applyBorder="1" applyAlignment="1">
      <alignment horizontal="center" vertical="center"/>
      <protection locked="0"/>
    </xf>
    <xf numFmtId="0" fontId="145" fillId="56" borderId="291" xfId="685" applyFont="1" applyFill="1" applyBorder="1" applyAlignment="1">
      <alignment vertical="center" shrinkToFit="1"/>
      <protection locked="0"/>
    </xf>
    <xf numFmtId="185" fontId="145" fillId="56" borderId="291" xfId="685" applyNumberFormat="1" applyFont="1" applyFill="1" applyBorder="1" applyAlignment="1">
      <alignment horizontal="right" vertical="center"/>
      <protection locked="0"/>
    </xf>
    <xf numFmtId="0" fontId="145" fillId="56" borderId="291" xfId="685" applyFont="1" applyFill="1" applyBorder="1" applyAlignment="1">
      <alignment horizontal="center" vertical="center"/>
      <protection locked="0"/>
    </xf>
    <xf numFmtId="185" fontId="145" fillId="56" borderId="291" xfId="685" applyNumberFormat="1" applyFont="1" applyFill="1" applyBorder="1" applyAlignment="1">
      <alignment horizontal="center" vertical="center"/>
      <protection locked="0"/>
    </xf>
    <xf numFmtId="15" fontId="145" fillId="56" borderId="52" xfId="685" quotePrefix="1" applyNumberFormat="1" applyFont="1" applyFill="1" applyBorder="1" applyAlignment="1">
      <alignment horizontal="center" vertical="center"/>
      <protection locked="0"/>
    </xf>
    <xf numFmtId="0" fontId="145" fillId="56" borderId="52" xfId="685" quotePrefix="1" applyFont="1" applyFill="1" applyBorder="1" applyAlignment="1">
      <alignment vertical="center" shrinkToFit="1"/>
      <protection locked="0"/>
    </xf>
    <xf numFmtId="0" fontId="145" fillId="56" borderId="52" xfId="685" applyFont="1" applyFill="1" applyBorder="1" applyAlignment="1">
      <alignment vertical="center" shrinkToFit="1"/>
      <protection locked="0"/>
    </xf>
    <xf numFmtId="185" fontId="145" fillId="56" borderId="52" xfId="685" quotePrefix="1" applyNumberFormat="1" applyFont="1" applyFill="1" applyBorder="1" applyAlignment="1">
      <alignment horizontal="right" vertical="center"/>
      <protection locked="0"/>
    </xf>
    <xf numFmtId="0" fontId="145" fillId="56" borderId="52" xfId="685" quotePrefix="1" applyFont="1" applyFill="1" applyBorder="1" applyAlignment="1">
      <alignment horizontal="center" vertical="center"/>
      <protection locked="0"/>
    </xf>
    <xf numFmtId="15" fontId="145" fillId="56" borderId="52" xfId="685" applyNumberFormat="1" applyFont="1" applyFill="1" applyBorder="1" applyAlignment="1">
      <alignment horizontal="center" vertical="center"/>
      <protection locked="0"/>
    </xf>
    <xf numFmtId="185" fontId="145" fillId="56" borderId="52" xfId="685" applyNumberFormat="1" applyFont="1" applyFill="1" applyBorder="1" applyAlignment="1">
      <alignment horizontal="right" vertical="center"/>
      <protection locked="0"/>
    </xf>
    <xf numFmtId="0" fontId="145" fillId="56" borderId="52" xfId="685" applyFont="1" applyFill="1" applyBorder="1" applyAlignment="1">
      <alignment horizontal="center" vertical="center"/>
      <protection locked="0"/>
    </xf>
    <xf numFmtId="15" fontId="145" fillId="56" borderId="53" xfId="685" applyNumberFormat="1" applyFont="1" applyFill="1" applyBorder="1" applyAlignment="1">
      <alignment horizontal="center" vertical="center"/>
      <protection locked="0"/>
    </xf>
    <xf numFmtId="0" fontId="145" fillId="56" borderId="53" xfId="685" applyFont="1" applyFill="1" applyBorder="1" applyAlignment="1">
      <alignment vertical="center" shrinkToFit="1"/>
      <protection locked="0"/>
    </xf>
    <xf numFmtId="184" fontId="145" fillId="56" borderId="53" xfId="685" applyNumberFormat="1" applyFont="1" applyFill="1" applyBorder="1" applyAlignment="1">
      <alignment horizontal="right" vertical="center"/>
      <protection locked="0"/>
    </xf>
    <xf numFmtId="0" fontId="145" fillId="56" borderId="53" xfId="685" applyFont="1" applyFill="1" applyBorder="1" applyAlignment="1">
      <alignment horizontal="center" vertical="center"/>
      <protection locked="0"/>
    </xf>
    <xf numFmtId="0" fontId="129" fillId="0" borderId="0" xfId="669" applyFont="1" applyAlignment="1">
      <alignment horizontal="center" vertical="center"/>
    </xf>
    <xf numFmtId="0" fontId="131" fillId="0" borderId="0" xfId="669" applyFont="1" applyAlignment="1">
      <alignment horizontal="center" vertical="center"/>
    </xf>
    <xf numFmtId="0" fontId="130" fillId="0" borderId="0" xfId="669" applyFont="1" applyAlignment="1">
      <alignment horizontal="center" vertical="center"/>
    </xf>
    <xf numFmtId="177" fontId="131" fillId="0" borderId="0" xfId="669" applyNumberFormat="1" applyFont="1" applyAlignment="1">
      <alignment horizontal="center" vertical="center"/>
    </xf>
    <xf numFmtId="186" fontId="131" fillId="0" borderId="0" xfId="669" applyNumberFormat="1" applyFont="1" applyAlignment="1">
      <alignment horizontal="center" vertical="center"/>
    </xf>
    <xf numFmtId="167" fontId="131" fillId="54" borderId="30" xfId="674" applyNumberFormat="1" applyFont="1" applyFill="1" applyBorder="1" applyAlignment="1" applyProtection="1">
      <alignment horizontal="center" vertical="center"/>
    </xf>
    <xf numFmtId="186" fontId="131" fillId="0" borderId="30" xfId="669" applyNumberFormat="1" applyFont="1" applyBorder="1" applyAlignment="1">
      <alignment horizontal="center" vertical="center"/>
    </xf>
    <xf numFmtId="0" fontId="150" fillId="0" borderId="0" xfId="669" applyFont="1" applyAlignment="1">
      <alignment horizontal="center" vertical="center"/>
    </xf>
    <xf numFmtId="15" fontId="131" fillId="0" borderId="0" xfId="669" applyNumberFormat="1" applyFont="1" applyAlignment="1">
      <alignment horizontal="center" vertical="center"/>
    </xf>
    <xf numFmtId="4" fontId="131" fillId="0" borderId="0" xfId="669" applyNumberFormat="1" applyFont="1" applyAlignment="1">
      <alignment horizontal="center" vertical="center"/>
    </xf>
    <xf numFmtId="177" fontId="123" fillId="35" borderId="324" xfId="669" applyNumberFormat="1" applyFont="1" applyFill="1" applyBorder="1" applyAlignment="1">
      <alignment horizontal="center" vertical="center"/>
    </xf>
    <xf numFmtId="17" fontId="129" fillId="0" borderId="327" xfId="669" applyNumberFormat="1" applyFont="1" applyBorder="1" applyAlignment="1">
      <alignment horizontal="center" vertical="center"/>
    </xf>
    <xf numFmtId="173" fontId="131" fillId="0" borderId="328" xfId="673" applyNumberFormat="1" applyFont="1" applyBorder="1" applyAlignment="1" applyProtection="1">
      <alignment horizontal="center" vertical="center"/>
    </xf>
    <xf numFmtId="186" fontId="131" fillId="0" borderId="330" xfId="669" applyNumberFormat="1" applyFont="1" applyBorder="1" applyAlignment="1">
      <alignment horizontal="center" vertical="center"/>
    </xf>
    <xf numFmtId="186" fontId="131" fillId="54" borderId="327" xfId="669" applyNumberFormat="1" applyFont="1" applyFill="1" applyBorder="1" applyAlignment="1">
      <alignment horizontal="center" vertical="center"/>
    </xf>
    <xf numFmtId="186" fontId="131" fillId="54" borderId="329" xfId="669" applyNumberFormat="1" applyFont="1" applyFill="1" applyBorder="1" applyAlignment="1">
      <alignment horizontal="center" vertical="center"/>
    </xf>
    <xf numFmtId="0" fontId="151" fillId="0" borderId="0" xfId="695" applyFont="1"/>
    <xf numFmtId="0" fontId="30" fillId="0" borderId="0" xfId="695"/>
    <xf numFmtId="0" fontId="30" fillId="0" borderId="22" xfId="695" applyBorder="1"/>
    <xf numFmtId="0" fontId="30" fillId="0" borderId="16" xfId="695" applyBorder="1"/>
    <xf numFmtId="0" fontId="30" fillId="0" borderId="17" xfId="695" applyBorder="1"/>
    <xf numFmtId="0" fontId="30" fillId="0" borderId="19" xfId="695" applyBorder="1"/>
    <xf numFmtId="0" fontId="30" fillId="0" borderId="18" xfId="695" applyBorder="1"/>
    <xf numFmtId="0" fontId="30" fillId="0" borderId="73" xfId="695" applyBorder="1"/>
    <xf numFmtId="0" fontId="30" fillId="0" borderId="332" xfId="695" applyBorder="1"/>
    <xf numFmtId="0" fontId="30" fillId="0" borderId="74" xfId="695" applyBorder="1"/>
    <xf numFmtId="0" fontId="152" fillId="0" borderId="0" xfId="695" applyFont="1" applyAlignment="1">
      <alignment horizontal="center" vertical="center"/>
    </xf>
    <xf numFmtId="0" fontId="154" fillId="35" borderId="290" xfId="695" applyFont="1" applyFill="1" applyBorder="1" applyAlignment="1">
      <alignment horizontal="center" vertical="center"/>
    </xf>
    <xf numFmtId="0" fontId="124" fillId="32" borderId="291" xfId="669" applyFont="1" applyFill="1" applyBorder="1" applyAlignment="1">
      <alignment horizontal="center" vertical="center"/>
    </xf>
    <xf numFmtId="187" fontId="124" fillId="32" borderId="291" xfId="669" applyNumberFormat="1" applyFont="1" applyFill="1" applyBorder="1" applyAlignment="1">
      <alignment horizontal="center" vertical="center"/>
    </xf>
    <xf numFmtId="0" fontId="135" fillId="0" borderId="11" xfId="669" applyFont="1" applyBorder="1" applyAlignment="1">
      <alignment horizontal="centerContinuous" vertical="center" wrapText="1"/>
    </xf>
    <xf numFmtId="0" fontId="135" fillId="0" borderId="23" xfId="669" applyFont="1" applyBorder="1" applyAlignment="1">
      <alignment horizontal="centerContinuous" vertical="center"/>
    </xf>
    <xf numFmtId="0" fontId="135" fillId="0" borderId="24" xfId="669" applyFont="1" applyBorder="1" applyAlignment="1">
      <alignment horizontal="centerContinuous" vertical="center" wrapText="1"/>
    </xf>
    <xf numFmtId="0" fontId="135" fillId="0" borderId="26" xfId="669" applyFont="1" applyBorder="1" applyAlignment="1">
      <alignment horizontal="centerContinuous" vertical="center"/>
    </xf>
    <xf numFmtId="0" fontId="135" fillId="0" borderId="69" xfId="669" applyFont="1" applyBorder="1" applyAlignment="1">
      <alignment horizontal="centerContinuous" vertical="center" wrapText="1"/>
    </xf>
    <xf numFmtId="0" fontId="135" fillId="0" borderId="71" xfId="669" applyFont="1" applyBorder="1" applyAlignment="1">
      <alignment horizontal="centerContinuous" vertical="center"/>
    </xf>
    <xf numFmtId="49" fontId="135" fillId="0" borderId="34" xfId="678" applyNumberFormat="1" applyFont="1" applyBorder="1" applyAlignment="1" applyProtection="1">
      <alignment horizontal="center" vertical="center" wrapText="1"/>
    </xf>
    <xf numFmtId="49" fontId="99" fillId="0" borderId="32" xfId="678" applyNumberFormat="1" applyFont="1" applyBorder="1" applyAlignment="1" applyProtection="1">
      <alignment horizontal="center" vertical="center" wrapText="1"/>
    </xf>
    <xf numFmtId="49" fontId="99" fillId="0" borderId="34" xfId="678" applyNumberFormat="1" applyFont="1" applyBorder="1" applyAlignment="1" applyProtection="1">
      <alignment horizontal="center" vertical="center" wrapText="1"/>
    </xf>
    <xf numFmtId="49" fontId="99" fillId="0" borderId="35" xfId="678" applyNumberFormat="1" applyFont="1" applyBorder="1" applyAlignment="1" applyProtection="1">
      <alignment horizontal="center" vertical="center" wrapText="1"/>
    </xf>
    <xf numFmtId="164" fontId="99" fillId="0" borderId="0" xfId="670" applyFont="1" applyAlignment="1">
      <alignment vertical="center" wrapText="1"/>
      <protection locked="0"/>
    </xf>
    <xf numFmtId="0" fontId="99" fillId="0" borderId="34" xfId="669" applyFont="1" applyBorder="1" applyAlignment="1">
      <alignment vertical="center" wrapText="1"/>
    </xf>
    <xf numFmtId="0" fontId="99" fillId="0" borderId="32" xfId="669" applyFont="1" applyBorder="1" applyAlignment="1">
      <alignment vertical="center" wrapText="1"/>
    </xf>
    <xf numFmtId="0" fontId="99" fillId="0" borderId="35" xfId="669" applyFont="1" applyBorder="1" applyAlignment="1">
      <alignment vertical="center" wrapText="1"/>
    </xf>
    <xf numFmtId="177" fontId="99" fillId="0" borderId="34" xfId="669" applyNumberFormat="1" applyFont="1" applyBorder="1" applyAlignment="1">
      <alignment vertical="center" wrapText="1"/>
    </xf>
    <xf numFmtId="0" fontId="99" fillId="0" borderId="35" xfId="669" applyFont="1" applyBorder="1" applyAlignment="1" applyProtection="1">
      <alignment vertical="center" wrapText="1"/>
      <protection locked="0"/>
    </xf>
    <xf numFmtId="0" fontId="107" fillId="32" borderId="299" xfId="669" applyFont="1" applyFill="1" applyBorder="1" applyAlignment="1">
      <alignment horizontal="center" vertical="center" wrapText="1"/>
    </xf>
    <xf numFmtId="0" fontId="107" fillId="32" borderId="290" xfId="669" applyFont="1" applyFill="1" applyBorder="1" applyAlignment="1">
      <alignment horizontal="center" vertical="center" wrapText="1"/>
    </xf>
    <xf numFmtId="177" fontId="99" fillId="0" borderId="290" xfId="669" applyNumberFormat="1" applyFont="1" applyBorder="1" applyAlignment="1">
      <alignment horizontal="center" vertical="center" wrapText="1"/>
    </xf>
    <xf numFmtId="0" fontId="99" fillId="0" borderId="290" xfId="669" applyFont="1" applyBorder="1" applyAlignment="1">
      <alignment horizontal="center" vertical="center" wrapText="1"/>
    </xf>
    <xf numFmtId="0" fontId="99" fillId="0" borderId="58" xfId="669" applyFont="1" applyBorder="1" applyAlignment="1">
      <alignment horizontal="center" vertical="center"/>
    </xf>
    <xf numFmtId="0" fontId="99" fillId="0" borderId="290" xfId="669" applyFont="1" applyBorder="1" applyAlignment="1">
      <alignment horizontal="left" vertical="center" wrapText="1"/>
    </xf>
    <xf numFmtId="170" fontId="103" fillId="0" borderId="290" xfId="669" applyNumberFormat="1" applyFont="1" applyBorder="1">
      <alignment vertical="center"/>
    </xf>
    <xf numFmtId="1" fontId="103" fillId="0" borderId="290" xfId="669" applyNumberFormat="1" applyFont="1" applyBorder="1" applyAlignment="1">
      <alignment horizontal="center" vertical="center" wrapText="1"/>
    </xf>
    <xf numFmtId="0" fontId="166" fillId="40" borderId="109" xfId="689" applyFont="1" applyFill="1" applyBorder="1" applyAlignment="1">
      <alignment horizontal="center" vertical="center"/>
    </xf>
    <xf numFmtId="0" fontId="166" fillId="40" borderId="305" xfId="689" applyFont="1" applyFill="1" applyBorder="1" applyAlignment="1">
      <alignment horizontal="center" vertical="center" wrapText="1"/>
    </xf>
    <xf numFmtId="0" fontId="166" fillId="40" borderId="108" xfId="689" applyFont="1" applyFill="1" applyBorder="1" applyAlignment="1">
      <alignment horizontal="center" vertical="center" wrapText="1"/>
    </xf>
    <xf numFmtId="0" fontId="167" fillId="40" borderId="109" xfId="689" applyFont="1" applyFill="1" applyBorder="1" applyAlignment="1">
      <alignment horizontal="center" vertical="center"/>
    </xf>
    <xf numFmtId="0" fontId="169" fillId="57" borderId="34" xfId="689" applyFont="1" applyFill="1" applyBorder="1" applyAlignment="1">
      <alignment horizontal="center" vertical="center"/>
    </xf>
    <xf numFmtId="0" fontId="170" fillId="57" borderId="32" xfId="689" applyFont="1" applyFill="1" applyBorder="1" applyAlignment="1">
      <alignment horizontal="left" vertical="center" wrapText="1"/>
    </xf>
    <xf numFmtId="9" fontId="171" fillId="0" borderId="32" xfId="689" applyNumberFormat="1" applyFont="1" applyBorder="1" applyAlignment="1" applyProtection="1">
      <alignment horizontal="center" vertical="center"/>
      <protection locked="0"/>
    </xf>
    <xf numFmtId="9" fontId="171" fillId="0" borderId="35" xfId="689" applyNumberFormat="1" applyFont="1" applyBorder="1" applyAlignment="1" applyProtection="1">
      <alignment horizontal="center" vertical="center"/>
      <protection locked="0"/>
    </xf>
    <xf numFmtId="0" fontId="173" fillId="57" borderId="34" xfId="689" applyFont="1" applyFill="1" applyBorder="1" applyAlignment="1">
      <alignment horizontal="center" vertical="center"/>
    </xf>
    <xf numFmtId="0" fontId="174" fillId="57" borderId="32" xfId="689" applyFont="1" applyFill="1" applyBorder="1" applyAlignment="1">
      <alignment horizontal="left" vertical="center" wrapText="1"/>
    </xf>
    <xf numFmtId="0" fontId="156" fillId="0" borderId="0" xfId="689" applyFont="1" applyAlignment="1">
      <alignment vertical="center" wrapText="1"/>
    </xf>
    <xf numFmtId="0" fontId="169" fillId="57" borderId="36" xfId="689" applyFont="1" applyFill="1" applyBorder="1" applyAlignment="1">
      <alignment horizontal="center" vertical="center"/>
    </xf>
    <xf numFmtId="0" fontId="156" fillId="0" borderId="0" xfId="689" applyFont="1" applyAlignment="1">
      <alignment horizontal="center" vertical="center" wrapText="1"/>
    </xf>
    <xf numFmtId="0" fontId="156" fillId="0" borderId="0" xfId="689" applyFont="1" applyAlignment="1">
      <alignment vertical="top" wrapText="1"/>
    </xf>
    <xf numFmtId="0" fontId="178" fillId="0" borderId="0" xfId="689" applyFont="1" applyAlignment="1">
      <alignment horizontal="center" vertical="center" wrapText="1"/>
    </xf>
    <xf numFmtId="0" fontId="179" fillId="0" borderId="0" xfId="689" applyFont="1" applyAlignment="1">
      <alignment horizontal="center" vertical="center" wrapText="1"/>
    </xf>
    <xf numFmtId="0" fontId="156" fillId="0" borderId="0" xfId="689" applyFont="1" applyAlignment="1">
      <alignment horizontal="left" vertical="center" wrapText="1"/>
    </xf>
    <xf numFmtId="0" fontId="169" fillId="57" borderId="38" xfId="689" applyFont="1" applyFill="1" applyBorder="1" applyAlignment="1">
      <alignment horizontal="center" vertical="center"/>
    </xf>
    <xf numFmtId="0" fontId="180" fillId="57" borderId="0" xfId="689" applyFont="1" applyFill="1" applyAlignment="1">
      <alignment horizontal="center"/>
    </xf>
    <xf numFmtId="43" fontId="131" fillId="54" borderId="327" xfId="1" applyFont="1" applyFill="1" applyBorder="1" applyAlignment="1">
      <alignment horizontal="center" vertical="center"/>
    </xf>
    <xf numFmtId="177" fontId="107" fillId="32" borderId="343" xfId="669" applyNumberFormat="1" applyFont="1" applyFill="1" applyBorder="1" applyAlignment="1">
      <alignment horizontal="center" vertical="center"/>
    </xf>
    <xf numFmtId="0" fontId="107" fillId="32" borderId="344" xfId="669" applyFont="1" applyFill="1" applyBorder="1" applyAlignment="1">
      <alignment horizontal="center" vertical="center"/>
    </xf>
    <xf numFmtId="0" fontId="107" fillId="32" borderId="345" xfId="669" applyFont="1" applyFill="1" applyBorder="1" applyAlignment="1">
      <alignment horizontal="center" vertical="center"/>
    </xf>
    <xf numFmtId="17" fontId="129" fillId="0" borderId="324" xfId="669" applyNumberFormat="1" applyFont="1" applyBorder="1" applyAlignment="1">
      <alignment horizontal="center" vertical="center"/>
    </xf>
    <xf numFmtId="167" fontId="131" fillId="54" borderId="325" xfId="674" applyNumberFormat="1" applyFont="1" applyFill="1" applyBorder="1" applyAlignment="1" applyProtection="1">
      <alignment horizontal="center" vertical="center"/>
    </xf>
    <xf numFmtId="186" fontId="131" fillId="0" borderId="325" xfId="669" applyNumberFormat="1" applyFont="1" applyBorder="1" applyAlignment="1">
      <alignment horizontal="center" vertical="center"/>
    </xf>
    <xf numFmtId="173" fontId="131" fillId="0" borderId="326" xfId="673" applyNumberFormat="1" applyFont="1" applyBorder="1" applyAlignment="1" applyProtection="1">
      <alignment horizontal="center" vertical="center"/>
    </xf>
    <xf numFmtId="186" fontId="131" fillId="54" borderId="324" xfId="669" applyNumberFormat="1" applyFont="1" applyFill="1" applyBorder="1" applyAlignment="1">
      <alignment horizontal="center" vertical="center"/>
    </xf>
    <xf numFmtId="43" fontId="131" fillId="54" borderId="324" xfId="1" applyFont="1" applyFill="1" applyBorder="1" applyAlignment="1">
      <alignment horizontal="center" vertical="center"/>
    </xf>
    <xf numFmtId="167" fontId="131" fillId="54" borderId="330" xfId="674" applyNumberFormat="1" applyFont="1" applyFill="1" applyBorder="1" applyAlignment="1" applyProtection="1">
      <alignment horizontal="center" vertical="center"/>
    </xf>
    <xf numFmtId="173" fontId="131" fillId="0" borderId="331" xfId="673" applyNumberFormat="1" applyFont="1" applyBorder="1" applyAlignment="1" applyProtection="1">
      <alignment horizontal="center" vertical="center"/>
    </xf>
    <xf numFmtId="15" fontId="123" fillId="35" borderId="17" xfId="669" applyNumberFormat="1" applyFont="1" applyFill="1" applyBorder="1" applyAlignment="1">
      <alignment horizontal="center" vertical="center"/>
    </xf>
    <xf numFmtId="9" fontId="105" fillId="58" borderId="270" xfId="62" applyFont="1" applyFill="1" applyBorder="1" applyAlignment="1">
      <alignment vertical="center"/>
    </xf>
    <xf numFmtId="10" fontId="105" fillId="58" borderId="76" xfId="62" applyNumberFormat="1" applyFont="1" applyFill="1" applyBorder="1" applyAlignment="1" applyProtection="1">
      <alignment vertical="center"/>
    </xf>
    <xf numFmtId="10" fontId="105" fillId="58" borderId="100" xfId="62" applyNumberFormat="1" applyFont="1" applyFill="1" applyBorder="1" applyAlignment="1" applyProtection="1">
      <alignment vertical="center"/>
    </xf>
    <xf numFmtId="10" fontId="105" fillId="58" borderId="102" xfId="62" applyNumberFormat="1" applyFont="1" applyFill="1" applyBorder="1" applyAlignment="1" applyProtection="1">
      <alignment vertical="center"/>
    </xf>
    <xf numFmtId="10" fontId="105" fillId="58" borderId="270" xfId="62" applyNumberFormat="1" applyFont="1" applyFill="1" applyBorder="1" applyAlignment="1" applyProtection="1">
      <alignment vertical="center"/>
    </xf>
    <xf numFmtId="9" fontId="115" fillId="0" borderId="0" xfId="62" applyFont="1" applyAlignment="1" applyProtection="1"/>
    <xf numFmtId="177" fontId="99" fillId="64" borderId="299" xfId="669" applyNumberFormat="1" applyFont="1" applyFill="1" applyBorder="1" applyAlignment="1">
      <alignment horizontal="center" vertical="center" wrapText="1"/>
    </xf>
    <xf numFmtId="0" fontId="99" fillId="64" borderId="299" xfId="669" applyFont="1" applyFill="1" applyBorder="1" applyAlignment="1">
      <alignment horizontal="center" vertical="center" wrapText="1"/>
    </xf>
    <xf numFmtId="0" fontId="99" fillId="64" borderId="0" xfId="669" applyFont="1" applyFill="1" applyAlignment="1">
      <alignment horizontal="center" vertical="center"/>
    </xf>
    <xf numFmtId="0" fontId="99" fillId="64" borderId="299" xfId="669" applyFont="1" applyFill="1" applyBorder="1" applyAlignment="1">
      <alignment horizontal="left" vertical="center" wrapText="1"/>
    </xf>
    <xf numFmtId="170" fontId="103" fillId="64" borderId="299" xfId="669" applyNumberFormat="1" applyFont="1" applyFill="1" applyBorder="1">
      <alignment vertical="center"/>
    </xf>
    <xf numFmtId="1" fontId="103" fillId="64" borderId="299" xfId="669" applyNumberFormat="1" applyFont="1" applyFill="1" applyBorder="1" applyAlignment="1">
      <alignment horizontal="center" vertical="center" wrapText="1"/>
    </xf>
    <xf numFmtId="176" fontId="103" fillId="0" borderId="289" xfId="674" applyNumberFormat="1" applyFont="1" applyBorder="1" applyAlignment="1">
      <alignment vertical="center"/>
      <protection locked="0"/>
    </xf>
    <xf numFmtId="176" fontId="103" fillId="0" borderId="297" xfId="674" applyNumberFormat="1" applyFont="1" applyBorder="1" applyAlignment="1">
      <alignment vertical="center"/>
      <protection locked="0"/>
    </xf>
    <xf numFmtId="176" fontId="103" fillId="0" borderId="87" xfId="674" applyNumberFormat="1" applyFont="1" applyBorder="1" applyAlignment="1">
      <alignment vertical="center"/>
      <protection locked="0"/>
    </xf>
    <xf numFmtId="176" fontId="103" fillId="0" borderId="104" xfId="674" applyNumberFormat="1" applyFont="1" applyBorder="1" applyAlignment="1">
      <alignment vertical="center"/>
      <protection locked="0"/>
    </xf>
    <xf numFmtId="180" fontId="104" fillId="0" borderId="298" xfId="669" applyNumberFormat="1" applyFont="1" applyBorder="1">
      <alignment vertical="center"/>
    </xf>
    <xf numFmtId="190" fontId="99" fillId="39" borderId="53" xfId="710" applyNumberFormat="1" applyFont="1" applyFill="1" applyBorder="1" applyAlignment="1" applyProtection="1">
      <alignment horizontal="center" vertical="center"/>
    </xf>
    <xf numFmtId="0" fontId="189" fillId="0" borderId="0" xfId="702" applyAlignment="1">
      <alignment horizontal="left" vertical="top"/>
    </xf>
    <xf numFmtId="0" fontId="189" fillId="0" borderId="0" xfId="702" applyAlignment="1">
      <alignment horizontal="center" vertical="center"/>
    </xf>
    <xf numFmtId="0" fontId="194" fillId="67" borderId="84" xfId="702" applyFont="1" applyFill="1" applyBorder="1" applyAlignment="1">
      <alignment horizontal="center" vertical="center" wrapText="1"/>
    </xf>
    <xf numFmtId="0" fontId="195" fillId="67" borderId="346" xfId="702" applyFont="1" applyFill="1" applyBorder="1" applyAlignment="1">
      <alignment horizontal="center" vertical="center" wrapText="1"/>
    </xf>
    <xf numFmtId="0" fontId="195" fillId="26" borderId="346" xfId="702" applyFont="1" applyFill="1" applyBorder="1" applyAlignment="1">
      <alignment horizontal="center" vertical="center" wrapText="1"/>
    </xf>
    <xf numFmtId="0" fontId="195" fillId="67" borderId="0" xfId="702" applyFont="1" applyFill="1" applyAlignment="1">
      <alignment horizontal="center" vertical="center" wrapText="1"/>
    </xf>
    <xf numFmtId="0" fontId="194" fillId="68" borderId="92" xfId="702" applyFont="1" applyFill="1" applyBorder="1" applyAlignment="1">
      <alignment horizontal="center" vertical="center" wrapText="1"/>
    </xf>
    <xf numFmtId="0" fontId="195" fillId="26" borderId="84" xfId="702" applyFont="1" applyFill="1" applyBorder="1" applyAlignment="1">
      <alignment horizontal="center" vertical="center" wrapText="1"/>
    </xf>
    <xf numFmtId="0" fontId="189" fillId="68" borderId="84" xfId="702" applyFill="1" applyBorder="1" applyAlignment="1">
      <alignment horizontal="center" vertical="center" wrapText="1"/>
    </xf>
    <xf numFmtId="0" fontId="195" fillId="69" borderId="84" xfId="702" applyFont="1" applyFill="1" applyBorder="1" applyAlignment="1">
      <alignment horizontal="left" wrapText="1"/>
    </xf>
    <xf numFmtId="0" fontId="195" fillId="70" borderId="84" xfId="702" applyFont="1" applyFill="1" applyBorder="1" applyAlignment="1">
      <alignment horizontal="center" vertical="center" wrapText="1"/>
    </xf>
    <xf numFmtId="0" fontId="195" fillId="69" borderId="84" xfId="702" applyFont="1" applyFill="1" applyBorder="1" applyAlignment="1">
      <alignment horizontal="center" vertical="center" wrapText="1"/>
    </xf>
    <xf numFmtId="1" fontId="195" fillId="69" borderId="92" xfId="702" applyNumberFormat="1" applyFont="1" applyFill="1" applyBorder="1" applyAlignment="1">
      <alignment horizontal="center" vertical="center" wrapText="1"/>
    </xf>
    <xf numFmtId="1" fontId="195" fillId="69" borderId="84" xfId="702" applyNumberFormat="1" applyFont="1" applyFill="1" applyBorder="1" applyAlignment="1">
      <alignment horizontal="center" vertical="center" wrapText="1"/>
    </xf>
    <xf numFmtId="1" fontId="196" fillId="26" borderId="84" xfId="702" applyNumberFormat="1" applyFont="1" applyFill="1" applyBorder="1" applyAlignment="1">
      <alignment horizontal="center" wrapText="1"/>
    </xf>
    <xf numFmtId="1" fontId="196" fillId="69" borderId="84" xfId="702" applyNumberFormat="1" applyFont="1" applyFill="1" applyBorder="1" applyAlignment="1">
      <alignment horizontal="center" vertical="center" wrapText="1"/>
    </xf>
    <xf numFmtId="1" fontId="196" fillId="69" borderId="346" xfId="702" applyNumberFormat="1" applyFont="1" applyFill="1" applyBorder="1" applyAlignment="1">
      <alignment horizontal="center" vertical="center" wrapText="1"/>
    </xf>
    <xf numFmtId="1" fontId="196" fillId="26" borderId="346" xfId="702" applyNumberFormat="1" applyFont="1" applyFill="1" applyBorder="1" applyAlignment="1">
      <alignment horizontal="center" wrapText="1"/>
    </xf>
    <xf numFmtId="1" fontId="195" fillId="69" borderId="0" xfId="702" applyNumberFormat="1" applyFont="1" applyFill="1" applyAlignment="1">
      <alignment horizontal="center" vertical="center" wrapText="1"/>
    </xf>
    <xf numFmtId="0" fontId="197" fillId="0" borderId="0" xfId="702" applyFont="1" applyAlignment="1">
      <alignment horizontal="center"/>
    </xf>
    <xf numFmtId="0" fontId="195" fillId="69" borderId="84" xfId="702" applyFont="1" applyFill="1" applyBorder="1" applyAlignment="1">
      <alignment horizontal="left" vertical="center" wrapText="1"/>
    </xf>
    <xf numFmtId="0" fontId="195" fillId="70" borderId="84" xfId="702" applyFont="1" applyFill="1" applyBorder="1" applyAlignment="1">
      <alignment horizontal="left" wrapText="1"/>
    </xf>
    <xf numFmtId="0" fontId="195" fillId="70" borderId="84" xfId="702" applyFont="1" applyFill="1" applyBorder="1" applyAlignment="1">
      <alignment horizontal="left" vertical="center" wrapText="1"/>
    </xf>
    <xf numFmtId="0" fontId="195" fillId="68" borderId="84" xfId="702" applyFont="1" applyFill="1" applyBorder="1" applyAlignment="1">
      <alignment horizontal="left" wrapText="1"/>
    </xf>
    <xf numFmtId="1" fontId="196" fillId="68" borderId="92" xfId="702" applyNumberFormat="1" applyFont="1" applyFill="1" applyBorder="1" applyAlignment="1">
      <alignment horizontal="center" vertical="center" wrapText="1"/>
    </xf>
    <xf numFmtId="1" fontId="196" fillId="68" borderId="84" xfId="702" applyNumberFormat="1" applyFont="1" applyFill="1" applyBorder="1" applyAlignment="1">
      <alignment horizontal="center" vertical="center" wrapText="1"/>
    </xf>
    <xf numFmtId="1" fontId="195" fillId="68" borderId="84" xfId="702" applyNumberFormat="1" applyFont="1" applyFill="1" applyBorder="1" applyAlignment="1">
      <alignment horizontal="center" vertical="center" wrapText="1"/>
    </xf>
    <xf numFmtId="0" fontId="189" fillId="0" borderId="0" xfId="702" applyAlignment="1">
      <alignment horizontal="center"/>
    </xf>
    <xf numFmtId="0" fontId="195" fillId="68" borderId="84" xfId="702" applyFont="1" applyFill="1" applyBorder="1" applyAlignment="1">
      <alignment horizontal="center" vertical="center" wrapText="1"/>
    </xf>
    <xf numFmtId="1" fontId="195" fillId="68" borderId="92" xfId="702" applyNumberFormat="1" applyFont="1" applyFill="1" applyBorder="1" applyAlignment="1">
      <alignment horizontal="center" vertical="center" wrapText="1"/>
    </xf>
    <xf numFmtId="0" fontId="195" fillId="68" borderId="0" xfId="702" applyFont="1" applyFill="1" applyAlignment="1">
      <alignment horizontal="center" vertical="center" wrapText="1"/>
    </xf>
    <xf numFmtId="1" fontId="195" fillId="68" borderId="0" xfId="702" applyNumberFormat="1" applyFont="1" applyFill="1" applyAlignment="1">
      <alignment horizontal="center" vertical="center" wrapText="1"/>
    </xf>
    <xf numFmtId="1" fontId="196" fillId="26" borderId="0" xfId="702" applyNumberFormat="1" applyFont="1" applyFill="1" applyAlignment="1">
      <alignment horizontal="center" wrapText="1"/>
    </xf>
    <xf numFmtId="0" fontId="195" fillId="68" borderId="0" xfId="702" applyFont="1" applyFill="1" applyAlignment="1">
      <alignment horizontal="left" wrapText="1"/>
    </xf>
    <xf numFmtId="1" fontId="196" fillId="68" borderId="0" xfId="702" applyNumberFormat="1" applyFont="1" applyFill="1" applyAlignment="1">
      <alignment horizontal="center" vertical="center" wrapText="1"/>
    </xf>
    <xf numFmtId="0" fontId="189" fillId="0" borderId="0" xfId="702" applyAlignment="1">
      <alignment horizontal="left" vertical="center"/>
    </xf>
    <xf numFmtId="1" fontId="189" fillId="0" borderId="0" xfId="702" applyNumberFormat="1" applyAlignment="1">
      <alignment horizontal="center"/>
    </xf>
    <xf numFmtId="0" fontId="189" fillId="0" borderId="0" xfId="702" applyAlignment="1">
      <alignment horizontal="left"/>
    </xf>
    <xf numFmtId="0" fontId="194" fillId="67" borderId="0" xfId="702" applyFont="1" applyFill="1" applyAlignment="1">
      <alignment horizontal="center" vertical="center" wrapText="1"/>
    </xf>
    <xf numFmtId="191" fontId="198" fillId="0" borderId="0" xfId="702" applyNumberFormat="1" applyFont="1" applyAlignment="1">
      <alignment vertical="top"/>
    </xf>
    <xf numFmtId="0" fontId="102" fillId="0" borderId="0" xfId="669" applyFont="1" applyAlignment="1">
      <alignment horizontal="center" vertical="center" wrapText="1"/>
    </xf>
    <xf numFmtId="0" fontId="199" fillId="0" borderId="0" xfId="669" applyFont="1" applyAlignment="1">
      <alignment horizontal="center" vertical="center" wrapText="1"/>
    </xf>
    <xf numFmtId="43" fontId="102" fillId="0" borderId="0" xfId="674" applyFont="1" applyAlignment="1" applyProtection="1">
      <alignment horizontal="center" vertical="center" wrapText="1"/>
    </xf>
    <xf numFmtId="0" fontId="107" fillId="32" borderId="0" xfId="669" applyFont="1" applyFill="1" applyAlignment="1">
      <alignment horizontal="center" vertical="center" wrapText="1"/>
    </xf>
    <xf numFmtId="177" fontId="99" fillId="64" borderId="290" xfId="669" applyNumberFormat="1" applyFont="1" applyFill="1" applyBorder="1" applyAlignment="1">
      <alignment horizontal="center" vertical="center" wrapText="1"/>
    </xf>
    <xf numFmtId="0" fontId="99" fillId="64" borderId="290" xfId="669" applyFont="1" applyFill="1" applyBorder="1" applyAlignment="1">
      <alignment horizontal="center" vertical="center" wrapText="1"/>
    </xf>
    <xf numFmtId="0" fontId="99" fillId="64" borderId="58" xfId="669" applyFont="1" applyFill="1" applyBorder="1" applyAlignment="1">
      <alignment horizontal="center" vertical="center"/>
    </xf>
    <xf numFmtId="0" fontId="99" fillId="64" borderId="290" xfId="669" applyFont="1" applyFill="1" applyBorder="1" applyAlignment="1">
      <alignment horizontal="left" vertical="center" wrapText="1"/>
    </xf>
    <xf numFmtId="170" fontId="103" fillId="64" borderId="290" xfId="669" applyNumberFormat="1" applyFont="1" applyFill="1" applyBorder="1">
      <alignment vertical="center"/>
    </xf>
    <xf numFmtId="1" fontId="103" fillId="64" borderId="290" xfId="669" applyNumberFormat="1" applyFont="1" applyFill="1" applyBorder="1" applyAlignment="1">
      <alignment horizontal="center" vertical="center" wrapText="1"/>
    </xf>
    <xf numFmtId="10" fontId="131" fillId="0" borderId="328" xfId="673" applyNumberFormat="1" applyFont="1" applyBorder="1" applyAlignment="1" applyProtection="1">
      <alignment horizontal="center" vertical="center"/>
    </xf>
    <xf numFmtId="0" fontId="116" fillId="0" borderId="0" xfId="0" applyFont="1"/>
    <xf numFmtId="170" fontId="107" fillId="35" borderId="55" xfId="669" applyNumberFormat="1" applyFont="1" applyFill="1" applyBorder="1" applyAlignment="1" applyProtection="1">
      <alignment horizontal="center" vertical="center"/>
      <protection locked="0"/>
    </xf>
    <xf numFmtId="170" fontId="102" fillId="0" borderId="319" xfId="669" applyNumberFormat="1" applyFont="1" applyBorder="1" applyAlignment="1" applyProtection="1">
      <alignment horizontal="center" vertical="center"/>
      <protection locked="0"/>
    </xf>
    <xf numFmtId="0" fontId="107" fillId="32" borderId="295" xfId="669" applyFont="1" applyFill="1" applyBorder="1">
      <alignment vertical="center"/>
    </xf>
    <xf numFmtId="0" fontId="107" fillId="32" borderId="348" xfId="669" applyFont="1" applyFill="1" applyBorder="1" applyAlignment="1">
      <alignment horizontal="center" vertical="center"/>
    </xf>
    <xf numFmtId="170" fontId="102" fillId="0" borderId="318" xfId="669" applyNumberFormat="1" applyFont="1" applyBorder="1" applyAlignment="1" applyProtection="1">
      <alignment horizontal="center" vertical="center"/>
      <protection locked="0"/>
    </xf>
    <xf numFmtId="0" fontId="102" fillId="39" borderId="282" xfId="669" applyFont="1" applyFill="1" applyBorder="1" applyAlignment="1">
      <alignment horizontal="center" vertical="center"/>
    </xf>
    <xf numFmtId="170" fontId="102" fillId="0" borderId="274" xfId="669" applyNumberFormat="1" applyFont="1" applyBorder="1" applyAlignment="1" applyProtection="1">
      <alignment horizontal="center" vertical="center"/>
      <protection locked="0"/>
    </xf>
    <xf numFmtId="0" fontId="102" fillId="39" borderId="277" xfId="669" applyFont="1" applyFill="1" applyBorder="1" applyAlignment="1">
      <alignment horizontal="center" vertical="center"/>
    </xf>
    <xf numFmtId="0" fontId="107" fillId="32" borderId="296" xfId="669" applyFont="1" applyFill="1" applyBorder="1">
      <alignment vertical="center"/>
    </xf>
    <xf numFmtId="0" fontId="0" fillId="0" borderId="0" xfId="0" applyAlignment="1">
      <alignment horizontal="center"/>
    </xf>
    <xf numFmtId="193" fontId="0" fillId="0" borderId="0" xfId="0" applyNumberFormat="1"/>
    <xf numFmtId="0" fontId="220" fillId="0" borderId="0" xfId="5" applyFont="1" applyAlignment="1" applyProtection="1">
      <alignment vertical="center" wrapText="1"/>
      <protection locked="0"/>
    </xf>
    <xf numFmtId="0" fontId="0" fillId="0" borderId="0" xfId="0" applyAlignment="1">
      <alignment horizontal="center" vertical="center"/>
    </xf>
    <xf numFmtId="0" fontId="0" fillId="26" borderId="0" xfId="0" applyFill="1"/>
    <xf numFmtId="0" fontId="49" fillId="0" borderId="0" xfId="5"/>
    <xf numFmtId="0" fontId="226" fillId="0" borderId="0" xfId="5" applyFont="1" applyAlignment="1" applyProtection="1">
      <alignment vertical="center" wrapText="1"/>
      <protection locked="0"/>
    </xf>
    <xf numFmtId="0" fontId="99" fillId="43" borderId="14" xfId="669" applyFont="1" applyFill="1" applyBorder="1" applyAlignment="1">
      <alignment horizontal="center" vertical="center" wrapText="1"/>
    </xf>
    <xf numFmtId="0" fontId="194" fillId="72" borderId="92" xfId="702" applyFont="1" applyFill="1" applyBorder="1" applyAlignment="1">
      <alignment horizontal="center" vertical="center" wrapText="1"/>
    </xf>
    <xf numFmtId="1" fontId="195" fillId="26" borderId="92" xfId="702" applyNumberFormat="1" applyFont="1" applyFill="1" applyBorder="1" applyAlignment="1">
      <alignment horizontal="center" vertical="center" wrapText="1"/>
    </xf>
    <xf numFmtId="1" fontId="195" fillId="26" borderId="84" xfId="702" applyNumberFormat="1" applyFont="1" applyFill="1" applyBorder="1" applyAlignment="1">
      <alignment horizontal="center" vertical="center" wrapText="1"/>
    </xf>
    <xf numFmtId="1" fontId="196" fillId="0" borderId="84" xfId="702" applyNumberFormat="1" applyFont="1" applyBorder="1" applyAlignment="1">
      <alignment horizontal="center" vertical="center" wrapText="1"/>
    </xf>
    <xf numFmtId="1" fontId="195" fillId="0" borderId="92" xfId="702" applyNumberFormat="1" applyFont="1" applyBorder="1" applyAlignment="1">
      <alignment horizontal="center" vertical="center" wrapText="1"/>
    </xf>
    <xf numFmtId="1" fontId="195" fillId="0" borderId="84" xfId="702" applyNumberFormat="1" applyFont="1" applyBorder="1" applyAlignment="1">
      <alignment horizontal="center" vertical="center" wrapText="1"/>
    </xf>
    <xf numFmtId="0" fontId="195" fillId="72" borderId="84" xfId="702" applyFont="1" applyFill="1" applyBorder="1" applyAlignment="1">
      <alignment horizontal="left" vertical="center" wrapText="1"/>
    </xf>
    <xf numFmtId="0" fontId="195" fillId="72" borderId="84" xfId="702" applyFont="1" applyFill="1" applyBorder="1" applyAlignment="1">
      <alignment horizontal="center" vertical="center" wrapText="1"/>
    </xf>
    <xf numFmtId="1" fontId="195" fillId="72" borderId="84" xfId="702" applyNumberFormat="1" applyFont="1" applyFill="1" applyBorder="1" applyAlignment="1">
      <alignment horizontal="center" vertical="center" wrapText="1"/>
    </xf>
    <xf numFmtId="1" fontId="195" fillId="72" borderId="92" xfId="702" applyNumberFormat="1" applyFont="1" applyFill="1" applyBorder="1" applyAlignment="1">
      <alignment horizontal="center" vertical="center" wrapText="1"/>
    </xf>
    <xf numFmtId="0" fontId="195" fillId="0" borderId="84" xfId="702" applyFont="1" applyBorder="1" applyAlignment="1">
      <alignment horizontal="center" vertical="center" wrapText="1"/>
    </xf>
    <xf numFmtId="1" fontId="196" fillId="26" borderId="92" xfId="702" applyNumberFormat="1" applyFont="1" applyFill="1" applyBorder="1" applyAlignment="1">
      <alignment horizontal="center" vertical="center" wrapText="1"/>
    </xf>
    <xf numFmtId="1" fontId="196" fillId="26" borderId="84" xfId="702" applyNumberFormat="1" applyFont="1" applyFill="1" applyBorder="1" applyAlignment="1">
      <alignment horizontal="center" vertical="center" wrapText="1"/>
    </xf>
    <xf numFmtId="1" fontId="196" fillId="0" borderId="92" xfId="702" applyNumberFormat="1" applyFont="1" applyBorder="1" applyAlignment="1">
      <alignment horizontal="center" vertical="center" wrapText="1"/>
    </xf>
    <xf numFmtId="0" fontId="195" fillId="72" borderId="84" xfId="702" applyFont="1" applyFill="1" applyBorder="1" applyAlignment="1">
      <alignment horizontal="left" wrapText="1"/>
    </xf>
    <xf numFmtId="0" fontId="116" fillId="0" borderId="16" xfId="0" applyFont="1" applyBorder="1"/>
    <xf numFmtId="164" fontId="102" fillId="76" borderId="0" xfId="670" applyFont="1" applyFill="1">
      <alignment vertical="top"/>
      <protection locked="0"/>
    </xf>
    <xf numFmtId="0" fontId="155" fillId="0" borderId="0" xfId="720" applyFont="1"/>
    <xf numFmtId="0" fontId="156" fillId="0" borderId="0" xfId="720" applyFont="1"/>
    <xf numFmtId="174" fontId="159" fillId="0" borderId="0" xfId="720" applyNumberFormat="1" applyFont="1"/>
    <xf numFmtId="9" fontId="155" fillId="0" borderId="0" xfId="709" applyFont="1" applyProtection="1"/>
    <xf numFmtId="0" fontId="155" fillId="0" borderId="0" xfId="709" applyNumberFormat="1" applyFont="1" applyProtection="1"/>
    <xf numFmtId="0" fontId="160" fillId="57" borderId="0" xfId="720" applyFont="1" applyFill="1" applyAlignment="1">
      <alignment vertical="center"/>
    </xf>
    <xf numFmtId="0" fontId="168" fillId="0" borderId="0" xfId="720" applyFont="1" applyAlignment="1">
      <alignment vertical="center"/>
    </xf>
    <xf numFmtId="0" fontId="172" fillId="57" borderId="0" xfId="720" applyFont="1" applyFill="1" applyAlignment="1">
      <alignment vertical="center"/>
    </xf>
    <xf numFmtId="0" fontId="168" fillId="41" borderId="0" xfId="720" applyFont="1" applyFill="1" applyAlignment="1">
      <alignment horizontal="center" vertical="center" wrapText="1"/>
    </xf>
    <xf numFmtId="0" fontId="175" fillId="61" borderId="14" xfId="720" applyFont="1" applyFill="1" applyBorder="1" applyAlignment="1">
      <alignment horizontal="center" vertical="center"/>
    </xf>
    <xf numFmtId="0" fontId="175" fillId="62" borderId="14" xfId="720" applyFont="1" applyFill="1" applyBorder="1"/>
    <xf numFmtId="0" fontId="175" fillId="63" borderId="14" xfId="720" applyFont="1" applyFill="1" applyBorder="1" applyAlignment="1">
      <alignment horizontal="center" vertical="center"/>
    </xf>
    <xf numFmtId="0" fontId="175" fillId="61" borderId="14" xfId="720" applyFont="1" applyFill="1" applyBorder="1"/>
    <xf numFmtId="0" fontId="168" fillId="41" borderId="14" xfId="720" applyFont="1" applyFill="1" applyBorder="1" applyAlignment="1">
      <alignment horizontal="center" vertical="center" wrapText="1"/>
    </xf>
    <xf numFmtId="0" fontId="155" fillId="36" borderId="0" xfId="720" applyFont="1" applyFill="1"/>
    <xf numFmtId="0" fontId="155" fillId="0" borderId="0" xfId="720" applyFont="1" applyAlignment="1">
      <alignment horizontal="center" vertical="center"/>
    </xf>
    <xf numFmtId="0" fontId="155" fillId="0" borderId="14" xfId="720" applyFont="1" applyBorder="1" applyAlignment="1">
      <alignment horizontal="center" vertical="center"/>
    </xf>
    <xf numFmtId="10" fontId="155" fillId="0" borderId="14" xfId="720" applyNumberFormat="1" applyFont="1" applyBorder="1" applyAlignment="1">
      <alignment horizontal="center" vertical="center"/>
    </xf>
    <xf numFmtId="0" fontId="155" fillId="0" borderId="0" xfId="720" applyFont="1" applyAlignment="1">
      <alignment vertical="center"/>
    </xf>
    <xf numFmtId="0" fontId="155" fillId="0" borderId="0" xfId="720" applyFont="1" applyAlignment="1">
      <alignment vertical="center" wrapText="1"/>
    </xf>
    <xf numFmtId="0" fontId="155" fillId="0" borderId="72" xfId="720" applyFont="1" applyBorder="1" applyAlignment="1">
      <alignment horizontal="center" vertical="center"/>
    </xf>
    <xf numFmtId="10" fontId="155" fillId="0" borderId="72" xfId="720" applyNumberFormat="1" applyFont="1" applyBorder="1" applyAlignment="1">
      <alignment horizontal="center" vertical="center"/>
    </xf>
    <xf numFmtId="0" fontId="175" fillId="63" borderId="14" xfId="720" applyFont="1" applyFill="1" applyBorder="1"/>
    <xf numFmtId="0" fontId="155" fillId="0" borderId="77" xfId="720" applyFont="1" applyBorder="1" applyAlignment="1">
      <alignment horizontal="center" vertical="center"/>
    </xf>
    <xf numFmtId="9" fontId="155" fillId="0" borderId="77" xfId="709" applyFont="1" applyFill="1" applyBorder="1" applyAlignment="1" applyProtection="1">
      <alignment horizontal="center" vertical="center"/>
    </xf>
    <xf numFmtId="0" fontId="176" fillId="36" borderId="14" xfId="720" applyFont="1" applyFill="1" applyBorder="1" applyAlignment="1">
      <alignment horizontal="center" vertical="center"/>
    </xf>
    <xf numFmtId="0" fontId="155" fillId="0" borderId="0" xfId="720" applyFont="1" applyAlignment="1">
      <alignment horizontal="right" vertical="center"/>
    </xf>
    <xf numFmtId="0" fontId="155" fillId="36" borderId="14" xfId="720" applyFont="1" applyFill="1" applyBorder="1"/>
    <xf numFmtId="2" fontId="155" fillId="0" borderId="0" xfId="720" applyNumberFormat="1" applyFont="1" applyAlignment="1">
      <alignment vertical="center"/>
    </xf>
    <xf numFmtId="0" fontId="177" fillId="61" borderId="14" xfId="720" applyFont="1" applyFill="1" applyBorder="1" applyAlignment="1">
      <alignment horizontal="center" vertical="center"/>
    </xf>
    <xf numFmtId="2" fontId="155" fillId="57" borderId="0" xfId="720" applyNumberFormat="1" applyFont="1" applyFill="1" applyAlignment="1">
      <alignment vertical="center"/>
    </xf>
    <xf numFmtId="168" fontId="155" fillId="0" borderId="0" xfId="720" applyNumberFormat="1" applyFont="1"/>
    <xf numFmtId="0" fontId="160" fillId="57" borderId="0" xfId="720" applyFont="1" applyFill="1"/>
    <xf numFmtId="0" fontId="160" fillId="57" borderId="0" xfId="720" applyFont="1" applyFill="1" applyAlignment="1">
      <alignment horizontal="center"/>
    </xf>
    <xf numFmtId="0" fontId="181" fillId="57" borderId="0" xfId="720" applyFont="1" applyFill="1" applyAlignment="1">
      <alignment vertical="center" wrapText="1"/>
    </xf>
    <xf numFmtId="0" fontId="166" fillId="57" borderId="0" xfId="720" applyFont="1" applyFill="1" applyAlignment="1">
      <alignment vertical="center" wrapText="1"/>
    </xf>
    <xf numFmtId="0" fontId="181" fillId="57" borderId="0" xfId="720" applyFont="1" applyFill="1" applyAlignment="1">
      <alignment horizontal="right" vertical="center" wrapText="1"/>
    </xf>
    <xf numFmtId="0" fontId="166" fillId="57" borderId="0" xfId="720" applyFont="1" applyFill="1" applyAlignment="1">
      <alignment horizontal="left" vertical="center" wrapText="1"/>
    </xf>
    <xf numFmtId="0" fontId="184" fillId="0" borderId="103" xfId="720" applyFont="1" applyBorder="1" applyAlignment="1">
      <alignment vertical="center" wrapText="1"/>
    </xf>
    <xf numFmtId="0" fontId="185" fillId="0" borderId="103" xfId="720" applyFont="1" applyBorder="1" applyAlignment="1">
      <alignment vertical="center" wrapText="1"/>
    </xf>
    <xf numFmtId="0" fontId="185" fillId="0" borderId="103" xfId="720" applyFont="1" applyBorder="1" applyAlignment="1">
      <alignment vertical="center"/>
    </xf>
    <xf numFmtId="0" fontId="184" fillId="0" borderId="0" xfId="720" applyFont="1" applyAlignment="1">
      <alignment vertical="center" wrapText="1"/>
    </xf>
    <xf numFmtId="0" fontId="186" fillId="0" borderId="0" xfId="720" applyFont="1" applyAlignment="1">
      <alignment vertical="top" wrapText="1"/>
    </xf>
    <xf numFmtId="0" fontId="155" fillId="0" borderId="0" xfId="720" applyFont="1" applyAlignment="1">
      <alignment vertical="top" wrapText="1"/>
    </xf>
    <xf numFmtId="0" fontId="187" fillId="0" borderId="0" xfId="720" applyFont="1" applyAlignment="1">
      <alignment vertical="center" wrapText="1"/>
    </xf>
    <xf numFmtId="164" fontId="231" fillId="76" borderId="0" xfId="670" applyFont="1" applyFill="1">
      <alignment vertical="top"/>
      <protection locked="0"/>
    </xf>
    <xf numFmtId="0" fontId="199" fillId="0" borderId="14" xfId="669" applyFont="1" applyBorder="1" applyAlignment="1">
      <alignment horizontal="center" vertical="center" wrapText="1"/>
    </xf>
    <xf numFmtId="0" fontId="201" fillId="32" borderId="14" xfId="669" applyFont="1" applyFill="1" applyBorder="1" applyAlignment="1">
      <alignment horizontal="center" vertical="center" wrapText="1"/>
    </xf>
    <xf numFmtId="164" fontId="102" fillId="77" borderId="0" xfId="670" applyFont="1" applyFill="1">
      <alignment vertical="top"/>
      <protection locked="0"/>
    </xf>
    <xf numFmtId="0" fontId="211" fillId="0" borderId="14" xfId="5" applyFont="1" applyBorder="1" applyAlignment="1" applyProtection="1">
      <alignment horizontal="left" vertical="center"/>
      <protection locked="0"/>
    </xf>
    <xf numFmtId="0" fontId="211" fillId="0" borderId="14" xfId="5" applyFont="1" applyBorder="1" applyAlignment="1" applyProtection="1">
      <alignment vertical="center"/>
      <protection locked="0"/>
    </xf>
    <xf numFmtId="0" fontId="211" fillId="0" borderId="14" xfId="5" applyFont="1" applyBorder="1" applyAlignment="1" applyProtection="1">
      <alignment vertical="center" wrapText="1"/>
      <protection locked="0"/>
    </xf>
    <xf numFmtId="0" fontId="211" fillId="71" borderId="14" xfId="700" applyFont="1" applyFill="1" applyBorder="1" applyAlignment="1" applyProtection="1">
      <alignment horizontal="center" vertical="center" wrapText="1"/>
      <protection locked="0"/>
    </xf>
    <xf numFmtId="0" fontId="216" fillId="71" borderId="14" xfId="700" applyFont="1" applyFill="1" applyBorder="1" applyAlignment="1" applyProtection="1">
      <alignment horizontal="center" vertical="center" wrapText="1"/>
      <protection locked="0"/>
    </xf>
    <xf numFmtId="4" fontId="217" fillId="0" borderId="14" xfId="700" applyNumberFormat="1" applyFont="1" applyBorder="1" applyAlignment="1">
      <alignment horizontal="center" vertical="center" wrapText="1"/>
    </xf>
    <xf numFmtId="0" fontId="217" fillId="0" borderId="14" xfId="700" applyFont="1" applyBorder="1" applyAlignment="1" applyProtection="1">
      <alignment horizontal="center" vertical="center" wrapText="1"/>
      <protection locked="0"/>
    </xf>
    <xf numFmtId="0" fontId="217" fillId="0" borderId="14" xfId="700" applyFont="1" applyBorder="1" applyAlignment="1">
      <alignment horizontal="center" vertical="center" wrapText="1"/>
    </xf>
    <xf numFmtId="0" fontId="217" fillId="26" borderId="14" xfId="700" applyFont="1" applyFill="1" applyBorder="1" applyAlignment="1" applyProtection="1">
      <alignment horizontal="center" vertical="center" wrapText="1"/>
      <protection locked="0"/>
    </xf>
    <xf numFmtId="0" fontId="217" fillId="26" borderId="14" xfId="700" applyFont="1" applyFill="1" applyBorder="1" applyAlignment="1">
      <alignment horizontal="center" vertical="center" wrapText="1"/>
    </xf>
    <xf numFmtId="0" fontId="217" fillId="36" borderId="14" xfId="700" applyFont="1" applyFill="1" applyBorder="1" applyAlignment="1">
      <alignment horizontal="center" vertical="center" wrapText="1"/>
    </xf>
    <xf numFmtId="1" fontId="210" fillId="0" borderId="14" xfId="701" applyNumberFormat="1" applyFont="1" applyBorder="1" applyAlignment="1" applyProtection="1">
      <alignment horizontal="center" vertical="center" wrapText="1"/>
      <protection locked="0"/>
    </xf>
    <xf numFmtId="1" fontId="222" fillId="0" borderId="14" xfId="700" applyNumberFormat="1" applyFont="1" applyBorder="1" applyAlignment="1" applyProtection="1">
      <alignment horizontal="center" vertical="center" wrapText="1"/>
      <protection locked="0"/>
    </xf>
    <xf numFmtId="1" fontId="220" fillId="36" borderId="14" xfId="701" applyNumberFormat="1" applyFont="1" applyFill="1" applyBorder="1" applyAlignment="1" applyProtection="1">
      <alignment horizontal="center" vertical="center" wrapText="1"/>
    </xf>
    <xf numFmtId="0" fontId="49" fillId="0" borderId="14" xfId="5" applyBorder="1"/>
    <xf numFmtId="0" fontId="103" fillId="0" borderId="71" xfId="669" applyFont="1" applyBorder="1" applyAlignment="1">
      <alignment horizontal="center" vertical="center"/>
    </xf>
    <xf numFmtId="164" fontId="102" fillId="0" borderId="14" xfId="670" applyFont="1" applyBorder="1">
      <alignment vertical="top"/>
      <protection locked="0"/>
    </xf>
    <xf numFmtId="10" fontId="114" fillId="0" borderId="0" xfId="669" applyNumberFormat="1" applyFont="1">
      <alignment vertical="center"/>
    </xf>
    <xf numFmtId="0" fontId="102" fillId="0" borderId="36" xfId="669" applyFont="1" applyBorder="1" applyAlignment="1">
      <alignment horizontal="center" vertical="center" wrapText="1"/>
    </xf>
    <xf numFmtId="43" fontId="102" fillId="0" borderId="37" xfId="674" applyFont="1" applyBorder="1" applyAlignment="1" applyProtection="1">
      <alignment horizontal="center" vertical="center" wrapText="1"/>
    </xf>
    <xf numFmtId="0" fontId="107" fillId="32" borderId="36" xfId="669" applyFont="1" applyFill="1" applyBorder="1" applyAlignment="1">
      <alignment horizontal="center" vertical="center" wrapText="1"/>
    </xf>
    <xf numFmtId="0" fontId="107" fillId="32" borderId="37" xfId="669" applyFont="1" applyFill="1" applyBorder="1" applyAlignment="1">
      <alignment horizontal="center" vertical="center" wrapText="1"/>
    </xf>
    <xf numFmtId="0" fontId="99" fillId="43" borderId="36" xfId="669" applyFont="1" applyFill="1" applyBorder="1" applyAlignment="1">
      <alignment horizontal="center" vertical="center" wrapText="1"/>
    </xf>
    <xf numFmtId="166" fontId="217" fillId="0" borderId="14" xfId="700" applyNumberFormat="1" applyFont="1" applyBorder="1" applyAlignment="1">
      <alignment horizontal="center" vertical="center" wrapText="1"/>
    </xf>
    <xf numFmtId="10" fontId="116" fillId="0" borderId="0" xfId="710" applyNumberFormat="1" applyFont="1"/>
    <xf numFmtId="0" fontId="99" fillId="43" borderId="78" xfId="669" applyFont="1" applyFill="1" applyBorder="1" applyAlignment="1">
      <alignment horizontal="center" vertical="center" wrapText="1"/>
    </xf>
    <xf numFmtId="10" fontId="116" fillId="0" borderId="0" xfId="710" applyNumberFormat="1" applyFont="1" applyAlignment="1">
      <alignment horizontal="center" vertical="center"/>
    </xf>
    <xf numFmtId="43" fontId="114" fillId="0" borderId="0" xfId="1" applyFont="1" applyAlignment="1">
      <alignment vertical="center"/>
    </xf>
    <xf numFmtId="0" fontId="116" fillId="0" borderId="0" xfId="0" applyFont="1" applyAlignment="1">
      <alignment horizontal="center" vertical="center"/>
    </xf>
    <xf numFmtId="0" fontId="107" fillId="32" borderId="59" xfId="0" applyFont="1" applyFill="1" applyBorder="1" applyAlignment="1">
      <alignment horizontal="center" vertical="center"/>
    </xf>
    <xf numFmtId="10" fontId="130" fillId="0" borderId="102" xfId="62" applyNumberFormat="1" applyFont="1" applyFill="1" applyBorder="1" applyAlignment="1" applyProtection="1">
      <alignment vertical="center"/>
    </xf>
    <xf numFmtId="10" fontId="130" fillId="0" borderId="101" xfId="62" applyNumberFormat="1" applyFont="1" applyFill="1" applyBorder="1" applyAlignment="1" applyProtection="1">
      <alignment vertical="center"/>
    </xf>
    <xf numFmtId="10" fontId="130" fillId="0" borderId="270" xfId="62" applyNumberFormat="1" applyFont="1" applyFill="1" applyBorder="1" applyAlignment="1" applyProtection="1">
      <alignment vertical="center"/>
    </xf>
    <xf numFmtId="170" fontId="107" fillId="32" borderId="102" xfId="0" applyNumberFormat="1" applyFont="1" applyFill="1" applyBorder="1" applyAlignment="1">
      <alignment horizontal="center" vertical="center" wrapText="1"/>
    </xf>
    <xf numFmtId="170" fontId="107" fillId="32" borderId="101" xfId="0" applyNumberFormat="1" applyFont="1" applyFill="1" applyBorder="1" applyAlignment="1">
      <alignment horizontal="center" vertical="center" wrapText="1"/>
    </xf>
    <xf numFmtId="170" fontId="107" fillId="32" borderId="270" xfId="0" applyNumberFormat="1" applyFont="1" applyFill="1" applyBorder="1" applyAlignment="1">
      <alignment horizontal="center" vertical="center" wrapText="1"/>
    </xf>
    <xf numFmtId="0" fontId="107" fillId="32" borderId="19" xfId="0" applyFont="1" applyFill="1" applyBorder="1" applyAlignment="1">
      <alignment horizontal="center" vertical="center"/>
    </xf>
    <xf numFmtId="10" fontId="130" fillId="0" borderId="271" xfId="62" applyNumberFormat="1" applyFont="1" applyFill="1" applyBorder="1" applyAlignment="1" applyProtection="1">
      <alignment vertical="center"/>
    </xf>
    <xf numFmtId="10" fontId="130" fillId="0" borderId="15" xfId="62" applyNumberFormat="1" applyFont="1" applyFill="1" applyBorder="1" applyAlignment="1" applyProtection="1">
      <alignment vertical="center"/>
    </xf>
    <xf numFmtId="10" fontId="130" fillId="0" borderId="272" xfId="62" applyNumberFormat="1" applyFont="1" applyFill="1" applyBorder="1" applyAlignment="1" applyProtection="1">
      <alignment vertical="center"/>
    </xf>
    <xf numFmtId="2" fontId="107" fillId="32" borderId="102" xfId="62" applyNumberFormat="1" applyFont="1" applyFill="1" applyBorder="1" applyAlignment="1" applyProtection="1">
      <alignment vertical="center"/>
    </xf>
    <xf numFmtId="2" fontId="107" fillId="32" borderId="101" xfId="62" applyNumberFormat="1" applyFont="1" applyFill="1" applyBorder="1" applyAlignment="1" applyProtection="1">
      <alignment vertical="center"/>
    </xf>
    <xf numFmtId="2" fontId="107" fillId="32" borderId="270" xfId="62" applyNumberFormat="1" applyFont="1" applyFill="1" applyBorder="1" applyAlignment="1" applyProtection="1">
      <alignment vertical="center"/>
    </xf>
    <xf numFmtId="170" fontId="123" fillId="35" borderId="269" xfId="669" applyNumberFormat="1" applyFont="1" applyFill="1" applyBorder="1">
      <alignment vertical="center"/>
    </xf>
    <xf numFmtId="169" fontId="104" fillId="0" borderId="70" xfId="669" applyNumberFormat="1" applyFont="1" applyBorder="1">
      <alignment vertical="center"/>
    </xf>
    <xf numFmtId="169" fontId="104" fillId="0" borderId="60" xfId="669" applyNumberFormat="1" applyFont="1" applyBorder="1">
      <alignment vertical="center"/>
    </xf>
    <xf numFmtId="170" fontId="104" fillId="0" borderId="80" xfId="669" applyNumberFormat="1" applyFont="1" applyBorder="1" applyProtection="1">
      <alignment vertical="center"/>
      <protection locked="0"/>
    </xf>
    <xf numFmtId="170" fontId="104" fillId="0" borderId="55" xfId="669" applyNumberFormat="1" applyFont="1" applyBorder="1" applyProtection="1">
      <alignment vertical="center"/>
      <protection locked="0"/>
    </xf>
    <xf numFmtId="170" fontId="104" fillId="0" borderId="25" xfId="669" applyNumberFormat="1" applyFont="1" applyBorder="1" applyProtection="1">
      <alignment vertical="center"/>
      <protection locked="0"/>
    </xf>
    <xf numFmtId="170" fontId="104" fillId="0" borderId="62" xfId="669" applyNumberFormat="1" applyFont="1" applyBorder="1" applyProtection="1">
      <alignment vertical="center"/>
      <protection locked="0"/>
    </xf>
    <xf numFmtId="171" fontId="103" fillId="0" borderId="25" xfId="669" applyNumberFormat="1" applyFont="1" applyBorder="1" applyProtection="1">
      <alignment vertical="center"/>
      <protection locked="0"/>
    </xf>
    <xf numFmtId="171" fontId="103" fillId="0" borderId="62" xfId="669" applyNumberFormat="1" applyFont="1" applyBorder="1" applyProtection="1">
      <alignment vertical="center"/>
      <protection locked="0"/>
    </xf>
    <xf numFmtId="0" fontId="129" fillId="0" borderId="44" xfId="0" applyFont="1" applyBorder="1" applyAlignment="1">
      <alignment horizontal="center" vertical="center" readingOrder="2"/>
    </xf>
    <xf numFmtId="170" fontId="107" fillId="32" borderId="59" xfId="0" applyNumberFormat="1" applyFont="1" applyFill="1" applyBorder="1" applyAlignment="1">
      <alignment horizontal="center" vertical="center"/>
    </xf>
    <xf numFmtId="170" fontId="107" fillId="32" borderId="57" xfId="0" applyNumberFormat="1" applyFont="1" applyFill="1" applyBorder="1" applyAlignment="1">
      <alignment horizontal="center" vertical="center" wrapText="1"/>
    </xf>
    <xf numFmtId="10" fontId="130" fillId="0" borderId="57" xfId="62" applyNumberFormat="1" applyFont="1" applyFill="1" applyBorder="1" applyAlignment="1" applyProtection="1">
      <alignment vertical="center"/>
    </xf>
    <xf numFmtId="10" fontId="130" fillId="0" borderId="18" xfId="62" applyNumberFormat="1" applyFont="1" applyFill="1" applyBorder="1" applyAlignment="1" applyProtection="1">
      <alignment vertical="center"/>
    </xf>
    <xf numFmtId="2" fontId="107" fillId="32" borderId="57" xfId="62" applyNumberFormat="1" applyFont="1" applyFill="1" applyBorder="1" applyAlignment="1" applyProtection="1">
      <alignment vertical="center"/>
    </xf>
    <xf numFmtId="0" fontId="131" fillId="0" borderId="0" xfId="0" applyFont="1" applyAlignment="1">
      <alignment vertical="center"/>
    </xf>
    <xf numFmtId="0" fontId="131" fillId="0" borderId="0" xfId="0" applyFont="1" applyAlignment="1">
      <alignment horizontal="center" vertical="center"/>
    </xf>
    <xf numFmtId="0" fontId="204" fillId="0" borderId="0" xfId="712" applyFont="1" applyAlignment="1">
      <alignment horizontal="center" vertical="center"/>
    </xf>
    <xf numFmtId="0" fontId="205" fillId="0" borderId="0" xfId="712" applyFont="1" applyAlignment="1">
      <alignment horizontal="center" vertical="center"/>
    </xf>
    <xf numFmtId="0" fontId="236" fillId="0" borderId="0" xfId="0" applyFont="1" applyAlignment="1">
      <alignment vertical="center"/>
    </xf>
    <xf numFmtId="0" fontId="235" fillId="78" borderId="57" xfId="0" applyFont="1" applyFill="1" applyBorder="1" applyAlignment="1">
      <alignment vertical="center"/>
    </xf>
    <xf numFmtId="15" fontId="235" fillId="78" borderId="57" xfId="0" applyNumberFormat="1" applyFont="1" applyFill="1" applyBorder="1" applyAlignment="1">
      <alignment vertical="center"/>
    </xf>
    <xf numFmtId="0" fontId="206" fillId="0" borderId="0" xfId="712" applyFont="1" applyAlignment="1">
      <alignment horizontal="center" vertical="center"/>
    </xf>
    <xf numFmtId="0" fontId="121" fillId="0" borderId="0" xfId="0" applyFont="1" applyAlignment="1">
      <alignment horizontal="center" vertical="center"/>
    </xf>
    <xf numFmtId="0" fontId="109" fillId="78" borderId="51" xfId="0" applyFont="1" applyFill="1" applyBorder="1" applyAlignment="1">
      <alignment horizontal="center" vertical="center"/>
    </xf>
    <xf numFmtId="0" fontId="117" fillId="78" borderId="359" xfId="0" applyFont="1" applyFill="1" applyBorder="1" applyAlignment="1">
      <alignment horizontal="center" vertical="center"/>
    </xf>
    <xf numFmtId="0" fontId="117" fillId="78" borderId="362" xfId="0" applyFont="1" applyFill="1" applyBorder="1" applyAlignment="1">
      <alignment horizontal="center" vertical="center"/>
    </xf>
    <xf numFmtId="0" fontId="117" fillId="78" borderId="18" xfId="0" applyFont="1" applyFill="1" applyBorder="1" applyAlignment="1">
      <alignment horizontal="center" vertical="center"/>
    </xf>
    <xf numFmtId="0" fontId="117" fillId="78" borderId="10" xfId="0" applyFont="1" applyFill="1" applyBorder="1" applyAlignment="1">
      <alignment horizontal="center" vertical="center"/>
    </xf>
    <xf numFmtId="0" fontId="117" fillId="78" borderId="0" xfId="0" applyFont="1" applyFill="1" applyAlignment="1">
      <alignment horizontal="center" vertical="center"/>
    </xf>
    <xf numFmtId="0" fontId="204" fillId="0" borderId="0" xfId="712" applyFont="1" applyAlignment="1">
      <alignment horizontal="center" vertical="center" wrapText="1"/>
    </xf>
    <xf numFmtId="0" fontId="131" fillId="0" borderId="0" xfId="0" applyFont="1" applyAlignment="1">
      <alignment vertical="center" wrapText="1"/>
    </xf>
    <xf numFmtId="0" fontId="131" fillId="80" borderId="78" xfId="0" applyFont="1" applyFill="1" applyBorder="1" applyAlignment="1">
      <alignment vertical="center" wrapText="1"/>
    </xf>
    <xf numFmtId="0" fontId="131" fillId="80" borderId="294" xfId="0" applyFont="1" applyFill="1" applyBorder="1" applyAlignment="1">
      <alignment horizontal="center" vertical="center" wrapText="1"/>
    </xf>
    <xf numFmtId="0" fontId="131" fillId="80" borderId="291" xfId="0" applyFont="1" applyFill="1" applyBorder="1" applyAlignment="1">
      <alignment vertical="center" wrapText="1"/>
    </xf>
    <xf numFmtId="0" fontId="131" fillId="0" borderId="11" xfId="0" applyFont="1" applyBorder="1" applyAlignment="1">
      <alignment horizontal="center" vertical="center" wrapText="1"/>
    </xf>
    <xf numFmtId="0" fontId="131" fillId="0" borderId="294" xfId="0" applyFont="1" applyBorder="1" applyAlignment="1">
      <alignment horizontal="center" vertical="center" wrapText="1"/>
    </xf>
    <xf numFmtId="0" fontId="131" fillId="0" borderId="12" xfId="0" applyFont="1" applyBorder="1" applyAlignment="1">
      <alignment horizontal="center" vertical="center" wrapText="1"/>
    </xf>
    <xf numFmtId="9" fontId="131" fillId="0" borderId="294" xfId="0" applyNumberFormat="1" applyFont="1" applyBorder="1" applyAlignment="1">
      <alignment horizontal="center" vertical="center" wrapText="1"/>
    </xf>
    <xf numFmtId="15" fontId="131" fillId="0" borderId="360" xfId="0" applyNumberFormat="1" applyFont="1" applyBorder="1" applyAlignment="1">
      <alignment horizontal="center" vertical="center" wrapText="1"/>
    </xf>
    <xf numFmtId="0" fontId="131" fillId="0" borderId="360" xfId="0" applyFont="1" applyBorder="1" applyAlignment="1">
      <alignment vertical="center" wrapText="1"/>
    </xf>
    <xf numFmtId="0" fontId="130" fillId="0" borderId="291" xfId="0" applyFont="1" applyBorder="1" applyAlignment="1">
      <alignment vertical="center" wrapText="1"/>
    </xf>
    <xf numFmtId="14" fontId="131" fillId="0" borderId="12" xfId="0" applyNumberFormat="1" applyFont="1" applyBorder="1" applyAlignment="1">
      <alignment horizontal="center" vertical="center" wrapText="1"/>
    </xf>
    <xf numFmtId="0" fontId="131" fillId="0" borderId="10" xfId="0" applyFont="1" applyBorder="1" applyAlignment="1">
      <alignment horizontal="center" vertical="center" wrapText="1"/>
    </xf>
    <xf numFmtId="15" fontId="131" fillId="0" borderId="294" xfId="0" applyNumberFormat="1" applyFont="1" applyBorder="1" applyAlignment="1">
      <alignment horizontal="center" vertical="center" wrapText="1"/>
    </xf>
    <xf numFmtId="0" fontId="131" fillId="0" borderId="360" xfId="0" applyFont="1" applyBorder="1" applyAlignment="1">
      <alignment horizontal="center" vertical="center" wrapText="1"/>
    </xf>
    <xf numFmtId="0" fontId="131" fillId="80" borderId="34" xfId="0" applyFont="1" applyFill="1" applyBorder="1" applyAlignment="1">
      <alignment vertical="center" wrapText="1"/>
    </xf>
    <xf numFmtId="0" fontId="131" fillId="80" borderId="51" xfId="0" applyFont="1" applyFill="1" applyBorder="1" applyAlignment="1">
      <alignment vertical="center" wrapText="1"/>
    </xf>
    <xf numFmtId="0" fontId="131" fillId="0" borderId="35" xfId="0" applyFont="1" applyBorder="1" applyAlignment="1">
      <alignment horizontal="center" vertical="center" wrapText="1"/>
    </xf>
    <xf numFmtId="0" fontId="131" fillId="0" borderId="35" xfId="0" applyFont="1" applyBorder="1" applyAlignment="1">
      <alignment vertical="center" wrapText="1"/>
    </xf>
    <xf numFmtId="0" fontId="130" fillId="0" borderId="51" xfId="0" applyFont="1" applyBorder="1" applyAlignment="1">
      <alignment vertical="center" wrapText="1"/>
    </xf>
    <xf numFmtId="0" fontId="131" fillId="80" borderId="81" xfId="0" applyFont="1" applyFill="1" applyBorder="1" applyAlignment="1">
      <alignment vertical="center" wrapText="1"/>
    </xf>
    <xf numFmtId="0" fontId="204" fillId="0" borderId="0" xfId="712" applyFont="1" applyAlignment="1">
      <alignment horizontal="left" vertical="center"/>
    </xf>
    <xf numFmtId="0" fontId="204" fillId="0" borderId="0" xfId="712" applyFont="1" applyAlignment="1">
      <alignment vertical="center"/>
    </xf>
    <xf numFmtId="0" fontId="99" fillId="0" borderId="102" xfId="5" applyFont="1" applyBorder="1" applyAlignment="1">
      <alignment horizontal="center" vertical="center"/>
    </xf>
    <xf numFmtId="0" fontId="99" fillId="0" borderId="59" xfId="5" applyFont="1" applyBorder="1" applyAlignment="1">
      <alignment horizontal="center" vertical="center"/>
    </xf>
    <xf numFmtId="0" fontId="210" fillId="0" borderId="14" xfId="700" applyFont="1" applyBorder="1" applyAlignment="1" applyProtection="1">
      <alignment horizontal="left" vertical="center" wrapText="1"/>
      <protection locked="0"/>
    </xf>
    <xf numFmtId="0" fontId="109" fillId="78" borderId="83" xfId="0" applyFont="1" applyFill="1" applyBorder="1" applyAlignment="1">
      <alignment horizontal="center" vertical="center"/>
    </xf>
    <xf numFmtId="0" fontId="109" fillId="78" borderId="83" xfId="0" applyFont="1" applyFill="1" applyBorder="1" applyAlignment="1">
      <alignment vertical="center"/>
    </xf>
    <xf numFmtId="0" fontId="99" fillId="26" borderId="57" xfId="5" applyFont="1" applyFill="1" applyBorder="1" applyAlignment="1">
      <alignment vertical="center"/>
    </xf>
    <xf numFmtId="175" fontId="99" fillId="0" borderId="294" xfId="676" applyNumberFormat="1" applyFont="1" applyBorder="1" applyAlignment="1">
      <alignment vertical="center"/>
      <protection locked="0"/>
    </xf>
    <xf numFmtId="0" fontId="105" fillId="32" borderId="36" xfId="5" applyFont="1" applyFill="1" applyBorder="1" applyAlignment="1">
      <alignment vertical="center"/>
    </xf>
    <xf numFmtId="0" fontId="105" fillId="32" borderId="14" xfId="5" applyFont="1" applyFill="1" applyBorder="1"/>
    <xf numFmtId="0" fontId="105" fillId="32" borderId="26" xfId="5" applyFont="1" applyFill="1" applyBorder="1"/>
    <xf numFmtId="0" fontId="132" fillId="0" borderId="0" xfId="5" applyFont="1"/>
    <xf numFmtId="173" fontId="99" fillId="0" borderId="0" xfId="5" applyNumberFormat="1" applyFont="1"/>
    <xf numFmtId="10" fontId="99" fillId="0" borderId="0" xfId="5" applyNumberFormat="1" applyFont="1"/>
    <xf numFmtId="0" fontId="99" fillId="0" borderId="78" xfId="688" applyFont="1" applyBorder="1" applyAlignment="1">
      <alignment horizontal="center" vertical="center" wrapText="1"/>
    </xf>
    <xf numFmtId="9" fontId="103" fillId="0" borderId="21" xfId="62" applyFont="1" applyBorder="1" applyAlignment="1" applyProtection="1">
      <alignment horizontal="center" vertical="center" wrapText="1"/>
    </xf>
    <xf numFmtId="9" fontId="103" fillId="0" borderId="21" xfId="62" applyFont="1" applyFill="1" applyBorder="1" applyAlignment="1" applyProtection="1">
      <alignment horizontal="center" wrapText="1"/>
    </xf>
    <xf numFmtId="173" fontId="99" fillId="0" borderId="0" xfId="62" applyNumberFormat="1" applyFont="1" applyProtection="1"/>
    <xf numFmtId="2" fontId="99" fillId="0" borderId="14" xfId="62" applyNumberFormat="1" applyFont="1" applyBorder="1" applyAlignment="1" applyProtection="1">
      <alignment horizontal="center" vertical="center"/>
    </xf>
    <xf numFmtId="0" fontId="99" fillId="0" borderId="0" xfId="5" applyFont="1" applyAlignment="1">
      <alignment horizontal="center" vertical="center"/>
    </xf>
    <xf numFmtId="0" fontId="99" fillId="0" borderId="36" xfId="688" applyFont="1" applyBorder="1" applyAlignment="1">
      <alignment horizontal="center" vertical="center" wrapText="1"/>
    </xf>
    <xf numFmtId="9" fontId="103" fillId="0" borderId="14" xfId="62" applyFont="1" applyBorder="1" applyAlignment="1" applyProtection="1">
      <alignment horizontal="center" vertical="center" wrapText="1"/>
    </xf>
    <xf numFmtId="9" fontId="103" fillId="0" borderId="14" xfId="62" applyFont="1" applyFill="1" applyBorder="1" applyAlignment="1" applyProtection="1">
      <alignment horizontal="center" wrapText="1"/>
    </xf>
    <xf numFmtId="0" fontId="99" fillId="0" borderId="0" xfId="5" applyFont="1" applyAlignment="1">
      <alignment vertical="center"/>
    </xf>
    <xf numFmtId="0" fontId="99" fillId="36" borderId="0" xfId="5" applyFont="1" applyFill="1" applyAlignment="1">
      <alignment vertical="center" wrapText="1"/>
    </xf>
    <xf numFmtId="0" fontId="99" fillId="36" borderId="0" xfId="5" applyFont="1" applyFill="1" applyAlignment="1">
      <alignment horizontal="left" vertical="center" wrapText="1"/>
    </xf>
    <xf numFmtId="0" fontId="99" fillId="0" borderId="0" xfId="688" applyFont="1" applyAlignment="1">
      <alignment vertical="center" wrapText="1"/>
    </xf>
    <xf numFmtId="0" fontId="99" fillId="0" borderId="0" xfId="5" applyFont="1" applyAlignment="1">
      <alignment vertical="center" wrapText="1"/>
    </xf>
    <xf numFmtId="0" fontId="99" fillId="0" borderId="38" xfId="688" applyFont="1" applyBorder="1" applyAlignment="1">
      <alignment horizontal="center" vertical="center" wrapText="1"/>
    </xf>
    <xf numFmtId="9" fontId="103" fillId="0" borderId="33" xfId="62" applyFont="1" applyBorder="1" applyAlignment="1" applyProtection="1">
      <alignment horizontal="center" vertical="center" wrapText="1"/>
    </xf>
    <xf numFmtId="9" fontId="103" fillId="0" borderId="33" xfId="62" applyFont="1" applyFill="1" applyBorder="1" applyAlignment="1" applyProtection="1">
      <alignment horizontal="center" wrapText="1"/>
    </xf>
    <xf numFmtId="0" fontId="99" fillId="0" borderId="0" xfId="688" applyFont="1" applyAlignment="1">
      <alignment horizontal="left" vertical="center" wrapText="1"/>
    </xf>
    <xf numFmtId="0" fontId="103" fillId="36" borderId="19" xfId="688" applyFont="1" applyFill="1" applyBorder="1" applyAlignment="1">
      <alignment horizontal="center" vertical="center"/>
    </xf>
    <xf numFmtId="0" fontId="99" fillId="36" borderId="18" xfId="5" applyFont="1" applyFill="1" applyBorder="1"/>
    <xf numFmtId="0" fontId="99" fillId="36" borderId="332" xfId="5" applyFont="1" applyFill="1" applyBorder="1"/>
    <xf numFmtId="0" fontId="32" fillId="0" borderId="0" xfId="690"/>
    <xf numFmtId="15" fontId="105" fillId="35" borderId="57" xfId="690" applyNumberFormat="1" applyFont="1" applyFill="1" applyBorder="1" applyAlignment="1">
      <alignment horizontal="center" vertical="center"/>
    </xf>
    <xf numFmtId="0" fontId="32" fillId="0" borderId="0" xfId="690" applyAlignment="1">
      <alignment horizontal="center" vertical="center"/>
    </xf>
    <xf numFmtId="0" fontId="98" fillId="26" borderId="332" xfId="690" applyFont="1" applyFill="1" applyBorder="1" applyAlignment="1">
      <alignment vertical="center"/>
    </xf>
    <xf numFmtId="0" fontId="98" fillId="26" borderId="332" xfId="690" applyFont="1" applyFill="1" applyBorder="1" applyAlignment="1">
      <alignment horizontal="right" vertical="center"/>
    </xf>
    <xf numFmtId="0" fontId="105" fillId="32" borderId="290" xfId="690" applyFont="1" applyFill="1" applyBorder="1" applyAlignment="1">
      <alignment horizontal="center" vertical="center"/>
    </xf>
    <xf numFmtId="0" fontId="105" fillId="32" borderId="101" xfId="690" applyFont="1" applyFill="1" applyBorder="1" applyAlignment="1">
      <alignment horizontal="center" vertical="center"/>
    </xf>
    <xf numFmtId="0" fontId="105" fillId="32" borderId="270" xfId="690" applyFont="1" applyFill="1" applyBorder="1" applyAlignment="1">
      <alignment horizontal="center" vertical="center"/>
    </xf>
    <xf numFmtId="37" fontId="100" fillId="0" borderId="51" xfId="691" applyNumberFormat="1" applyFont="1" applyFill="1" applyBorder="1" applyAlignment="1" applyProtection="1">
      <alignment horizontal="center" vertical="center"/>
      <protection locked="0"/>
    </xf>
    <xf numFmtId="37" fontId="134" fillId="0" borderId="0" xfId="691" applyNumberFormat="1" applyFont="1" applyFill="1" applyBorder="1" applyAlignment="1" applyProtection="1">
      <alignment horizontal="center" vertical="center"/>
      <protection locked="0"/>
    </xf>
    <xf numFmtId="37" fontId="100" fillId="0" borderId="52" xfId="691" applyNumberFormat="1" applyFont="1" applyFill="1" applyBorder="1" applyAlignment="1" applyProtection="1">
      <alignment horizontal="center" vertical="center"/>
      <protection locked="0"/>
    </xf>
    <xf numFmtId="37" fontId="32" fillId="0" borderId="0" xfId="690" applyNumberFormat="1" applyAlignment="1">
      <alignment horizontal="center" vertical="center"/>
    </xf>
    <xf numFmtId="37" fontId="100" fillId="0" borderId="53" xfId="691" applyNumberFormat="1" applyFont="1" applyFill="1" applyBorder="1" applyAlignment="1" applyProtection="1">
      <alignment horizontal="center" vertical="center"/>
      <protection locked="0"/>
    </xf>
    <xf numFmtId="49" fontId="99" fillId="0" borderId="291" xfId="691" applyNumberFormat="1" applyFont="1" applyFill="1" applyBorder="1" applyAlignment="1" applyProtection="1">
      <alignment horizontal="center" vertical="center"/>
      <protection locked="0"/>
    </xf>
    <xf numFmtId="49" fontId="99" fillId="0" borderId="52" xfId="691" applyNumberFormat="1" applyFont="1" applyFill="1" applyBorder="1" applyAlignment="1" applyProtection="1">
      <alignment horizontal="center" vertical="center"/>
      <protection locked="0"/>
    </xf>
    <xf numFmtId="49" fontId="99" fillId="0" borderId="53" xfId="691" applyNumberFormat="1" applyFont="1" applyFill="1" applyBorder="1" applyAlignment="1" applyProtection="1">
      <alignment horizontal="center" vertical="center"/>
      <protection locked="0"/>
    </xf>
    <xf numFmtId="0" fontId="211" fillId="71" borderId="14" xfId="700" applyFont="1" applyFill="1" applyBorder="1" applyAlignment="1" applyProtection="1">
      <alignment horizontal="left" vertical="center" wrapText="1"/>
      <protection locked="0"/>
    </xf>
    <xf numFmtId="0" fontId="210" fillId="36" borderId="14" xfId="700" applyFont="1" applyFill="1" applyBorder="1" applyAlignment="1" applyProtection="1">
      <alignment horizontal="left" vertical="center" wrapText="1"/>
      <protection locked="0"/>
    </xf>
    <xf numFmtId="0" fontId="210" fillId="0" borderId="14" xfId="700" applyFont="1" applyBorder="1" applyAlignment="1" applyProtection="1">
      <alignment vertical="center" wrapText="1"/>
      <protection locked="0"/>
    </xf>
    <xf numFmtId="0" fontId="220" fillId="0" borderId="14" xfId="5" applyFont="1" applyBorder="1" applyAlignment="1" applyProtection="1">
      <alignment vertical="center" wrapText="1"/>
      <protection locked="0"/>
    </xf>
    <xf numFmtId="0" fontId="210" fillId="26" borderId="14" xfId="700" applyFont="1" applyFill="1" applyBorder="1" applyAlignment="1" applyProtection="1">
      <alignment vertical="center" wrapText="1"/>
      <protection locked="0"/>
    </xf>
    <xf numFmtId="0" fontId="210" fillId="0" borderId="282" xfId="700" applyFont="1" applyBorder="1" applyAlignment="1" applyProtection="1">
      <alignment horizontal="left" vertical="center" wrapText="1"/>
      <protection locked="0"/>
    </xf>
    <xf numFmtId="0" fontId="217" fillId="0" borderId="14" xfId="700" applyFont="1" applyBorder="1" applyAlignment="1" applyProtection="1">
      <alignment horizontal="left" vertical="center" wrapText="1"/>
      <protection locked="0"/>
    </xf>
    <xf numFmtId="0" fontId="221" fillId="0" borderId="14" xfId="700" applyFont="1" applyBorder="1" applyAlignment="1" applyProtection="1">
      <alignment horizontal="left" vertical="center" wrapText="1"/>
      <protection locked="0"/>
    </xf>
    <xf numFmtId="39" fontId="210" fillId="0" borderId="14" xfId="701" applyNumberFormat="1" applyFont="1" applyBorder="1" applyAlignment="1" applyProtection="1">
      <alignment horizontal="center" vertical="center" wrapText="1"/>
      <protection locked="0"/>
    </xf>
    <xf numFmtId="0" fontId="211" fillId="0" borderId="14" xfId="5" applyFont="1" applyBorder="1" applyAlignment="1" applyProtection="1">
      <alignment horizontal="center"/>
      <protection locked="0"/>
    </xf>
    <xf numFmtId="0" fontId="220" fillId="36" borderId="14" xfId="700" applyFont="1" applyFill="1" applyBorder="1" applyAlignment="1">
      <alignment vertical="center" wrapText="1"/>
    </xf>
    <xf numFmtId="0" fontId="220" fillId="0" borderId="14" xfId="700" applyFont="1" applyBorder="1" applyAlignment="1" applyProtection="1">
      <alignment horizontal="center" vertical="center" wrapText="1"/>
      <protection locked="0"/>
    </xf>
    <xf numFmtId="0" fontId="223" fillId="0" borderId="14" xfId="5" applyFont="1" applyBorder="1" applyAlignment="1" applyProtection="1">
      <alignment horizontal="center" vertical="center" wrapText="1"/>
      <protection locked="0"/>
    </xf>
    <xf numFmtId="0" fontId="223" fillId="0" borderId="14" xfId="5" applyFont="1" applyBorder="1" applyAlignment="1" applyProtection="1">
      <alignment horizontal="left" wrapText="1"/>
      <protection locked="0"/>
    </xf>
    <xf numFmtId="0" fontId="102" fillId="0" borderId="109" xfId="669" applyFont="1" applyBorder="1" applyAlignment="1">
      <alignment horizontal="center" vertical="center" wrapText="1"/>
    </xf>
    <xf numFmtId="0" fontId="199" fillId="0" borderId="305" xfId="669" applyFont="1" applyBorder="1" applyAlignment="1">
      <alignment horizontal="center" vertical="center" wrapText="1"/>
    </xf>
    <xf numFmtId="43" fontId="102" fillId="0" borderId="108" xfId="674" applyFont="1" applyBorder="1" applyAlignment="1" applyProtection="1">
      <alignment horizontal="center" vertical="center" wrapText="1"/>
    </xf>
    <xf numFmtId="0" fontId="102" fillId="0" borderId="26" xfId="669" applyFont="1" applyBorder="1" applyAlignment="1">
      <alignment horizontal="center" vertical="center" wrapText="1"/>
    </xf>
    <xf numFmtId="0" fontId="102" fillId="0" borderId="34" xfId="669" applyFont="1" applyBorder="1" applyAlignment="1">
      <alignment horizontal="center" vertical="center" wrapText="1"/>
    </xf>
    <xf numFmtId="0" fontId="199" fillId="0" borderId="32" xfId="669" applyFont="1" applyBorder="1" applyAlignment="1">
      <alignment horizontal="center" vertical="center" wrapText="1"/>
    </xf>
    <xf numFmtId="43" fontId="102" fillId="0" borderId="35" xfId="674" applyFont="1" applyBorder="1" applyAlignment="1" applyProtection="1">
      <alignment horizontal="center" vertical="center" wrapText="1"/>
    </xf>
    <xf numFmtId="164" fontId="102" fillId="0" borderId="26" xfId="670" applyFont="1" applyBorder="1">
      <alignment vertical="top"/>
      <protection locked="0"/>
    </xf>
    <xf numFmtId="164" fontId="102" fillId="0" borderId="31" xfId="670" applyFont="1" applyBorder="1">
      <alignment vertical="top"/>
      <protection locked="0"/>
    </xf>
    <xf numFmtId="164" fontId="102" fillId="0" borderId="23" xfId="670" applyFont="1" applyBorder="1">
      <alignment vertical="top"/>
      <protection locked="0"/>
    </xf>
    <xf numFmtId="164" fontId="102" fillId="77" borderId="26" xfId="670" applyFont="1" applyFill="1" applyBorder="1">
      <alignment vertical="top"/>
      <protection locked="0"/>
    </xf>
    <xf numFmtId="164" fontId="231" fillId="73" borderId="26" xfId="670" applyFont="1" applyFill="1" applyBorder="1">
      <alignment vertical="top"/>
      <protection locked="0"/>
    </xf>
    <xf numFmtId="0" fontId="131" fillId="0" borderId="0" xfId="0" applyFont="1" applyAlignment="1">
      <alignment horizontal="left" vertical="center"/>
    </xf>
    <xf numFmtId="0" fontId="109" fillId="78" borderId="361" xfId="0" applyFont="1" applyFill="1" applyBorder="1" applyAlignment="1">
      <alignment vertical="center"/>
    </xf>
    <xf numFmtId="0" fontId="109" fillId="78" borderId="80" xfId="0" applyFont="1" applyFill="1" applyBorder="1" applyAlignment="1">
      <alignment vertical="center"/>
    </xf>
    <xf numFmtId="0" fontId="109" fillId="78" borderId="358" xfId="0" applyFont="1" applyFill="1" applyBorder="1" applyAlignment="1">
      <alignment vertical="center"/>
    </xf>
    <xf numFmtId="0" fontId="109" fillId="78" borderId="354" xfId="0" applyFont="1" applyFill="1" applyBorder="1" applyAlignment="1">
      <alignment horizontal="center" vertical="center"/>
    </xf>
    <xf numFmtId="0" fontId="109" fillId="78" borderId="365" xfId="0" applyFont="1" applyFill="1" applyBorder="1" applyAlignment="1">
      <alignment vertical="center"/>
    </xf>
    <xf numFmtId="0" fontId="238" fillId="79" borderId="78" xfId="0" applyFont="1" applyFill="1" applyBorder="1" applyAlignment="1">
      <alignment vertical="center" wrapText="1"/>
    </xf>
    <xf numFmtId="0" fontId="238" fillId="79" borderId="55" xfId="0" applyFont="1" applyFill="1" applyBorder="1" applyAlignment="1">
      <alignment horizontal="center" vertical="center" wrapText="1"/>
    </xf>
    <xf numFmtId="0" fontId="238" fillId="79" borderId="51" xfId="0" applyFont="1" applyFill="1" applyBorder="1" applyAlignment="1">
      <alignment vertical="center" wrapText="1"/>
    </xf>
    <xf numFmtId="0" fontId="238" fillId="79" borderId="11" xfId="0" applyFont="1" applyFill="1" applyBorder="1" applyAlignment="1">
      <alignment horizontal="center" vertical="center" wrapText="1"/>
    </xf>
    <xf numFmtId="0" fontId="238" fillId="79" borderId="366" xfId="0" applyFont="1" applyFill="1" applyBorder="1" applyAlignment="1">
      <alignment vertical="center" wrapText="1"/>
    </xf>
    <xf numFmtId="0" fontId="238" fillId="79" borderId="79" xfId="0" applyFont="1" applyFill="1" applyBorder="1" applyAlignment="1">
      <alignment vertical="center" wrapText="1"/>
    </xf>
    <xf numFmtId="0" fontId="238" fillId="79" borderId="55" xfId="0" applyFont="1" applyFill="1" applyBorder="1" applyAlignment="1">
      <alignment vertical="center" wrapText="1"/>
    </xf>
    <xf numFmtId="0" fontId="238" fillId="79" borderId="79" xfId="0" applyFont="1" applyFill="1" applyBorder="1" applyAlignment="1">
      <alignment horizontal="center" vertical="center" wrapText="1"/>
    </xf>
    <xf numFmtId="0" fontId="238" fillId="79" borderId="80" xfId="0" applyFont="1" applyFill="1" applyBorder="1" applyAlignment="1">
      <alignment horizontal="center" vertical="center" wrapText="1"/>
    </xf>
    <xf numFmtId="0" fontId="238" fillId="79" borderId="80" xfId="0" applyFont="1" applyFill="1" applyBorder="1" applyAlignment="1">
      <alignment horizontal="left" vertical="center" wrapText="1"/>
    </xf>
    <xf numFmtId="0" fontId="238" fillId="79" borderId="35" xfId="0" applyFont="1" applyFill="1" applyBorder="1" applyAlignment="1">
      <alignment horizontal="center" vertical="center" wrapText="1"/>
    </xf>
    <xf numFmtId="0" fontId="238" fillId="79" borderId="35" xfId="0" applyFont="1" applyFill="1" applyBorder="1" applyAlignment="1">
      <alignment vertical="center" wrapText="1"/>
    </xf>
    <xf numFmtId="0" fontId="131" fillId="0" borderId="363" xfId="0" applyFont="1" applyBorder="1" applyAlignment="1">
      <alignment vertical="center" wrapText="1"/>
    </xf>
    <xf numFmtId="0" fontId="131" fillId="0" borderId="11" xfId="0" applyFont="1" applyBorder="1" applyAlignment="1">
      <alignment vertical="center" wrapText="1"/>
    </xf>
    <xf numFmtId="0" fontId="131" fillId="0" borderId="294" xfId="0" applyFont="1" applyBorder="1" applyAlignment="1">
      <alignment vertical="center" wrapText="1"/>
    </xf>
    <xf numFmtId="0" fontId="131" fillId="0" borderId="12" xfId="0" applyFont="1" applyBorder="1" applyAlignment="1">
      <alignment horizontal="left" vertical="center" wrapText="1"/>
    </xf>
    <xf numFmtId="0" fontId="131" fillId="0" borderId="0" xfId="0" applyFont="1" applyAlignment="1">
      <alignment horizontal="left" vertical="center" wrapText="1"/>
    </xf>
    <xf numFmtId="0" fontId="131" fillId="0" borderId="25" xfId="0" applyFont="1" applyBorder="1" applyAlignment="1">
      <alignment horizontal="left" vertical="center" wrapText="1"/>
    </xf>
    <xf numFmtId="0" fontId="238" fillId="79" borderId="34" xfId="0" applyFont="1" applyFill="1" applyBorder="1" applyAlignment="1">
      <alignment vertical="center" wrapText="1"/>
    </xf>
    <xf numFmtId="0" fontId="131" fillId="80" borderId="55" xfId="0" applyFont="1" applyFill="1" applyBorder="1" applyAlignment="1">
      <alignment horizontal="center" vertical="center" wrapText="1"/>
    </xf>
    <xf numFmtId="0" fontId="131" fillId="0" borderId="79" xfId="0" applyFont="1" applyBorder="1" applyAlignment="1">
      <alignment horizontal="center" vertical="center" wrapText="1"/>
    </xf>
    <xf numFmtId="0" fontId="131" fillId="0" borderId="366" xfId="0" applyFont="1" applyBorder="1" applyAlignment="1">
      <alignment vertical="center" wrapText="1"/>
    </xf>
    <xf numFmtId="0" fontId="131" fillId="0" borderId="79" xfId="0" applyFont="1" applyBorder="1" applyAlignment="1">
      <alignment vertical="center" wrapText="1"/>
    </xf>
    <xf numFmtId="0" fontId="131" fillId="0" borderId="55" xfId="0" applyFont="1" applyBorder="1" applyAlignment="1">
      <alignment vertical="center" wrapText="1"/>
    </xf>
    <xf numFmtId="15" fontId="131" fillId="0" borderId="79" xfId="0" applyNumberFormat="1" applyFont="1" applyBorder="1" applyAlignment="1">
      <alignment horizontal="center" vertical="center" wrapText="1"/>
    </xf>
    <xf numFmtId="0" fontId="131" fillId="0" borderId="80" xfId="0" applyFont="1" applyBorder="1" applyAlignment="1">
      <alignment horizontal="left" vertical="center" wrapText="1"/>
    </xf>
    <xf numFmtId="0" fontId="131" fillId="0" borderId="24" xfId="0" applyFont="1" applyBorder="1" applyAlignment="1">
      <alignment horizontal="center" vertical="center" wrapText="1"/>
    </xf>
    <xf numFmtId="15" fontId="131" fillId="0" borderId="11" xfId="0" applyNumberFormat="1" applyFont="1" applyBorder="1" applyAlignment="1">
      <alignment horizontal="center" vertical="center" wrapText="1"/>
    </xf>
    <xf numFmtId="15" fontId="131" fillId="0" borderId="12" xfId="0" applyNumberFormat="1" applyFont="1" applyBorder="1" applyAlignment="1">
      <alignment horizontal="center" vertical="center" wrapText="1"/>
    </xf>
    <xf numFmtId="10" fontId="131" fillId="0" borderId="294" xfId="0" applyNumberFormat="1" applyFont="1" applyBorder="1" applyAlignment="1">
      <alignment horizontal="center" vertical="center" wrapText="1"/>
    </xf>
    <xf numFmtId="0" fontId="131" fillId="80" borderId="367" xfId="0" applyFont="1" applyFill="1" applyBorder="1" applyAlignment="1">
      <alignment vertical="center" wrapText="1"/>
    </xf>
    <xf numFmtId="0" fontId="131" fillId="80" borderId="364" xfId="0" applyFont="1" applyFill="1" applyBorder="1" applyAlignment="1">
      <alignment horizontal="center" vertical="center" wrapText="1"/>
    </xf>
    <xf numFmtId="0" fontId="131" fillId="0" borderId="349" xfId="0" applyFont="1" applyBorder="1" applyAlignment="1">
      <alignment horizontal="center" vertical="center" wrapText="1"/>
    </xf>
    <xf numFmtId="0" fontId="131" fillId="0" borderId="368" xfId="0" applyFont="1" applyBorder="1" applyAlignment="1">
      <alignment vertical="center" wrapText="1"/>
    </xf>
    <xf numFmtId="0" fontId="131" fillId="0" borderId="349" xfId="0" applyFont="1" applyBorder="1" applyAlignment="1">
      <alignment vertical="center" wrapText="1"/>
    </xf>
    <xf numFmtId="0" fontId="131" fillId="0" borderId="364" xfId="0" applyFont="1" applyBorder="1" applyAlignment="1">
      <alignment vertical="center" wrapText="1"/>
    </xf>
    <xf numFmtId="0" fontId="131" fillId="0" borderId="364" xfId="0" applyFont="1" applyBorder="1" applyAlignment="1">
      <alignment horizontal="center" vertical="center" wrapText="1"/>
    </xf>
    <xf numFmtId="0" fontId="131" fillId="0" borderId="332" xfId="0" applyFont="1" applyBorder="1" applyAlignment="1">
      <alignment horizontal="center" vertical="center" wrapText="1"/>
    </xf>
    <xf numFmtId="0" fontId="131" fillId="0" borderId="332" xfId="0" applyFont="1" applyBorder="1" applyAlignment="1">
      <alignment horizontal="left" vertical="center" wrapText="1"/>
    </xf>
    <xf numFmtId="0" fontId="131" fillId="0" borderId="348" xfId="0" applyFont="1" applyBorder="1" applyAlignment="1">
      <alignment horizontal="center" vertical="center" wrapText="1"/>
    </xf>
    <xf numFmtId="0" fontId="131" fillId="0" borderId="348" xfId="0" applyFont="1" applyBorder="1" applyAlignment="1">
      <alignment vertical="center" wrapText="1"/>
    </xf>
    <xf numFmtId="0" fontId="130" fillId="0" borderId="81" xfId="0" applyFont="1" applyBorder="1" applyAlignment="1">
      <alignment vertical="center" wrapText="1"/>
    </xf>
    <xf numFmtId="0" fontId="108" fillId="32" borderId="63" xfId="712" applyFont="1" applyFill="1" applyBorder="1" applyAlignment="1">
      <alignment horizontal="center" vertical="center" wrapText="1"/>
    </xf>
    <xf numFmtId="0" fontId="204" fillId="82" borderId="36" xfId="712" applyFont="1" applyFill="1" applyBorder="1" applyAlignment="1">
      <alignment horizontal="left" vertical="center" wrapText="1"/>
    </xf>
    <xf numFmtId="0" fontId="204" fillId="82" borderId="37" xfId="712" applyFont="1" applyFill="1" applyBorder="1" applyAlignment="1">
      <alignment horizontal="center" vertical="center" wrapText="1"/>
    </xf>
    <xf numFmtId="0" fontId="204" fillId="82" borderId="52" xfId="712" applyFont="1" applyFill="1" applyBorder="1" applyAlignment="1">
      <alignment vertical="center" wrapText="1"/>
    </xf>
    <xf numFmtId="0" fontId="204" fillId="0" borderId="24" xfId="712" applyFont="1" applyBorder="1" applyAlignment="1">
      <alignment horizontal="center" vertical="center" wrapText="1"/>
    </xf>
    <xf numFmtId="0" fontId="204" fillId="0" borderId="369" xfId="712" applyFont="1" applyBorder="1" applyAlignment="1">
      <alignment vertical="center" wrapText="1"/>
    </xf>
    <xf numFmtId="0" fontId="204" fillId="0" borderId="24" xfId="712" applyFont="1" applyBorder="1" applyAlignment="1">
      <alignment vertical="center" wrapText="1"/>
    </xf>
    <xf numFmtId="170" fontId="204" fillId="0" borderId="37" xfId="712" applyNumberFormat="1" applyFont="1" applyBorder="1" applyAlignment="1">
      <alignment vertical="center" wrapText="1"/>
    </xf>
    <xf numFmtId="0" fontId="204" fillId="0" borderId="36" xfId="712" applyFont="1" applyBorder="1" applyAlignment="1">
      <alignment horizontal="center" vertical="center" wrapText="1"/>
    </xf>
    <xf numFmtId="170" fontId="204" fillId="0" borderId="37" xfId="712" applyNumberFormat="1" applyFont="1" applyBorder="1" applyAlignment="1">
      <alignment horizontal="center" vertical="center" wrapText="1"/>
    </xf>
    <xf numFmtId="170" fontId="204" fillId="0" borderId="14" xfId="712" applyNumberFormat="1" applyFont="1" applyBorder="1" applyAlignment="1">
      <alignment horizontal="center" vertical="center" wrapText="1"/>
    </xf>
    <xf numFmtId="170" fontId="204" fillId="0" borderId="26" xfId="712" applyNumberFormat="1" applyFont="1" applyBorder="1" applyAlignment="1">
      <alignment horizontal="center" vertical="center" wrapText="1"/>
    </xf>
    <xf numFmtId="9" fontId="204" fillId="0" borderId="37" xfId="714" applyFont="1" applyFill="1" applyBorder="1" applyAlignment="1">
      <alignment horizontal="center" vertical="center" wrapText="1"/>
    </xf>
    <xf numFmtId="0" fontId="204" fillId="0" borderId="25" xfId="712" applyFont="1" applyBorder="1" applyAlignment="1">
      <alignment horizontal="left" vertical="center" wrapText="1"/>
    </xf>
    <xf numFmtId="0" fontId="130" fillId="0" borderId="52" xfId="712" applyFont="1" applyBorder="1" applyAlignment="1">
      <alignment horizontal="left" vertical="center" wrapText="1"/>
    </xf>
    <xf numFmtId="0" fontId="204" fillId="82" borderId="38" xfId="712" applyFont="1" applyFill="1" applyBorder="1" applyAlignment="1">
      <alignment horizontal="left" vertical="center" wrapText="1"/>
    </xf>
    <xf numFmtId="0" fontId="204" fillId="82" borderId="39" xfId="712" applyFont="1" applyFill="1" applyBorder="1" applyAlignment="1">
      <alignment horizontal="center" vertical="center" wrapText="1"/>
    </xf>
    <xf numFmtId="0" fontId="204" fillId="82" borderId="53" xfId="712" applyFont="1" applyFill="1" applyBorder="1" applyAlignment="1">
      <alignment vertical="center" wrapText="1"/>
    </xf>
    <xf numFmtId="0" fontId="204" fillId="0" borderId="69" xfId="712" applyFont="1" applyBorder="1" applyAlignment="1">
      <alignment horizontal="center" vertical="center" wrapText="1"/>
    </xf>
    <xf numFmtId="0" fontId="204" fillId="0" borderId="370" xfId="712" applyFont="1" applyBorder="1" applyAlignment="1">
      <alignment vertical="center" wrapText="1"/>
    </xf>
    <xf numFmtId="0" fontId="204" fillId="0" borderId="69" xfId="712" applyFont="1" applyBorder="1" applyAlignment="1">
      <alignment vertical="center" wrapText="1"/>
    </xf>
    <xf numFmtId="170" fontId="204" fillId="0" borderId="39" xfId="712" applyNumberFormat="1" applyFont="1" applyBorder="1" applyAlignment="1">
      <alignment vertical="center" wrapText="1"/>
    </xf>
    <xf numFmtId="0" fontId="204" fillId="0" borderId="38" xfId="712" applyFont="1" applyBorder="1" applyAlignment="1">
      <alignment horizontal="center" vertical="center" wrapText="1"/>
    </xf>
    <xf numFmtId="170" fontId="204" fillId="0" borderId="39" xfId="712" applyNumberFormat="1" applyFont="1" applyBorder="1" applyAlignment="1">
      <alignment horizontal="center" vertical="center" wrapText="1"/>
    </xf>
    <xf numFmtId="170" fontId="204" fillId="0" borderId="33" xfId="712" applyNumberFormat="1" applyFont="1" applyBorder="1" applyAlignment="1">
      <alignment horizontal="center" vertical="center" wrapText="1"/>
    </xf>
    <xf numFmtId="170" fontId="204" fillId="0" borderId="71" xfId="712" applyNumberFormat="1" applyFont="1" applyBorder="1" applyAlignment="1">
      <alignment horizontal="center" vertical="center" wrapText="1"/>
    </xf>
    <xf numFmtId="9" fontId="204" fillId="0" borderId="39" xfId="714" applyFont="1" applyFill="1" applyBorder="1" applyAlignment="1">
      <alignment horizontal="center" vertical="center" wrapText="1"/>
    </xf>
    <xf numFmtId="0" fontId="204" fillId="0" borderId="70" xfId="712" applyFont="1" applyBorder="1" applyAlignment="1">
      <alignment horizontal="left" vertical="center" wrapText="1"/>
    </xf>
    <xf numFmtId="0" fontId="130" fillId="0" borderId="53" xfId="712" applyFont="1" applyBorder="1" applyAlignment="1">
      <alignment horizontal="left" vertical="center" wrapText="1"/>
    </xf>
    <xf numFmtId="43" fontId="131" fillId="0" borderId="0" xfId="1" applyFont="1" applyAlignment="1">
      <alignment horizontal="center" vertical="center"/>
    </xf>
    <xf numFmtId="43" fontId="117" fillId="78" borderId="82" xfId="1" applyFont="1" applyFill="1" applyBorder="1" applyAlignment="1">
      <alignment horizontal="center" vertical="center"/>
    </xf>
    <xf numFmtId="43" fontId="204" fillId="0" borderId="0" xfId="1" applyFont="1" applyAlignment="1">
      <alignment horizontal="center" vertical="center"/>
    </xf>
    <xf numFmtId="167" fontId="131" fillId="0" borderId="0" xfId="1" applyNumberFormat="1" applyFont="1" applyAlignment="1">
      <alignment horizontal="right" vertical="center"/>
    </xf>
    <xf numFmtId="167" fontId="204" fillId="0" borderId="0" xfId="1" applyNumberFormat="1" applyFont="1" applyAlignment="1">
      <alignment horizontal="right" vertical="center"/>
    </xf>
    <xf numFmtId="0" fontId="0" fillId="0" borderId="290" xfId="0" applyBorder="1"/>
    <xf numFmtId="164" fontId="102" fillId="0" borderId="21" xfId="670" applyFont="1" applyBorder="1">
      <alignment vertical="top"/>
      <protection locked="0"/>
    </xf>
    <xf numFmtId="0" fontId="193" fillId="85" borderId="14" xfId="0" applyFont="1" applyFill="1" applyBorder="1" applyAlignment="1">
      <alignment horizontal="center" vertical="center"/>
    </xf>
    <xf numFmtId="1" fontId="193" fillId="85" borderId="14" xfId="1" applyNumberFormat="1" applyFont="1" applyFill="1" applyBorder="1" applyAlignment="1">
      <alignment horizontal="center" vertical="center"/>
    </xf>
    <xf numFmtId="177" fontId="193" fillId="85" borderId="14" xfId="0" applyNumberFormat="1" applyFont="1" applyFill="1" applyBorder="1" applyAlignment="1">
      <alignment horizontal="center" vertical="center"/>
    </xf>
    <xf numFmtId="1" fontId="193" fillId="85" borderId="14" xfId="0" applyNumberFormat="1" applyFont="1" applyFill="1" applyBorder="1" applyAlignment="1">
      <alignment horizontal="center" vertical="center"/>
    </xf>
    <xf numFmtId="0" fontId="239" fillId="0" borderId="14" xfId="0" applyFont="1" applyBorder="1" applyAlignment="1">
      <alignment horizontal="center" vertical="center" wrapText="1"/>
    </xf>
    <xf numFmtId="0" fontId="129" fillId="61" borderId="14" xfId="0" applyFont="1" applyFill="1" applyBorder="1" applyAlignment="1">
      <alignment horizontal="center" vertical="center" wrapText="1" readingOrder="1"/>
    </xf>
    <xf numFmtId="0" fontId="129" fillId="0" borderId="14" xfId="0" applyFont="1" applyBorder="1" applyAlignment="1">
      <alignment horizontal="center" vertical="center" readingOrder="2"/>
    </xf>
    <xf numFmtId="0" fontId="0" fillId="0" borderId="0" xfId="0" applyAlignment="1">
      <alignment horizontal="center" vertical="center" wrapText="1"/>
    </xf>
    <xf numFmtId="0" fontId="0" fillId="0" borderId="0" xfId="0" applyAlignment="1">
      <alignment vertical="center"/>
    </xf>
    <xf numFmtId="0" fontId="151" fillId="0" borderId="0" xfId="0" applyFont="1" applyAlignment="1">
      <alignment vertical="center"/>
    </xf>
    <xf numFmtId="0" fontId="239" fillId="0" borderId="0" xfId="0" applyFont="1" applyAlignment="1">
      <alignment vertical="center"/>
    </xf>
    <xf numFmtId="0" fontId="0" fillId="0" borderId="0" xfId="0" applyAlignment="1">
      <alignment vertical="center" wrapText="1"/>
    </xf>
    <xf numFmtId="0" fontId="239" fillId="0" borderId="72" xfId="0" applyFont="1" applyBorder="1" applyAlignment="1">
      <alignment horizontal="center" vertical="center" wrapText="1"/>
    </xf>
    <xf numFmtId="9" fontId="116" fillId="0" borderId="0" xfId="710" applyFont="1"/>
    <xf numFmtId="10" fontId="116" fillId="0" borderId="0" xfId="0" applyNumberFormat="1" applyFont="1" applyAlignment="1">
      <alignment horizontal="center" vertical="center"/>
    </xf>
    <xf numFmtId="164" fontId="102" fillId="0" borderId="72" xfId="670" applyFont="1" applyBorder="1">
      <alignment vertical="top"/>
      <protection locked="0"/>
    </xf>
    <xf numFmtId="164" fontId="102" fillId="71" borderId="0" xfId="670" applyFont="1" applyFill="1">
      <alignment vertical="top"/>
      <protection locked="0"/>
    </xf>
    <xf numFmtId="164" fontId="102" fillId="71" borderId="23" xfId="670" applyFont="1" applyFill="1" applyBorder="1">
      <alignment vertical="top"/>
      <protection locked="0"/>
    </xf>
    <xf numFmtId="164" fontId="102" fillId="76" borderId="23" xfId="670" applyFont="1" applyFill="1" applyBorder="1">
      <alignment vertical="top"/>
      <protection locked="0"/>
    </xf>
    <xf numFmtId="9" fontId="239" fillId="0" borderId="14" xfId="742" applyFont="1" applyBorder="1" applyAlignment="1">
      <alignment wrapText="1"/>
    </xf>
    <xf numFmtId="0" fontId="0" fillId="0" borderId="14" xfId="0" applyBorder="1"/>
    <xf numFmtId="0" fontId="237" fillId="79" borderId="63" xfId="0" applyFont="1" applyFill="1" applyBorder="1" applyAlignment="1">
      <alignment vertical="center" wrapText="1"/>
    </xf>
    <xf numFmtId="0" fontId="238" fillId="79" borderId="12" xfId="0" applyFont="1" applyFill="1" applyBorder="1" applyAlignment="1">
      <alignment wrapText="1"/>
    </xf>
    <xf numFmtId="0" fontId="238" fillId="79" borderId="34" xfId="0" applyFont="1" applyFill="1" applyBorder="1" applyAlignment="1">
      <alignment horizontal="center" vertical="center" wrapText="1"/>
    </xf>
    <xf numFmtId="0" fontId="109" fillId="79" borderId="293" xfId="0" applyFont="1" applyFill="1" applyBorder="1" applyAlignment="1">
      <alignment vertical="center" wrapText="1"/>
    </xf>
    <xf numFmtId="4" fontId="131" fillId="86" borderId="12" xfId="0" applyNumberFormat="1" applyFont="1" applyFill="1" applyBorder="1" applyAlignment="1">
      <alignment wrapText="1"/>
    </xf>
    <xf numFmtId="0" fontId="131" fillId="0" borderId="78" xfId="0" applyFont="1" applyBorder="1" applyAlignment="1">
      <alignment horizontal="center" vertical="center" wrapText="1"/>
    </xf>
    <xf numFmtId="0" fontId="131" fillId="86" borderId="12" xfId="0" applyFont="1" applyFill="1" applyBorder="1" applyAlignment="1">
      <alignment wrapText="1"/>
    </xf>
    <xf numFmtId="0" fontId="237" fillId="79" borderId="293" xfId="0" applyFont="1" applyFill="1" applyBorder="1" applyAlignment="1">
      <alignment vertical="center" wrapText="1"/>
    </xf>
    <xf numFmtId="0" fontId="238" fillId="79" borderId="80" xfId="0" applyFont="1" applyFill="1" applyBorder="1" applyAlignment="1">
      <alignment wrapText="1"/>
    </xf>
    <xf numFmtId="3" fontId="131" fillId="0" borderId="78" xfId="0" applyNumberFormat="1" applyFont="1" applyBorder="1" applyAlignment="1">
      <alignment horizontal="center" vertical="center" wrapText="1"/>
    </xf>
    <xf numFmtId="43" fontId="131" fillId="0" borderId="78" xfId="0" applyNumberFormat="1" applyFont="1" applyBorder="1" applyAlignment="1">
      <alignment horizontal="center" vertical="center" wrapText="1"/>
    </xf>
    <xf numFmtId="0" fontId="109" fillId="79" borderId="64" xfId="0" applyFont="1" applyFill="1" applyBorder="1" applyAlignment="1">
      <alignment vertical="center" wrapText="1"/>
    </xf>
    <xf numFmtId="4" fontId="131" fillId="86" borderId="80" xfId="0" applyNumberFormat="1" applyFont="1" applyFill="1" applyBorder="1" applyAlignment="1">
      <alignment wrapText="1"/>
    </xf>
    <xf numFmtId="0" fontId="131" fillId="0" borderId="34" xfId="0" applyFont="1" applyBorder="1" applyAlignment="1">
      <alignment horizontal="center" vertical="center" wrapText="1"/>
    </xf>
    <xf numFmtId="9" fontId="131" fillId="0" borderId="55" xfId="0" applyNumberFormat="1" applyFont="1" applyBorder="1" applyAlignment="1">
      <alignment horizontal="center" vertical="center" wrapText="1"/>
    </xf>
    <xf numFmtId="0" fontId="244" fillId="0" borderId="12" xfId="0" applyFont="1" applyBorder="1" applyAlignment="1">
      <alignment wrapText="1"/>
    </xf>
    <xf numFmtId="0" fontId="131" fillId="83" borderId="12" xfId="0" applyFont="1" applyFill="1" applyBorder="1" applyAlignment="1">
      <alignment wrapText="1"/>
    </xf>
    <xf numFmtId="4" fontId="131" fillId="83" borderId="12" xfId="0" applyNumberFormat="1" applyFont="1" applyFill="1" applyBorder="1" applyAlignment="1">
      <alignment wrapText="1"/>
    </xf>
    <xf numFmtId="0" fontId="110" fillId="0" borderId="0" xfId="0" applyFont="1" applyAlignment="1">
      <alignment horizontal="center" vertical="center"/>
    </xf>
    <xf numFmtId="0" fontId="131" fillId="0" borderId="36" xfId="0" applyFont="1" applyBorder="1" applyAlignment="1">
      <alignment horizontal="center" vertical="center" wrapText="1"/>
    </xf>
    <xf numFmtId="0" fontId="131" fillId="0" borderId="12" xfId="0" applyFont="1" applyBorder="1" applyAlignment="1">
      <alignment wrapText="1"/>
    </xf>
    <xf numFmtId="0" fontId="131" fillId="63" borderId="78" xfId="0" applyFont="1" applyFill="1" applyBorder="1" applyAlignment="1">
      <alignment horizontal="center" vertical="center" wrapText="1"/>
    </xf>
    <xf numFmtId="0" fontId="131" fillId="0" borderId="367" xfId="0" applyFont="1" applyBorder="1" applyAlignment="1">
      <alignment horizontal="center" vertical="center" wrapText="1"/>
    </xf>
    <xf numFmtId="0" fontId="131" fillId="0" borderId="23" xfId="0" applyFont="1" applyBorder="1" applyAlignment="1">
      <alignment wrapText="1"/>
    </xf>
    <xf numFmtId="4" fontId="131" fillId="83" borderId="23" xfId="0" applyNumberFormat="1" applyFont="1" applyFill="1" applyBorder="1" applyAlignment="1">
      <alignment wrapText="1"/>
    </xf>
    <xf numFmtId="0" fontId="131" fillId="0" borderId="68" xfId="0" applyFont="1" applyBorder="1" applyAlignment="1">
      <alignment wrapText="1"/>
    </xf>
    <xf numFmtId="195" fontId="102" fillId="0" borderId="0" xfId="670" applyNumberFormat="1" applyFont="1">
      <alignment vertical="top"/>
      <protection locked="0"/>
    </xf>
    <xf numFmtId="167" fontId="131" fillId="54" borderId="344" xfId="674" applyNumberFormat="1" applyFont="1" applyFill="1" applyBorder="1" applyAlignment="1" applyProtection="1">
      <alignment horizontal="center" vertical="center"/>
    </xf>
    <xf numFmtId="186" fontId="131" fillId="0" borderId="344" xfId="669" applyNumberFormat="1" applyFont="1" applyBorder="1" applyAlignment="1">
      <alignment horizontal="center" vertical="center"/>
    </xf>
    <xf numFmtId="173" fontId="131" fillId="0" borderId="345" xfId="673" applyNumberFormat="1" applyFont="1" applyBorder="1" applyAlignment="1" applyProtection="1">
      <alignment horizontal="center" vertical="center"/>
    </xf>
    <xf numFmtId="186" fontId="131" fillId="54" borderId="343" xfId="669" applyNumberFormat="1" applyFont="1" applyFill="1" applyBorder="1" applyAlignment="1">
      <alignment horizontal="center" vertical="center"/>
    </xf>
    <xf numFmtId="1" fontId="102" fillId="0" borderId="52" xfId="669" applyNumberFormat="1" applyFont="1" applyBorder="1" applyAlignment="1">
      <alignment horizontal="center" vertical="center"/>
    </xf>
    <xf numFmtId="0" fontId="4" fillId="0" borderId="0" xfId="0" applyFont="1"/>
    <xf numFmtId="0" fontId="99" fillId="43" borderId="21" xfId="669" applyFont="1" applyFill="1" applyBorder="1" applyAlignment="1">
      <alignment horizontal="center" vertical="center" wrapText="1"/>
    </xf>
    <xf numFmtId="0" fontId="129" fillId="0" borderId="72" xfId="0" applyFont="1" applyBorder="1" applyAlignment="1">
      <alignment vertical="center" wrapText="1" readingOrder="1"/>
    </xf>
    <xf numFmtId="0" fontId="239" fillId="0" borderId="72" xfId="0" applyFont="1" applyBorder="1" applyAlignment="1">
      <alignment vertical="center" wrapText="1"/>
    </xf>
    <xf numFmtId="0" fontId="243" fillId="0" borderId="14" xfId="0" applyFont="1" applyBorder="1" applyAlignment="1">
      <alignment vertical="center"/>
    </xf>
    <xf numFmtId="15" fontId="116" fillId="0" borderId="0" xfId="0" applyNumberFormat="1" applyFont="1"/>
    <xf numFmtId="10" fontId="116" fillId="0" borderId="0" xfId="0" applyNumberFormat="1" applyFont="1"/>
    <xf numFmtId="9" fontId="102" fillId="0" borderId="0" xfId="710" applyFont="1" applyAlignment="1">
      <alignment vertical="center"/>
    </xf>
    <xf numFmtId="15" fontId="102" fillId="0" borderId="0" xfId="669" applyNumberFormat="1" applyFont="1">
      <alignment vertical="center"/>
    </xf>
    <xf numFmtId="2" fontId="102" fillId="0" borderId="0" xfId="669" applyNumberFormat="1" applyFont="1">
      <alignment vertical="center"/>
    </xf>
    <xf numFmtId="10" fontId="102" fillId="0" borderId="0" xfId="669" applyNumberFormat="1" applyFont="1">
      <alignment vertical="center"/>
    </xf>
    <xf numFmtId="196" fontId="102" fillId="0" borderId="0" xfId="669" applyNumberFormat="1" applyFont="1">
      <alignment vertical="center"/>
    </xf>
    <xf numFmtId="0" fontId="99" fillId="43" borderId="72" xfId="669" applyFont="1" applyFill="1" applyBorder="1" applyAlignment="1">
      <alignment horizontal="center" vertical="center" wrapText="1"/>
    </xf>
    <xf numFmtId="10" fontId="114" fillId="0" borderId="0" xfId="710" applyNumberFormat="1" applyFont="1" applyAlignment="1">
      <alignment vertical="center"/>
    </xf>
    <xf numFmtId="15" fontId="114" fillId="0" borderId="0" xfId="669" applyNumberFormat="1" applyFont="1">
      <alignment vertical="center"/>
    </xf>
    <xf numFmtId="9" fontId="114" fillId="0" borderId="0" xfId="710" applyFont="1" applyAlignment="1">
      <alignment horizontal="center" vertical="center"/>
    </xf>
    <xf numFmtId="2" fontId="155" fillId="0" borderId="0" xfId="720" applyNumberFormat="1" applyFont="1"/>
    <xf numFmtId="2" fontId="155" fillId="0" borderId="0" xfId="709" applyNumberFormat="1" applyFont="1" applyProtection="1"/>
    <xf numFmtId="3" fontId="129" fillId="0" borderId="44" xfId="0" applyNumberFormat="1" applyFont="1" applyBorder="1" applyAlignment="1">
      <alignment horizontal="center" vertical="center" readingOrder="2"/>
    </xf>
    <xf numFmtId="3" fontId="135" fillId="0" borderId="44" xfId="0" applyNumberFormat="1" applyFont="1" applyBorder="1" applyAlignment="1">
      <alignment horizontal="center" vertical="center" readingOrder="1"/>
    </xf>
    <xf numFmtId="0" fontId="135" fillId="0" borderId="44" xfId="0" applyFont="1" applyBorder="1" applyAlignment="1">
      <alignment horizontal="center" vertical="center" readingOrder="1"/>
    </xf>
    <xf numFmtId="0" fontId="243" fillId="0" borderId="14" xfId="0" applyFont="1" applyBorder="1" applyAlignment="1">
      <alignment vertical="center" readingOrder="2"/>
    </xf>
    <xf numFmtId="0" fontId="243" fillId="0" borderId="72" xfId="0" applyFont="1" applyBorder="1" applyAlignment="1">
      <alignment vertical="center" readingOrder="2"/>
    </xf>
    <xf numFmtId="0" fontId="243" fillId="0" borderId="21" xfId="0" applyFont="1" applyBorder="1" applyAlignment="1">
      <alignment vertical="center" readingOrder="2"/>
    </xf>
    <xf numFmtId="0" fontId="268" fillId="0" borderId="14" xfId="0" applyFont="1" applyBorder="1" applyAlignment="1">
      <alignment horizontal="center" vertical="center"/>
    </xf>
    <xf numFmtId="3" fontId="114" fillId="0" borderId="0" xfId="669" applyNumberFormat="1" applyFont="1">
      <alignment vertical="center"/>
    </xf>
    <xf numFmtId="9" fontId="114" fillId="0" borderId="0" xfId="669" applyNumberFormat="1" applyFont="1">
      <alignment vertical="center"/>
    </xf>
    <xf numFmtId="9" fontId="196" fillId="69" borderId="346" xfId="750" applyFont="1" applyFill="1" applyBorder="1" applyAlignment="1">
      <alignment horizontal="center" vertical="center" wrapText="1"/>
    </xf>
    <xf numFmtId="0" fontId="227" fillId="73" borderId="14" xfId="751" applyFont="1" applyFill="1" applyBorder="1" applyAlignment="1">
      <alignment horizontal="left" vertical="top" wrapText="1"/>
    </xf>
    <xf numFmtId="0" fontId="227" fillId="73" borderId="37" xfId="751" applyFont="1" applyFill="1" applyBorder="1" applyAlignment="1">
      <alignment horizontal="left" vertical="top" wrapText="1"/>
    </xf>
    <xf numFmtId="0" fontId="227" fillId="73" borderId="278" xfId="751" applyFont="1" applyFill="1" applyBorder="1" applyAlignment="1">
      <alignment horizontal="left" vertical="top" wrapText="1"/>
    </xf>
    <xf numFmtId="0" fontId="227" fillId="73" borderId="21" xfId="751" applyFont="1" applyFill="1" applyBorder="1" applyAlignment="1">
      <alignment horizontal="left" vertical="top" wrapText="1"/>
    </xf>
    <xf numFmtId="0" fontId="208" fillId="0" borderId="14" xfId="751" applyFont="1" applyBorder="1" applyAlignment="1">
      <alignment horizontal="center" vertical="center" wrapText="1"/>
    </xf>
    <xf numFmtId="0" fontId="208" fillId="0" borderId="14" xfId="751" applyFont="1" applyBorder="1" applyAlignment="1">
      <alignment vertical="center" wrapText="1"/>
    </xf>
    <xf numFmtId="0" fontId="239" fillId="26" borderId="21" xfId="751" applyFont="1" applyFill="1" applyBorder="1" applyAlignment="1">
      <alignment horizontal="left" vertical="center" wrapText="1"/>
    </xf>
    <xf numFmtId="192" fontId="202" fillId="26" borderId="351" xfId="751" applyNumberFormat="1" applyFont="1" applyFill="1" applyBorder="1" applyAlignment="1">
      <alignment horizontal="center" vertical="center" wrapText="1"/>
    </xf>
    <xf numFmtId="192" fontId="151" fillId="26" borderId="14" xfId="751" applyNumberFormat="1" applyFont="1" applyFill="1" applyBorder="1" applyAlignment="1">
      <alignment horizontal="center" vertical="center" wrapText="1"/>
    </xf>
    <xf numFmtId="0" fontId="253" fillId="43" borderId="375" xfId="751" applyFont="1" applyFill="1" applyBorder="1" applyAlignment="1">
      <alignment horizontal="center" vertical="center" wrapText="1"/>
    </xf>
    <xf numFmtId="0" fontId="208" fillId="0" borderId="24" xfId="751" applyFont="1" applyBorder="1" applyAlignment="1">
      <alignment horizontal="center" vertical="center" wrapText="1"/>
    </xf>
    <xf numFmtId="192" fontId="202" fillId="0" borderId="351" xfId="751" applyNumberFormat="1" applyFont="1" applyBorder="1" applyAlignment="1">
      <alignment horizontal="center" vertical="center" wrapText="1"/>
    </xf>
    <xf numFmtId="0" fontId="239" fillId="26" borderId="14" xfId="751" applyFont="1" applyFill="1" applyBorder="1" applyAlignment="1">
      <alignment horizontal="left" vertical="center" wrapText="1"/>
    </xf>
    <xf numFmtId="192" fontId="233" fillId="0" borderId="14" xfId="751" applyNumberFormat="1" applyFont="1" applyBorder="1" applyAlignment="1">
      <alignment horizontal="center" vertical="center" wrapText="1"/>
    </xf>
    <xf numFmtId="0" fontId="253" fillId="43" borderId="376" xfId="751" applyFont="1" applyFill="1" applyBorder="1" applyAlignment="1">
      <alignment horizontal="center" vertical="center" wrapText="1"/>
    </xf>
    <xf numFmtId="0" fontId="202" fillId="26" borderId="14" xfId="751" applyFont="1" applyFill="1" applyBorder="1" applyAlignment="1">
      <alignment horizontal="center" vertical="center"/>
    </xf>
    <xf numFmtId="0" fontId="229" fillId="0" borderId="353" xfId="751" applyFont="1" applyBorder="1" applyAlignment="1">
      <alignment horizontal="center" vertical="center" wrapText="1"/>
    </xf>
    <xf numFmtId="0" fontId="253" fillId="26" borderId="21" xfId="751" applyFont="1" applyFill="1" applyBorder="1" applyAlignment="1">
      <alignment horizontal="left" vertical="center" wrapText="1"/>
    </xf>
    <xf numFmtId="192" fontId="253" fillId="0" borderId="14" xfId="751" applyNumberFormat="1" applyFont="1" applyBorder="1" applyAlignment="1">
      <alignment horizontal="center" vertical="center" wrapText="1"/>
    </xf>
    <xf numFmtId="0" fontId="229" fillId="0" borderId="14" xfId="751" applyFont="1" applyBorder="1" applyAlignment="1">
      <alignment horizontal="center" vertical="center" wrapText="1"/>
    </xf>
    <xf numFmtId="0" fontId="253" fillId="0" borderId="21" xfId="751" applyFont="1" applyBorder="1" applyAlignment="1">
      <alignment horizontal="left" vertical="center" wrapText="1"/>
    </xf>
    <xf numFmtId="0" fontId="229" fillId="0" borderId="21" xfId="751" applyFont="1" applyBorder="1" applyAlignment="1">
      <alignment horizontal="center" vertical="center" wrapText="1"/>
    </xf>
    <xf numFmtId="0" fontId="253" fillId="0" borderId="14" xfId="751" applyFont="1" applyBorder="1" applyAlignment="1">
      <alignment horizontal="left" vertical="center" wrapText="1"/>
    </xf>
    <xf numFmtId="192" fontId="253" fillId="0" borderId="355" xfId="751" applyNumberFormat="1" applyFont="1" applyBorder="1" applyAlignment="1">
      <alignment horizontal="center" vertical="center" wrapText="1"/>
    </xf>
    <xf numFmtId="0" fontId="253" fillId="43" borderId="44" xfId="751" applyFont="1" applyFill="1" applyBorder="1" applyAlignment="1">
      <alignment horizontal="center" vertical="center" wrapText="1"/>
    </xf>
    <xf numFmtId="0" fontId="253" fillId="0" borderId="72" xfId="751" applyFont="1" applyBorder="1" applyAlignment="1">
      <alignment vertical="center" wrapText="1"/>
    </xf>
    <xf numFmtId="0" fontId="253" fillId="43" borderId="14" xfId="751" applyFont="1" applyFill="1" applyBorder="1" applyAlignment="1">
      <alignment horizontal="center" vertical="center" wrapText="1"/>
    </xf>
    <xf numFmtId="0" fontId="253" fillId="43" borderId="72" xfId="751" applyFont="1" applyFill="1" applyBorder="1" applyAlignment="1">
      <alignment horizontal="center" vertical="center" wrapText="1"/>
    </xf>
    <xf numFmtId="0" fontId="229" fillId="0" borderId="377" xfId="751" applyFont="1" applyBorder="1" applyAlignment="1">
      <alignment horizontal="center" vertical="center" wrapText="1"/>
    </xf>
    <xf numFmtId="0" fontId="253" fillId="27" borderId="14" xfId="751" applyFont="1" applyFill="1" applyBorder="1" applyAlignment="1">
      <alignment horizontal="center" vertical="center" wrapText="1"/>
    </xf>
    <xf numFmtId="0" fontId="240" fillId="26" borderId="357" xfId="751" applyFont="1" applyFill="1" applyBorder="1" applyAlignment="1">
      <alignment horizontal="center" vertical="center" wrapText="1"/>
    </xf>
    <xf numFmtId="16" fontId="254" fillId="0" borderId="14" xfId="751" quotePrefix="1" applyNumberFormat="1" applyFont="1" applyBorder="1" applyAlignment="1">
      <alignment horizontal="left" vertical="center" wrapText="1"/>
    </xf>
    <xf numFmtId="192" fontId="243" fillId="0" borderId="44" xfId="751" applyNumberFormat="1" applyFont="1" applyBorder="1" applyAlignment="1">
      <alignment horizontal="center" vertical="center"/>
    </xf>
    <xf numFmtId="0" fontId="207" fillId="81" borderId="26" xfId="751" applyFont="1" applyFill="1" applyBorder="1" applyAlignment="1">
      <alignment vertical="center"/>
    </xf>
    <xf numFmtId="0" fontId="240" fillId="26" borderId="44" xfId="751" applyFont="1" applyFill="1" applyBorder="1" applyAlignment="1">
      <alignment horizontal="center" vertical="center" wrapText="1"/>
    </xf>
    <xf numFmtId="0" fontId="256" fillId="61" borderId="350" xfId="751" applyFont="1" applyFill="1" applyBorder="1" applyAlignment="1">
      <alignment horizontal="left" vertical="center" wrapText="1" indent="1"/>
    </xf>
    <xf numFmtId="0" fontId="265" fillId="26" borderId="44" xfId="751" applyFont="1" applyFill="1" applyBorder="1" applyAlignment="1">
      <alignment vertical="center" wrapText="1"/>
    </xf>
    <xf numFmtId="14" fontId="270" fillId="63" borderId="350" xfId="751" applyNumberFormat="1" applyFont="1" applyFill="1" applyBorder="1" applyAlignment="1">
      <alignment horizontal="center" vertical="center" wrapText="1"/>
    </xf>
    <xf numFmtId="192" fontId="209" fillId="61" borderId="14" xfId="751" applyNumberFormat="1" applyFont="1" applyFill="1" applyBorder="1" applyAlignment="1">
      <alignment horizontal="center" vertical="center" wrapText="1"/>
    </xf>
    <xf numFmtId="0" fontId="257" fillId="0" borderId="44" xfId="751" applyFont="1" applyBorder="1" applyAlignment="1">
      <alignment vertical="center" wrapText="1"/>
    </xf>
    <xf numFmtId="192" fontId="258" fillId="0" borderId="44" xfId="751" applyNumberFormat="1" applyFont="1" applyBorder="1" applyAlignment="1">
      <alignment horizontal="center" vertical="center"/>
    </xf>
    <xf numFmtId="0" fontId="271" fillId="0" borderId="44" xfId="751" applyFont="1" applyBorder="1" applyAlignment="1">
      <alignment vertical="center" wrapText="1"/>
    </xf>
    <xf numFmtId="0" fontId="257" fillId="0" borderId="352" xfId="751" applyFont="1" applyBorder="1" applyAlignment="1">
      <alignment vertical="center" wrapText="1"/>
    </xf>
    <xf numFmtId="0" fontId="256" fillId="61" borderId="14" xfId="751" applyFont="1" applyFill="1" applyBorder="1" applyAlignment="1">
      <alignment horizontal="left" vertical="center" wrapText="1" indent="1"/>
    </xf>
    <xf numFmtId="0" fontId="272" fillId="0" borderId="351" xfId="751" applyFont="1" applyBorder="1" applyAlignment="1">
      <alignment vertical="center" wrapText="1"/>
    </xf>
    <xf numFmtId="0" fontId="258" fillId="26" borderId="72" xfId="751" applyFont="1" applyFill="1" applyBorder="1" applyAlignment="1">
      <alignment horizontal="center" vertical="center" wrapText="1"/>
    </xf>
    <xf numFmtId="0" fontId="259" fillId="26" borderId="356" xfId="751" applyFont="1" applyFill="1" applyBorder="1" applyAlignment="1">
      <alignment horizontal="center" vertical="center" wrapText="1"/>
    </xf>
    <xf numFmtId="0" fontId="260" fillId="0" borderId="44" xfId="751" applyFont="1" applyBorder="1" applyAlignment="1">
      <alignment horizontal="left" vertical="center" wrapText="1"/>
    </xf>
    <xf numFmtId="192" fontId="261" fillId="0" borderId="44" xfId="751" applyNumberFormat="1" applyFont="1" applyBorder="1" applyAlignment="1">
      <alignment horizontal="center" vertical="center"/>
    </xf>
    <xf numFmtId="0" fontId="258" fillId="26" borderId="26" xfId="751" applyFont="1" applyFill="1" applyBorder="1" applyAlignment="1">
      <alignment horizontal="center" vertical="center" wrapText="1"/>
    </xf>
    <xf numFmtId="0" fontId="259" fillId="26" borderId="14" xfId="751" applyFont="1" applyFill="1" applyBorder="1" applyAlignment="1">
      <alignment horizontal="center" vertical="center" wrapText="1"/>
    </xf>
    <xf numFmtId="0" fontId="260" fillId="0" borderId="351" xfId="751" applyFont="1" applyBorder="1" applyAlignment="1">
      <alignment horizontal="left" vertical="center" wrapText="1"/>
    </xf>
    <xf numFmtId="0" fontId="262" fillId="26" borderId="352" xfId="751" applyFont="1" applyFill="1" applyBorder="1" applyAlignment="1">
      <alignment horizontal="center" vertical="center" wrapText="1"/>
    </xf>
    <xf numFmtId="0" fontId="253" fillId="26" borderId="44" xfId="751" quotePrefix="1" applyFont="1" applyFill="1" applyBorder="1" applyAlignment="1">
      <alignment horizontal="left" vertical="center" wrapText="1"/>
    </xf>
    <xf numFmtId="194" fontId="202" fillId="0" borderId="44" xfId="751" applyNumberFormat="1" applyFont="1" applyBorder="1" applyAlignment="1">
      <alignment horizontal="center" vertical="center" wrapText="1"/>
    </xf>
    <xf numFmtId="0" fontId="230" fillId="0" borderId="14" xfId="751" applyFont="1" applyBorder="1" applyAlignment="1">
      <alignment horizontal="center" vertical="center"/>
    </xf>
    <xf numFmtId="194" fontId="233" fillId="0" borderId="44" xfId="751" applyNumberFormat="1" applyFont="1" applyBorder="1" applyAlignment="1">
      <alignment horizontal="center" vertical="center" wrapText="1"/>
    </xf>
    <xf numFmtId="0" fontId="263" fillId="26" borderId="14" xfId="751" applyFont="1" applyFill="1" applyBorder="1" applyAlignment="1">
      <alignment horizontal="center" vertical="center"/>
    </xf>
    <xf numFmtId="0" fontId="253" fillId="26" borderId="44" xfId="751" applyFont="1" applyFill="1" applyBorder="1" applyAlignment="1">
      <alignment horizontal="left" vertical="center" wrapText="1"/>
    </xf>
    <xf numFmtId="0" fontId="262" fillId="26" borderId="14" xfId="751" applyFont="1" applyFill="1" applyBorder="1" applyAlignment="1">
      <alignment horizontal="center" vertical="center" wrapText="1"/>
    </xf>
    <xf numFmtId="0" fontId="253" fillId="26" borderId="351" xfId="751" quotePrefix="1" applyFont="1" applyFill="1" applyBorder="1" applyAlignment="1">
      <alignment horizontal="left" vertical="center" wrapText="1"/>
    </xf>
    <xf numFmtId="0" fontId="255" fillId="84" borderId="44" xfId="751" applyFont="1" applyFill="1" applyBorder="1" applyAlignment="1">
      <alignment horizontal="center" vertical="center" wrapText="1"/>
    </xf>
    <xf numFmtId="194" fontId="233" fillId="0" borderId="350" xfId="751" applyNumberFormat="1" applyFont="1" applyBorder="1" applyAlignment="1">
      <alignment horizontal="center" vertical="center" wrapText="1"/>
    </xf>
    <xf numFmtId="0" fontId="253" fillId="26" borderId="352" xfId="751" quotePrefix="1" applyFont="1" applyFill="1" applyBorder="1" applyAlignment="1">
      <alignment vertical="center" wrapText="1"/>
    </xf>
    <xf numFmtId="0" fontId="262" fillId="61" borderId="14" xfId="751" applyFont="1" applyFill="1" applyBorder="1" applyAlignment="1">
      <alignment horizontal="center" vertical="center" wrapText="1"/>
    </xf>
    <xf numFmtId="0" fontId="229" fillId="26" borderId="357" xfId="751" applyFont="1" applyFill="1" applyBorder="1" applyAlignment="1">
      <alignment horizontal="center" vertical="center" wrapText="1"/>
    </xf>
    <xf numFmtId="0" fontId="266" fillId="0" borderId="44" xfId="751" applyFont="1" applyBorder="1" applyAlignment="1">
      <alignment wrapText="1"/>
    </xf>
    <xf numFmtId="192" fontId="151" fillId="0" borderId="44" xfId="751" applyNumberFormat="1" applyFont="1" applyBorder="1" applyAlignment="1">
      <alignment horizontal="center"/>
    </xf>
    <xf numFmtId="15" fontId="209" fillId="61" borderId="14" xfId="751" applyNumberFormat="1" applyFont="1" applyFill="1" applyBorder="1" applyAlignment="1">
      <alignment horizontal="center" vertical="center" wrapText="1"/>
    </xf>
    <xf numFmtId="0" fontId="264" fillId="76" borderId="44" xfId="751" applyFont="1" applyFill="1" applyBorder="1" applyAlignment="1">
      <alignment horizontal="center" vertical="center" wrapText="1"/>
    </xf>
    <xf numFmtId="15" fontId="192" fillId="61" borderId="44" xfId="751" applyNumberFormat="1" applyFont="1" applyFill="1" applyBorder="1" applyAlignment="1">
      <alignment horizontal="center" vertical="center" wrapText="1"/>
    </xf>
    <xf numFmtId="0" fontId="263" fillId="26" borderId="44" xfId="751" applyFont="1" applyFill="1" applyBorder="1" applyAlignment="1">
      <alignment horizontal="center" vertical="center" wrapText="1"/>
    </xf>
    <xf numFmtId="0" fontId="262" fillId="61" borderId="72" xfId="751" applyFont="1" applyFill="1" applyBorder="1" applyAlignment="1">
      <alignment horizontal="center" vertical="center" wrapText="1"/>
    </xf>
    <xf numFmtId="0" fontId="229" fillId="26" borderId="356" xfId="751" applyFont="1" applyFill="1" applyBorder="1" applyAlignment="1">
      <alignment horizontal="center" vertical="center" wrapText="1"/>
    </xf>
    <xf numFmtId="0" fontId="230" fillId="0" borderId="72" xfId="751" applyFont="1" applyBorder="1" applyAlignment="1">
      <alignment horizontal="center" vertical="center"/>
    </xf>
    <xf numFmtId="0" fontId="229" fillId="26" borderId="14" xfId="751" applyFont="1" applyFill="1" applyBorder="1" applyAlignment="1">
      <alignment horizontal="center" vertical="center" wrapText="1"/>
    </xf>
    <xf numFmtId="0" fontId="262" fillId="61" borderId="14" xfId="751" applyFont="1" applyFill="1" applyBorder="1" applyAlignment="1">
      <alignment vertical="center" wrapText="1"/>
    </xf>
    <xf numFmtId="0" fontId="262" fillId="61" borderId="350" xfId="751" applyFont="1" applyFill="1" applyBorder="1" applyAlignment="1">
      <alignment vertical="center" wrapText="1"/>
    </xf>
    <xf numFmtId="15" fontId="265" fillId="61" borderId="44" xfId="751" applyNumberFormat="1" applyFont="1" applyFill="1" applyBorder="1" applyAlignment="1">
      <alignment horizontal="center" vertical="center" wrapText="1"/>
    </xf>
    <xf numFmtId="0" fontId="262" fillId="61" borderId="44" xfId="751" applyFont="1" applyFill="1" applyBorder="1" applyAlignment="1">
      <alignment horizontal="left" vertical="center" wrapText="1"/>
    </xf>
    <xf numFmtId="0" fontId="264" fillId="84" borderId="44" xfId="751" applyFont="1" applyFill="1" applyBorder="1" applyAlignment="1">
      <alignment horizontal="center" vertical="center" wrapText="1"/>
    </xf>
    <xf numFmtId="0" fontId="229" fillId="83" borderId="44" xfId="751" applyFont="1" applyFill="1" applyBorder="1" applyAlignment="1">
      <alignment horizontal="center" vertical="center"/>
    </xf>
    <xf numFmtId="0" fontId="208" fillId="26" borderId="44" xfId="751" applyFont="1" applyFill="1" applyBorder="1" applyAlignment="1">
      <alignment horizontal="center" vertical="center" wrapText="1"/>
    </xf>
    <xf numFmtId="0" fontId="208" fillId="26" borderId="44" xfId="751" quotePrefix="1" applyFont="1" applyFill="1" applyBorder="1" applyAlignment="1">
      <alignment horizontal="left" vertical="center" wrapText="1"/>
    </xf>
    <xf numFmtId="15" fontId="209" fillId="61" borderId="44" xfId="751" applyNumberFormat="1" applyFont="1" applyFill="1" applyBorder="1" applyAlignment="1">
      <alignment horizontal="center" vertical="center" wrapText="1"/>
    </xf>
    <xf numFmtId="1" fontId="202" fillId="26" borderId="44" xfId="751" applyNumberFormat="1" applyFont="1" applyFill="1" applyBorder="1" applyAlignment="1">
      <alignment horizontal="center" vertical="center" wrapText="1"/>
    </xf>
    <xf numFmtId="0" fontId="267" fillId="76" borderId="44" xfId="751" applyFont="1" applyFill="1" applyBorder="1" applyAlignment="1">
      <alignment horizontal="center" vertical="center" wrapText="1"/>
    </xf>
    <xf numFmtId="0" fontId="208" fillId="26" borderId="44" xfId="751" applyFont="1" applyFill="1" applyBorder="1" applyAlignment="1">
      <alignment horizontal="left" vertical="center" wrapText="1"/>
    </xf>
    <xf numFmtId="0" fontId="258" fillId="26" borderId="44" xfId="751" applyFont="1" applyFill="1" applyBorder="1" applyAlignment="1">
      <alignment horizontal="center" vertical="center" wrapText="1"/>
    </xf>
    <xf numFmtId="0" fontId="208" fillId="26" borderId="44" xfId="751" applyFont="1" applyFill="1" applyBorder="1" applyAlignment="1">
      <alignment vertical="center" wrapText="1"/>
    </xf>
    <xf numFmtId="3" fontId="102" fillId="0" borderId="0" xfId="669" applyNumberFormat="1" applyFont="1">
      <alignment vertical="center"/>
    </xf>
    <xf numFmtId="196" fontId="128" fillId="32" borderId="291" xfId="669" applyNumberFormat="1" applyFont="1" applyFill="1" applyBorder="1" applyAlignment="1">
      <alignment horizontal="center" vertical="center" textRotation="90"/>
    </xf>
    <xf numFmtId="196" fontId="128" fillId="32" borderId="52" xfId="669" applyNumberFormat="1" applyFont="1" applyFill="1" applyBorder="1" applyAlignment="1">
      <alignment horizontal="center" vertical="center" textRotation="90"/>
    </xf>
    <xf numFmtId="1" fontId="102" fillId="0" borderId="52" xfId="669" applyNumberFormat="1" applyFont="1" applyBorder="1" applyAlignment="1">
      <alignment horizontal="center" vertical="center" textRotation="90"/>
    </xf>
    <xf numFmtId="2" fontId="102" fillId="0" borderId="52" xfId="669" applyNumberFormat="1" applyFont="1" applyBorder="1" applyAlignment="1">
      <alignment horizontal="center" vertical="center" textRotation="90"/>
    </xf>
    <xf numFmtId="0" fontId="109" fillId="35" borderId="59" xfId="669" applyFont="1" applyFill="1" applyBorder="1" applyAlignment="1">
      <alignment horizontal="center" vertical="center"/>
    </xf>
    <xf numFmtId="0" fontId="109" fillId="35" borderId="57" xfId="669" applyFont="1" applyFill="1" applyBorder="1" applyAlignment="1">
      <alignment horizontal="center" vertical="center"/>
    </xf>
    <xf numFmtId="0" fontId="107" fillId="32" borderId="59" xfId="669" applyFont="1" applyFill="1" applyBorder="1" applyAlignment="1">
      <alignment horizontal="center" vertical="center"/>
    </xf>
    <xf numFmtId="0" fontId="107" fillId="32" borderId="58" xfId="669" applyFont="1" applyFill="1" applyBorder="1" applyAlignment="1">
      <alignment horizontal="center" vertical="center"/>
    </xf>
    <xf numFmtId="0" fontId="107" fillId="32" borderId="57" xfId="669" applyFont="1" applyFill="1" applyBorder="1" applyAlignment="1">
      <alignment horizontal="center" vertical="center"/>
    </xf>
    <xf numFmtId="0" fontId="104" fillId="0" borderId="64" xfId="669" applyFont="1" applyBorder="1" applyAlignment="1" applyProtection="1">
      <alignment horizontal="center" vertical="center" wrapText="1"/>
      <protection locked="0"/>
    </xf>
    <xf numFmtId="0" fontId="104" fillId="0" borderId="55" xfId="669" applyFont="1" applyBorder="1" applyAlignment="1" applyProtection="1">
      <alignment horizontal="center" vertical="center" wrapText="1"/>
      <protection locked="0"/>
    </xf>
    <xf numFmtId="0" fontId="104" fillId="0" borderId="63" xfId="669" applyFont="1" applyBorder="1" applyAlignment="1" applyProtection="1">
      <alignment horizontal="center" vertical="center"/>
      <protection locked="0"/>
    </xf>
    <xf numFmtId="0" fontId="104" fillId="0" borderId="62" xfId="669" applyFont="1" applyBorder="1" applyAlignment="1" applyProtection="1">
      <alignment horizontal="center" vertical="center"/>
      <protection locked="0"/>
    </xf>
    <xf numFmtId="0" fontId="104" fillId="0" borderId="61" xfId="669" applyFont="1" applyBorder="1" applyAlignment="1" applyProtection="1">
      <alignment horizontal="center" vertical="center"/>
      <protection locked="0"/>
    </xf>
    <xf numFmtId="0" fontId="104" fillId="0" borderId="60" xfId="669" applyFont="1" applyBorder="1" applyAlignment="1" applyProtection="1">
      <alignment horizontal="center" vertical="center"/>
      <protection locked="0"/>
    </xf>
    <xf numFmtId="0" fontId="139" fillId="0" borderId="124" xfId="669" applyFont="1" applyBorder="1" applyAlignment="1">
      <alignment horizontal="left" vertical="center"/>
    </xf>
    <xf numFmtId="0" fontId="139" fillId="0" borderId="123" xfId="669" applyFont="1" applyBorder="1" applyAlignment="1">
      <alignment horizontal="left" vertical="center"/>
    </xf>
    <xf numFmtId="0" fontId="139" fillId="0" borderId="122" xfId="669" applyFont="1" applyBorder="1" applyAlignment="1">
      <alignment horizontal="left" vertical="center"/>
    </xf>
    <xf numFmtId="0" fontId="141" fillId="50" borderId="0" xfId="669" applyFont="1" applyFill="1" applyAlignment="1">
      <alignment horizontal="right" vertical="center"/>
    </xf>
    <xf numFmtId="176" fontId="138" fillId="0" borderId="12" xfId="674" applyNumberFormat="1" applyFont="1" applyBorder="1" applyAlignment="1" applyProtection="1">
      <alignment horizontal="center" vertical="center"/>
    </xf>
    <xf numFmtId="176" fontId="138" fillId="0" borderId="294" xfId="674" applyNumberFormat="1" applyFont="1" applyBorder="1" applyAlignment="1" applyProtection="1">
      <alignment horizontal="center" vertical="center"/>
    </xf>
    <xf numFmtId="0" fontId="103" fillId="33" borderId="102" xfId="669" applyFont="1" applyFill="1" applyBorder="1" applyAlignment="1">
      <alignment horizontal="center" vertical="center" wrapText="1"/>
    </xf>
    <xf numFmtId="0" fontId="103" fillId="33" borderId="270" xfId="669" applyFont="1" applyFill="1" applyBorder="1" applyAlignment="1">
      <alignment horizontal="center" vertical="center" wrapText="1"/>
    </xf>
    <xf numFmtId="0" fontId="138" fillId="39" borderId="142" xfId="669" applyFont="1" applyFill="1" applyBorder="1" applyAlignment="1">
      <alignment horizontal="center" vertical="center"/>
    </xf>
    <xf numFmtId="0" fontId="138" fillId="39" borderId="141" xfId="669" applyFont="1" applyFill="1" applyBorder="1" applyAlignment="1">
      <alignment horizontal="center" vertical="center"/>
    </xf>
    <xf numFmtId="0" fontId="124" fillId="38" borderId="131" xfId="669" applyFont="1" applyFill="1" applyBorder="1" applyAlignment="1">
      <alignment horizontal="center" vertical="center"/>
    </xf>
    <xf numFmtId="0" fontId="138" fillId="0" borderId="0" xfId="669" applyFont="1" applyAlignment="1">
      <alignment horizontal="center" vertical="center"/>
    </xf>
    <xf numFmtId="170" fontId="138" fillId="0" borderId="0" xfId="669" applyNumberFormat="1" applyFont="1" applyAlignment="1">
      <alignment horizontal="center" vertical="center"/>
    </xf>
    <xf numFmtId="0" fontId="138" fillId="47" borderId="136" xfId="669" applyFont="1" applyFill="1" applyBorder="1" applyAlignment="1">
      <alignment horizontal="center" vertical="center"/>
    </xf>
    <xf numFmtId="0" fontId="138" fillId="47" borderId="135" xfId="669" applyFont="1" applyFill="1" applyBorder="1" applyAlignment="1">
      <alignment horizontal="center" vertical="center"/>
    </xf>
    <xf numFmtId="0" fontId="138" fillId="47" borderId="148" xfId="669" applyFont="1" applyFill="1" applyBorder="1" applyAlignment="1">
      <alignment horizontal="center" vertical="center"/>
    </xf>
    <xf numFmtId="0" fontId="138" fillId="47" borderId="137" xfId="669" applyFont="1" applyFill="1" applyBorder="1" applyAlignment="1">
      <alignment horizontal="center" vertical="center" wrapText="1"/>
    </xf>
    <xf numFmtId="0" fontId="138" fillId="47" borderId="121" xfId="669" applyFont="1" applyFill="1" applyBorder="1" applyAlignment="1">
      <alignment horizontal="center" vertical="center" wrapText="1"/>
    </xf>
    <xf numFmtId="0" fontId="138" fillId="47" borderId="146" xfId="669" applyFont="1" applyFill="1" applyBorder="1" applyAlignment="1">
      <alignment horizontal="center" vertical="center" wrapText="1"/>
    </xf>
    <xf numFmtId="170" fontId="138" fillId="43" borderId="135" xfId="674" applyNumberFormat="1" applyFont="1" applyFill="1" applyBorder="1" applyAlignment="1" applyProtection="1">
      <alignment horizontal="center"/>
    </xf>
    <xf numFmtId="170" fontId="138" fillId="43" borderId="148" xfId="674" applyNumberFormat="1" applyFont="1" applyFill="1" applyBorder="1" applyAlignment="1" applyProtection="1">
      <alignment horizontal="center"/>
    </xf>
    <xf numFmtId="0" fontId="141" fillId="0" borderId="222" xfId="669" applyFont="1" applyBorder="1" applyAlignment="1">
      <alignment vertical="center" wrapText="1"/>
    </xf>
    <xf numFmtId="0" fontId="141" fillId="0" borderId="221" xfId="669" applyFont="1" applyBorder="1" applyAlignment="1">
      <alignment vertical="center" wrapText="1"/>
    </xf>
    <xf numFmtId="170" fontId="138" fillId="0" borderId="0" xfId="674" applyNumberFormat="1" applyFont="1" applyAlignment="1" applyProtection="1">
      <alignment horizontal="center" vertical="center"/>
    </xf>
    <xf numFmtId="170" fontId="138" fillId="0" borderId="203" xfId="674" applyNumberFormat="1" applyFont="1" applyBorder="1" applyAlignment="1" applyProtection="1">
      <alignment horizontal="center" vertical="center"/>
    </xf>
    <xf numFmtId="178" fontId="138" fillId="0" borderId="137" xfId="669" applyNumberFormat="1" applyFont="1" applyBorder="1" applyAlignment="1">
      <alignment horizontal="center" vertical="center"/>
    </xf>
    <xf numFmtId="178" fontId="138" fillId="0" borderId="121" xfId="669" applyNumberFormat="1" applyFont="1" applyBorder="1" applyAlignment="1">
      <alignment horizontal="center" vertical="center"/>
    </xf>
    <xf numFmtId="0" fontId="138" fillId="48" borderId="187" xfId="669" applyFont="1" applyFill="1" applyBorder="1" applyAlignment="1">
      <alignment horizontal="center" vertical="center" wrapText="1"/>
    </xf>
    <xf numFmtId="0" fontId="138" fillId="48" borderId="182" xfId="669" applyFont="1" applyFill="1" applyBorder="1" applyAlignment="1">
      <alignment horizontal="center" vertical="center" wrapText="1"/>
    </xf>
    <xf numFmtId="0" fontId="139" fillId="0" borderId="135" xfId="669" applyFont="1" applyBorder="1" applyAlignment="1">
      <alignment horizontal="left" vertical="center" indent="1"/>
    </xf>
    <xf numFmtId="0" fontId="138" fillId="53" borderId="260" xfId="669" applyFont="1" applyFill="1" applyBorder="1" applyAlignment="1">
      <alignment horizontal="center" vertical="center" wrapText="1"/>
    </xf>
    <xf numFmtId="0" fontId="138" fillId="53" borderId="259" xfId="669" applyFont="1" applyFill="1" applyBorder="1" applyAlignment="1">
      <alignment horizontal="center" vertical="center" wrapText="1"/>
    </xf>
    <xf numFmtId="0" fontId="124" fillId="49" borderId="0" xfId="669" applyFont="1" applyFill="1" applyAlignment="1">
      <alignment horizontal="center" vertical="center" wrapText="1"/>
    </xf>
    <xf numFmtId="0" fontId="139" fillId="0" borderId="121" xfId="669" applyFont="1" applyBorder="1" applyAlignment="1">
      <alignment horizontal="left" vertical="center" wrapText="1" indent="1"/>
    </xf>
    <xf numFmtId="0" fontId="138" fillId="48" borderId="209" xfId="669" applyFont="1" applyFill="1" applyBorder="1" applyAlignment="1">
      <alignment horizontal="center" vertical="center" wrapText="1"/>
    </xf>
    <xf numFmtId="0" fontId="138" fillId="48" borderId="204" xfId="669" applyFont="1" applyFill="1" applyBorder="1" applyAlignment="1">
      <alignment horizontal="center" vertical="center" wrapText="1"/>
    </xf>
    <xf numFmtId="176" fontId="138" fillId="0" borderId="64" xfId="674" applyNumberFormat="1" applyFont="1" applyBorder="1" applyAlignment="1" applyProtection="1">
      <alignment horizontal="center" vertical="center"/>
    </xf>
    <xf numFmtId="176" fontId="138" fillId="0" borderId="55" xfId="674" applyNumberFormat="1" applyFont="1" applyBorder="1" applyAlignment="1" applyProtection="1">
      <alignment horizontal="center" vertical="center"/>
    </xf>
    <xf numFmtId="0" fontId="105" fillId="32" borderId="34" xfId="669" applyFont="1" applyFill="1" applyBorder="1" applyAlignment="1">
      <alignment horizontal="center" vertical="center" wrapText="1"/>
    </xf>
    <xf numFmtId="0" fontId="105" fillId="32" borderId="35" xfId="669" applyFont="1" applyFill="1" applyBorder="1" applyAlignment="1">
      <alignment horizontal="center" vertical="center" wrapText="1"/>
    </xf>
    <xf numFmtId="176" fontId="138" fillId="0" borderId="25" xfId="674" applyNumberFormat="1" applyFont="1" applyBorder="1" applyAlignment="1" applyProtection="1">
      <alignment horizontal="center" vertical="center"/>
    </xf>
    <xf numFmtId="176" fontId="138" fillId="0" borderId="62" xfId="674" applyNumberFormat="1" applyFont="1" applyBorder="1" applyAlignment="1" applyProtection="1">
      <alignment horizontal="center" vertical="center"/>
    </xf>
    <xf numFmtId="3" fontId="139" fillId="0" borderId="121" xfId="669" applyNumberFormat="1" applyFont="1" applyBorder="1" applyAlignment="1">
      <alignment horizontal="center" vertical="center"/>
    </xf>
    <xf numFmtId="3" fontId="139" fillId="0" borderId="142" xfId="669" applyNumberFormat="1" applyFont="1" applyBorder="1" applyAlignment="1">
      <alignment horizontal="center" vertical="center"/>
    </xf>
    <xf numFmtId="0" fontId="119" fillId="0" borderId="22" xfId="669" applyFont="1" applyBorder="1" applyAlignment="1">
      <alignment horizontal="center" vertical="top" wrapText="1"/>
    </xf>
    <xf numFmtId="0" fontId="119" fillId="0" borderId="16" xfId="669" applyFont="1" applyBorder="1" applyAlignment="1">
      <alignment horizontal="center" vertical="top" wrapText="1"/>
    </xf>
    <xf numFmtId="0" fontId="119" fillId="0" borderId="17" xfId="669" applyFont="1" applyBorder="1" applyAlignment="1">
      <alignment horizontal="center" vertical="top" wrapText="1"/>
    </xf>
    <xf numFmtId="0" fontId="119" fillId="0" borderId="19" xfId="669" applyFont="1" applyBorder="1" applyAlignment="1">
      <alignment horizontal="center" vertical="top" wrapText="1"/>
    </xf>
    <xf numFmtId="0" fontId="119" fillId="0" borderId="0" xfId="669" applyFont="1" applyAlignment="1">
      <alignment horizontal="center" vertical="top" wrapText="1"/>
    </xf>
    <xf numFmtId="0" fontId="119" fillId="0" borderId="18" xfId="669" applyFont="1" applyBorder="1" applyAlignment="1">
      <alignment horizontal="center" vertical="top" wrapText="1"/>
    </xf>
    <xf numFmtId="0" fontId="119" fillId="0" borderId="73" xfId="669" applyFont="1" applyBorder="1" applyAlignment="1">
      <alignment horizontal="center" vertical="top" wrapText="1"/>
    </xf>
    <xf numFmtId="0" fontId="119" fillId="0" borderId="20" xfId="669" applyFont="1" applyBorder="1" applyAlignment="1">
      <alignment horizontal="center" vertical="top" wrapText="1"/>
    </xf>
    <xf numFmtId="0" fontId="119" fillId="0" borderId="74" xfId="669" applyFont="1" applyBorder="1" applyAlignment="1">
      <alignment horizontal="center" vertical="top" wrapText="1"/>
    </xf>
    <xf numFmtId="0" fontId="138" fillId="45" borderId="0" xfId="669" applyFont="1" applyFill="1" applyAlignment="1">
      <alignment horizontal="center" vertical="center" wrapText="1"/>
    </xf>
    <xf numFmtId="0" fontId="138" fillId="45" borderId="173" xfId="669" applyFont="1" applyFill="1" applyBorder="1" applyAlignment="1">
      <alignment horizontal="center" vertical="center" wrapText="1"/>
    </xf>
    <xf numFmtId="178" fontId="138" fillId="0" borderId="136" xfId="669" applyNumberFormat="1" applyFont="1" applyBorder="1" applyAlignment="1">
      <alignment horizontal="center" vertical="center"/>
    </xf>
    <xf numFmtId="178" fontId="138" fillId="0" borderId="135" xfId="669" applyNumberFormat="1" applyFont="1" applyBorder="1" applyAlignment="1">
      <alignment horizontal="center" vertical="center"/>
    </xf>
    <xf numFmtId="0" fontId="103" fillId="33" borderId="32" xfId="669" applyFont="1" applyFill="1" applyBorder="1" applyAlignment="1">
      <alignment horizontal="center" vertical="center" wrapText="1"/>
    </xf>
    <xf numFmtId="0" fontId="103" fillId="33" borderId="33" xfId="669" applyFont="1" applyFill="1" applyBorder="1" applyAlignment="1">
      <alignment horizontal="center" vertical="center" wrapText="1"/>
    </xf>
    <xf numFmtId="0" fontId="138" fillId="52" borderId="235" xfId="669" applyFont="1" applyFill="1" applyBorder="1" applyAlignment="1">
      <alignment horizontal="center" vertical="center"/>
    </xf>
    <xf numFmtId="0" fontId="138" fillId="52" borderId="234" xfId="669" applyFont="1" applyFill="1" applyBorder="1" applyAlignment="1">
      <alignment horizontal="center" vertical="center"/>
    </xf>
    <xf numFmtId="0" fontId="138" fillId="52" borderId="205" xfId="669" applyFont="1" applyFill="1" applyBorder="1" applyAlignment="1">
      <alignment horizontal="center" vertical="center"/>
    </xf>
    <xf numFmtId="0" fontId="138" fillId="52" borderId="206" xfId="669" applyFont="1" applyFill="1" applyBorder="1" applyAlignment="1">
      <alignment horizontal="center" vertical="center"/>
    </xf>
    <xf numFmtId="0" fontId="138" fillId="52" borderId="236" xfId="669" applyFont="1" applyFill="1" applyBorder="1" applyAlignment="1">
      <alignment horizontal="center" vertical="center"/>
    </xf>
    <xf numFmtId="0" fontId="138" fillId="52" borderId="228" xfId="669" applyFont="1" applyFill="1" applyBorder="1" applyAlignment="1">
      <alignment horizontal="center" vertical="center"/>
    </xf>
    <xf numFmtId="0" fontId="138" fillId="50" borderId="171" xfId="669" applyFont="1" applyFill="1" applyBorder="1" applyAlignment="1">
      <alignment horizontal="left" vertical="center" indent="1"/>
    </xf>
    <xf numFmtId="0" fontId="138" fillId="50" borderId="196" xfId="669" applyFont="1" applyFill="1" applyBorder="1" applyAlignment="1">
      <alignment horizontal="left" vertical="center" indent="1"/>
    </xf>
    <xf numFmtId="0" fontId="138" fillId="52" borderId="233" xfId="669" applyFont="1" applyFill="1" applyBorder="1" applyAlignment="1">
      <alignment horizontal="center" vertical="center" wrapText="1"/>
    </xf>
    <xf numFmtId="0" fontId="138" fillId="52" borderId="209" xfId="669" applyFont="1" applyFill="1" applyBorder="1" applyAlignment="1">
      <alignment horizontal="center" vertical="center" wrapText="1"/>
    </xf>
    <xf numFmtId="0" fontId="138" fillId="52" borderId="91" xfId="669" applyFont="1" applyFill="1" applyBorder="1" applyAlignment="1">
      <alignment horizontal="center" vertical="center"/>
    </xf>
    <xf numFmtId="0" fontId="138" fillId="52" borderId="96" xfId="669" applyFont="1" applyFill="1" applyBorder="1" applyAlignment="1">
      <alignment horizontal="center" vertical="center"/>
    </xf>
    <xf numFmtId="0" fontId="138" fillId="52" borderId="85" xfId="669" applyFont="1" applyFill="1" applyBorder="1" applyAlignment="1">
      <alignment horizontal="center" vertical="center" wrapText="1"/>
    </xf>
    <xf numFmtId="0" fontId="124" fillId="38" borderId="139" xfId="669" applyFont="1" applyFill="1" applyBorder="1" applyAlignment="1">
      <alignment horizontal="center" vertical="center" wrapText="1"/>
    </xf>
    <xf numFmtId="0" fontId="124" fillId="38" borderId="138" xfId="669" applyFont="1" applyFill="1" applyBorder="1" applyAlignment="1">
      <alignment horizontal="center" vertical="center" wrapText="1"/>
    </xf>
    <xf numFmtId="0" fontId="124" fillId="38" borderId="140" xfId="669" applyFont="1" applyFill="1" applyBorder="1" applyAlignment="1">
      <alignment horizontal="center" vertical="center" wrapText="1"/>
    </xf>
    <xf numFmtId="181" fontId="141" fillId="50" borderId="153" xfId="669" applyNumberFormat="1" applyFont="1" applyFill="1" applyBorder="1" applyAlignment="1">
      <alignment horizontal="left" vertical="center" wrapText="1" indent="2"/>
    </xf>
    <xf numFmtId="181" fontId="141" fillId="50" borderId="0" xfId="669" applyNumberFormat="1" applyFont="1" applyFill="1" applyAlignment="1">
      <alignment horizontal="left" vertical="center" wrapText="1" indent="2"/>
    </xf>
    <xf numFmtId="0" fontId="139" fillId="0" borderId="115" xfId="669" applyFont="1" applyBorder="1" applyAlignment="1">
      <alignment horizontal="left" vertical="center"/>
    </xf>
    <xf numFmtId="0" fontId="139" fillId="0" borderId="114" xfId="669" applyFont="1" applyBorder="1" applyAlignment="1">
      <alignment horizontal="left" vertical="center"/>
    </xf>
    <xf numFmtId="0" fontId="139" fillId="0" borderId="113" xfId="669" applyFont="1" applyBorder="1" applyAlignment="1">
      <alignment horizontal="left" vertical="center"/>
    </xf>
    <xf numFmtId="0" fontId="138" fillId="52" borderId="233" xfId="669" applyFont="1" applyFill="1" applyBorder="1" applyAlignment="1">
      <alignment horizontal="center" vertical="center"/>
    </xf>
    <xf numFmtId="0" fontId="138" fillId="52" borderId="209" xfId="669" applyFont="1" applyFill="1" applyBorder="1" applyAlignment="1">
      <alignment horizontal="center" vertical="center"/>
    </xf>
    <xf numFmtId="0" fontId="141" fillId="50" borderId="153" xfId="669" applyFont="1" applyFill="1" applyBorder="1" applyAlignment="1">
      <alignment horizontal="left" vertical="center" indent="2"/>
    </xf>
    <xf numFmtId="0" fontId="141" fillId="50" borderId="0" xfId="669" applyFont="1" applyFill="1" applyAlignment="1">
      <alignment horizontal="left" vertical="center" indent="2"/>
    </xf>
    <xf numFmtId="0" fontId="139" fillId="0" borderId="121" xfId="669" applyFont="1" applyBorder="1" applyAlignment="1">
      <alignment horizontal="center" vertical="center"/>
    </xf>
    <xf numFmtId="0" fontId="139" fillId="0" borderId="142" xfId="669" applyFont="1" applyBorder="1" applyAlignment="1">
      <alignment horizontal="center" vertical="center"/>
    </xf>
    <xf numFmtId="0" fontId="138" fillId="45" borderId="127" xfId="669" quotePrefix="1" applyFont="1" applyFill="1" applyBorder="1" applyAlignment="1">
      <alignment horizontal="center" vertical="center" wrapText="1"/>
    </xf>
    <xf numFmtId="0" fontId="139" fillId="0" borderId="121" xfId="669" applyFont="1" applyBorder="1" applyAlignment="1">
      <alignment horizontal="left" vertical="center" wrapText="1"/>
    </xf>
    <xf numFmtId="0" fontId="138" fillId="52" borderId="238" xfId="669" applyFont="1" applyFill="1" applyBorder="1" applyAlignment="1">
      <alignment horizontal="center" vertical="center"/>
    </xf>
    <xf numFmtId="0" fontId="138" fillId="52" borderId="237" xfId="669" applyFont="1" applyFill="1" applyBorder="1" applyAlignment="1">
      <alignment horizontal="center" vertical="center"/>
    </xf>
    <xf numFmtId="0" fontId="124" fillId="38" borderId="130" xfId="669" applyFont="1" applyFill="1" applyBorder="1" applyAlignment="1">
      <alignment horizontal="center" vertical="center"/>
    </xf>
    <xf numFmtId="181" fontId="141" fillId="50" borderId="171" xfId="669" applyNumberFormat="1" applyFont="1" applyFill="1" applyBorder="1" applyAlignment="1">
      <alignment horizontal="left" vertical="center" wrapText="1" indent="2"/>
    </xf>
    <xf numFmtId="0" fontId="138" fillId="52" borderId="94" xfId="669" applyFont="1" applyFill="1" applyBorder="1" applyAlignment="1">
      <alignment horizontal="center" vertical="center" wrapText="1"/>
    </xf>
    <xf numFmtId="0" fontId="138" fillId="52" borderId="225" xfId="669" applyFont="1" applyFill="1" applyBorder="1" applyAlignment="1">
      <alignment horizontal="center" vertical="center" wrapText="1"/>
    </xf>
    <xf numFmtId="0" fontId="138" fillId="45" borderId="171" xfId="669" applyFont="1" applyFill="1" applyBorder="1" applyAlignment="1">
      <alignment horizontal="center" vertical="center" wrapText="1"/>
    </xf>
    <xf numFmtId="0" fontId="138" fillId="45" borderId="174" xfId="669" applyFont="1" applyFill="1" applyBorder="1" applyAlignment="1">
      <alignment horizontal="center" vertical="center" wrapText="1"/>
    </xf>
    <xf numFmtId="0" fontId="138" fillId="45" borderId="175" xfId="669" applyFont="1" applyFill="1" applyBorder="1" applyAlignment="1">
      <alignment horizontal="center" vertical="center" wrapText="1"/>
    </xf>
    <xf numFmtId="0" fontId="138" fillId="43" borderId="147" xfId="669" applyFont="1" applyFill="1" applyBorder="1" applyAlignment="1">
      <alignment horizontal="right" vertical="center"/>
    </xf>
    <xf numFmtId="0" fontId="138" fillId="43" borderId="121" xfId="669" applyFont="1" applyFill="1" applyBorder="1" applyAlignment="1">
      <alignment horizontal="right" vertical="center"/>
    </xf>
    <xf numFmtId="181" fontId="138" fillId="48" borderId="125" xfId="669" applyNumberFormat="1" applyFont="1" applyFill="1" applyBorder="1" applyAlignment="1">
      <alignment horizontal="center" vertical="center"/>
    </xf>
    <xf numFmtId="181" fontId="138" fillId="48" borderId="97" xfId="669" applyNumberFormat="1" applyFont="1" applyFill="1" applyBorder="1" applyAlignment="1">
      <alignment horizontal="center" vertical="center"/>
    </xf>
    <xf numFmtId="181" fontId="138" fillId="48" borderId="207" xfId="669" applyNumberFormat="1" applyFont="1" applyFill="1" applyBorder="1" applyAlignment="1">
      <alignment horizontal="center" vertical="center"/>
    </xf>
    <xf numFmtId="181" fontId="138" fillId="48" borderId="206" xfId="669" applyNumberFormat="1" applyFont="1" applyFill="1" applyBorder="1" applyAlignment="1">
      <alignment horizontal="center" vertical="center"/>
    </xf>
    <xf numFmtId="0" fontId="138" fillId="45" borderId="208" xfId="669" applyFont="1" applyFill="1" applyBorder="1" applyAlignment="1">
      <alignment horizontal="center"/>
    </xf>
    <xf numFmtId="0" fontId="138" fillId="45" borderId="0" xfId="669" applyFont="1" applyFill="1" applyAlignment="1">
      <alignment horizontal="center"/>
    </xf>
    <xf numFmtId="0" fontId="138" fillId="45" borderId="152" xfId="669" applyFont="1" applyFill="1" applyBorder="1" applyAlignment="1">
      <alignment horizontal="center"/>
    </xf>
    <xf numFmtId="0" fontId="138" fillId="43" borderId="149" xfId="669" applyFont="1" applyFill="1" applyBorder="1" applyAlignment="1">
      <alignment horizontal="right" vertical="center"/>
    </xf>
    <xf numFmtId="0" fontId="138" fillId="43" borderId="135" xfId="669" applyFont="1" applyFill="1" applyBorder="1" applyAlignment="1">
      <alignment horizontal="right" vertical="center"/>
    </xf>
    <xf numFmtId="0" fontId="138" fillId="43" borderId="144" xfId="669" applyFont="1" applyFill="1" applyBorder="1" applyAlignment="1">
      <alignment horizontal="right" vertical="center"/>
    </xf>
    <xf numFmtId="0" fontId="138" fillId="43" borderId="142" xfId="669" applyFont="1" applyFill="1" applyBorder="1" applyAlignment="1">
      <alignment horizontal="right" vertical="center"/>
    </xf>
    <xf numFmtId="0" fontId="138" fillId="48" borderId="188" xfId="669" applyFont="1" applyFill="1" applyBorder="1" applyAlignment="1">
      <alignment horizontal="center" vertical="center"/>
    </xf>
    <xf numFmtId="0" fontId="138" fillId="48" borderId="186" xfId="669" applyFont="1" applyFill="1" applyBorder="1" applyAlignment="1">
      <alignment horizontal="center" vertical="center"/>
    </xf>
    <xf numFmtId="0" fontId="138" fillId="48" borderId="183" xfId="669" applyFont="1" applyFill="1" applyBorder="1" applyAlignment="1">
      <alignment horizontal="center" vertical="center"/>
    </xf>
    <xf numFmtId="0" fontId="138" fillId="48" borderId="181" xfId="669" applyFont="1" applyFill="1" applyBorder="1" applyAlignment="1">
      <alignment horizontal="center" vertical="center"/>
    </xf>
    <xf numFmtId="0" fontId="141" fillId="50" borderId="171" xfId="669" applyFont="1" applyFill="1" applyBorder="1" applyAlignment="1">
      <alignment horizontal="right" vertical="center"/>
    </xf>
    <xf numFmtId="0" fontId="138" fillId="45" borderId="167" xfId="669" applyFont="1" applyFill="1" applyBorder="1" applyAlignment="1">
      <alignment horizontal="center"/>
    </xf>
    <xf numFmtId="0" fontId="138" fillId="45" borderId="166" xfId="669" applyFont="1" applyFill="1" applyBorder="1" applyAlignment="1">
      <alignment horizontal="center"/>
    </xf>
    <xf numFmtId="0" fontId="138" fillId="50" borderId="174" xfId="669" applyFont="1" applyFill="1" applyBorder="1" applyAlignment="1">
      <alignment horizontal="left" vertical="center" indent="1"/>
    </xf>
    <xf numFmtId="0" fontId="138" fillId="50" borderId="190" xfId="669" applyFont="1" applyFill="1" applyBorder="1" applyAlignment="1">
      <alignment horizontal="left" vertical="center" indent="1"/>
    </xf>
    <xf numFmtId="0" fontId="138" fillId="48" borderId="186" xfId="669" applyFont="1" applyFill="1" applyBorder="1" applyAlignment="1">
      <alignment horizontal="center" vertical="center" wrapText="1"/>
    </xf>
    <xf numFmtId="0" fontId="138" fillId="48" borderId="181" xfId="669" applyFont="1" applyFill="1" applyBorder="1" applyAlignment="1">
      <alignment horizontal="center" vertical="center" wrapText="1"/>
    </xf>
    <xf numFmtId="170" fontId="139" fillId="0" borderId="135" xfId="669" applyNumberFormat="1" applyFont="1" applyBorder="1" applyAlignment="1">
      <alignment horizontal="center" vertical="center"/>
    </xf>
    <xf numFmtId="170" fontId="139" fillId="0" borderId="121" xfId="669" applyNumberFormat="1" applyFont="1" applyBorder="1" applyAlignment="1">
      <alignment horizontal="center" vertical="center"/>
    </xf>
    <xf numFmtId="0" fontId="139" fillId="0" borderId="124" xfId="669" applyFont="1" applyBorder="1" applyAlignment="1">
      <alignment horizontal="left" vertical="center" wrapText="1"/>
    </xf>
    <xf numFmtId="0" fontId="139" fillId="0" borderId="123" xfId="669" applyFont="1" applyBorder="1" applyAlignment="1">
      <alignment horizontal="left" vertical="center" wrapText="1"/>
    </xf>
    <xf numFmtId="0" fontId="139" fillId="0" borderId="122" xfId="669" applyFont="1" applyBorder="1" applyAlignment="1">
      <alignment horizontal="left" vertical="center" wrapText="1"/>
    </xf>
    <xf numFmtId="0" fontId="139" fillId="0" borderId="120" xfId="669" applyFont="1" applyBorder="1" applyAlignment="1">
      <alignment horizontal="center" vertical="center"/>
    </xf>
    <xf numFmtId="0" fontId="139" fillId="0" borderId="135" xfId="669" applyFont="1" applyBorder="1" applyAlignment="1">
      <alignment horizontal="center" vertical="center"/>
    </xf>
    <xf numFmtId="3" fontId="139" fillId="0" borderId="135" xfId="669" applyNumberFormat="1" applyFont="1" applyBorder="1" applyAlignment="1">
      <alignment horizontal="center" vertical="center"/>
    </xf>
    <xf numFmtId="0" fontId="139" fillId="0" borderId="135" xfId="669" applyFont="1" applyBorder="1" applyAlignment="1">
      <alignment horizontal="left" vertical="center" wrapText="1" indent="1"/>
    </xf>
    <xf numFmtId="0" fontId="138" fillId="48" borderId="0" xfId="669" applyFont="1" applyFill="1" applyAlignment="1">
      <alignment horizontal="center" vertical="center"/>
    </xf>
    <xf numFmtId="0" fontId="139" fillId="0" borderId="142" xfId="669" applyFont="1" applyBorder="1" applyAlignment="1">
      <alignment horizontal="left" vertical="center" wrapText="1" indent="1"/>
    </xf>
    <xf numFmtId="0" fontId="138" fillId="45" borderId="152" xfId="669" applyFont="1" applyFill="1" applyBorder="1" applyAlignment="1">
      <alignment horizontal="center" vertical="center" wrapText="1"/>
    </xf>
    <xf numFmtId="0" fontId="138" fillId="45" borderId="172" xfId="669" applyFont="1" applyFill="1" applyBorder="1" applyAlignment="1">
      <alignment horizontal="center" vertical="center" wrapText="1"/>
    </xf>
    <xf numFmtId="0" fontId="124" fillId="49" borderId="185" xfId="669" applyFont="1" applyFill="1" applyBorder="1" applyAlignment="1">
      <alignment horizontal="center" vertical="center"/>
    </xf>
    <xf numFmtId="0" fontId="124" fillId="49" borderId="175" xfId="669" applyFont="1" applyFill="1" applyBorder="1" applyAlignment="1">
      <alignment horizontal="center" vertical="center"/>
    </xf>
    <xf numFmtId="0" fontId="124" fillId="49" borderId="184" xfId="669" applyFont="1" applyFill="1" applyBorder="1" applyAlignment="1">
      <alignment horizontal="center" vertical="center"/>
    </xf>
    <xf numFmtId="0" fontId="124" fillId="49" borderId="174" xfId="669" applyFont="1" applyFill="1" applyBorder="1" applyAlignment="1">
      <alignment horizontal="center" vertical="center"/>
    </xf>
    <xf numFmtId="0" fontId="124" fillId="49" borderId="173" xfId="669" applyFont="1" applyFill="1" applyBorder="1" applyAlignment="1">
      <alignment horizontal="center" vertical="center"/>
    </xf>
    <xf numFmtId="0" fontId="124" fillId="49" borderId="172" xfId="669" applyFont="1" applyFill="1" applyBorder="1" applyAlignment="1">
      <alignment horizontal="center" vertical="center"/>
    </xf>
    <xf numFmtId="0" fontId="139" fillId="0" borderId="137" xfId="669" applyFont="1" applyBorder="1" applyAlignment="1">
      <alignment horizontal="center" vertical="center"/>
    </xf>
    <xf numFmtId="0" fontId="139" fillId="0" borderId="143" xfId="669" applyFont="1" applyBorder="1" applyAlignment="1">
      <alignment horizontal="center" vertical="center"/>
    </xf>
    <xf numFmtId="0" fontId="139" fillId="0" borderId="136" xfId="669" applyFont="1" applyBorder="1" applyAlignment="1">
      <alignment horizontal="center" vertical="center"/>
    </xf>
    <xf numFmtId="0" fontId="138" fillId="52" borderId="204" xfId="669" applyFont="1" applyFill="1" applyBorder="1" applyAlignment="1">
      <alignment horizontal="center" vertical="center"/>
    </xf>
    <xf numFmtId="170" fontId="139" fillId="47" borderId="124" xfId="669" applyNumberFormat="1" applyFont="1" applyFill="1" applyBorder="1" applyAlignment="1">
      <alignment horizontal="left" vertical="center" wrapText="1"/>
    </xf>
    <xf numFmtId="170" fontId="139" fillId="47" borderId="122" xfId="669" applyNumberFormat="1" applyFont="1" applyFill="1" applyBorder="1" applyAlignment="1">
      <alignment horizontal="left" vertical="center" wrapText="1"/>
    </xf>
    <xf numFmtId="170" fontId="138" fillId="0" borderId="196" xfId="669" applyNumberFormat="1" applyFont="1" applyBorder="1" applyAlignment="1">
      <alignment horizontal="center" vertical="center"/>
    </xf>
    <xf numFmtId="0" fontId="138" fillId="51" borderId="201" xfId="669" applyFont="1" applyFill="1" applyBorder="1" applyAlignment="1">
      <alignment horizontal="center" vertical="center"/>
    </xf>
    <xf numFmtId="0" fontId="138" fillId="51" borderId="196" xfId="669" applyFont="1" applyFill="1" applyBorder="1" applyAlignment="1">
      <alignment horizontal="center" vertical="center"/>
    </xf>
    <xf numFmtId="0" fontId="138" fillId="51" borderId="190" xfId="669" applyFont="1" applyFill="1" applyBorder="1" applyAlignment="1">
      <alignment horizontal="center" vertical="center"/>
    </xf>
    <xf numFmtId="0" fontId="138" fillId="50" borderId="171" xfId="669" applyFont="1" applyFill="1" applyBorder="1" applyAlignment="1">
      <alignment horizontal="left" vertical="center" wrapText="1" indent="1"/>
    </xf>
    <xf numFmtId="0" fontId="138" fillId="50" borderId="196" xfId="669" applyFont="1" applyFill="1" applyBorder="1" applyAlignment="1">
      <alignment horizontal="left" vertical="center" wrapText="1" indent="1"/>
    </xf>
    <xf numFmtId="170" fontId="139" fillId="47" borderId="256" xfId="669" applyNumberFormat="1" applyFont="1" applyFill="1" applyBorder="1" applyAlignment="1">
      <alignment horizontal="left" vertical="center" wrapText="1"/>
    </xf>
    <xf numFmtId="170" fontId="139" fillId="47" borderId="255" xfId="669" applyNumberFormat="1" applyFont="1" applyFill="1" applyBorder="1" applyAlignment="1">
      <alignment horizontal="left" vertical="center" wrapText="1"/>
    </xf>
    <xf numFmtId="0" fontId="138" fillId="45" borderId="246" xfId="669" applyFont="1" applyFill="1" applyBorder="1" applyAlignment="1">
      <alignment horizontal="center" vertical="center"/>
    </xf>
    <xf numFmtId="0" fontId="138" fillId="45" borderId="245" xfId="669" applyFont="1" applyFill="1" applyBorder="1" applyAlignment="1">
      <alignment horizontal="center" vertical="center"/>
    </xf>
    <xf numFmtId="0" fontId="139" fillId="0" borderId="154" xfId="669" applyFont="1" applyBorder="1" applyAlignment="1">
      <alignment horizontal="center" vertical="center"/>
    </xf>
    <xf numFmtId="0" fontId="139" fillId="0" borderId="170" xfId="669" applyFont="1" applyBorder="1" applyAlignment="1">
      <alignment horizontal="center" vertical="center"/>
    </xf>
    <xf numFmtId="170" fontId="139" fillId="0" borderId="142" xfId="669" applyNumberFormat="1" applyFont="1" applyBorder="1" applyAlignment="1">
      <alignment horizontal="center" vertical="center"/>
    </xf>
    <xf numFmtId="0" fontId="138" fillId="52" borderId="232" xfId="669" applyFont="1" applyFill="1" applyBorder="1" applyAlignment="1">
      <alignment horizontal="center" vertical="center"/>
    </xf>
    <xf numFmtId="0" fontId="138" fillId="52" borderId="227" xfId="669" applyFont="1" applyFill="1" applyBorder="1" applyAlignment="1">
      <alignment horizontal="center" vertical="center"/>
    </xf>
    <xf numFmtId="178" fontId="138" fillId="0" borderId="143" xfId="669" applyNumberFormat="1" applyFont="1" applyBorder="1" applyAlignment="1">
      <alignment horizontal="center" vertical="center"/>
    </xf>
    <xf numFmtId="178" fontId="138" fillId="0" borderId="142" xfId="669" applyNumberFormat="1" applyFont="1" applyBorder="1" applyAlignment="1">
      <alignment horizontal="center" vertical="center"/>
    </xf>
    <xf numFmtId="0" fontId="124" fillId="38" borderId="132" xfId="669" applyFont="1" applyFill="1" applyBorder="1" applyAlignment="1">
      <alignment horizontal="center" vertical="center"/>
    </xf>
    <xf numFmtId="0" fontId="124" fillId="49" borderId="163" xfId="669" applyFont="1" applyFill="1" applyBorder="1" applyAlignment="1">
      <alignment horizontal="center" vertical="center"/>
    </xf>
    <xf numFmtId="0" fontId="124" fillId="49" borderId="162" xfId="669" applyFont="1" applyFill="1" applyBorder="1" applyAlignment="1">
      <alignment horizontal="center" vertical="center"/>
    </xf>
    <xf numFmtId="0" fontId="124" fillId="49" borderId="161" xfId="669" applyFont="1" applyFill="1" applyBorder="1" applyAlignment="1">
      <alignment horizontal="center" vertical="center"/>
    </xf>
    <xf numFmtId="0" fontId="138" fillId="45" borderId="157" xfId="669" applyFont="1" applyFill="1" applyBorder="1" applyAlignment="1">
      <alignment horizontal="center" vertical="center"/>
    </xf>
    <xf numFmtId="0" fontId="138" fillId="45" borderId="156" xfId="669" applyFont="1" applyFill="1" applyBorder="1" applyAlignment="1">
      <alignment horizontal="center" vertical="center"/>
    </xf>
    <xf numFmtId="0" fontId="138" fillId="45" borderId="155" xfId="669" applyFont="1" applyFill="1" applyBorder="1" applyAlignment="1">
      <alignment horizontal="center" vertical="center"/>
    </xf>
    <xf numFmtId="0" fontId="138" fillId="47" borderId="149" xfId="669" applyFont="1" applyFill="1" applyBorder="1" applyAlignment="1">
      <alignment horizontal="center" vertical="center"/>
    </xf>
    <xf numFmtId="0" fontId="138" fillId="47" borderId="147" xfId="669" applyFont="1" applyFill="1" applyBorder="1" applyAlignment="1">
      <alignment horizontal="center" vertical="center"/>
    </xf>
    <xf numFmtId="0" fontId="138" fillId="47" borderId="121" xfId="669" applyFont="1" applyFill="1" applyBorder="1" applyAlignment="1">
      <alignment horizontal="center" vertical="center"/>
    </xf>
    <xf numFmtId="0" fontId="138" fillId="47" borderId="146" xfId="669" applyFont="1" applyFill="1" applyBorder="1" applyAlignment="1">
      <alignment horizontal="center" vertical="center"/>
    </xf>
    <xf numFmtId="0" fontId="138" fillId="48" borderId="171" xfId="669" applyFont="1" applyFill="1" applyBorder="1" applyAlignment="1">
      <alignment horizontal="center" vertical="center"/>
    </xf>
    <xf numFmtId="170" fontId="138" fillId="45" borderId="164" xfId="674" applyNumberFormat="1" applyFont="1" applyFill="1" applyBorder="1" applyAlignment="1" applyProtection="1">
      <alignment horizontal="center"/>
    </xf>
    <xf numFmtId="170" fontId="138" fillId="45" borderId="138" xfId="674" applyNumberFormat="1" applyFont="1" applyFill="1" applyBorder="1" applyAlignment="1" applyProtection="1">
      <alignment horizontal="center"/>
    </xf>
    <xf numFmtId="170" fontId="138" fillId="45" borderId="140" xfId="674" applyNumberFormat="1" applyFont="1" applyFill="1" applyBorder="1" applyAlignment="1" applyProtection="1">
      <alignment horizontal="center"/>
    </xf>
    <xf numFmtId="0" fontId="138" fillId="45" borderId="139" xfId="669" applyFont="1" applyFill="1" applyBorder="1" applyAlignment="1">
      <alignment horizontal="center" vertical="center"/>
    </xf>
    <xf numFmtId="0" fontId="138" fillId="45" borderId="138" xfId="669" applyFont="1" applyFill="1" applyBorder="1" applyAlignment="1">
      <alignment horizontal="center" vertical="center"/>
    </xf>
    <xf numFmtId="0" fontId="138" fillId="47" borderId="137" xfId="669" applyFont="1" applyFill="1" applyBorder="1" applyAlignment="1">
      <alignment horizontal="center" vertical="center"/>
    </xf>
    <xf numFmtId="0" fontId="138" fillId="39" borderId="136" xfId="669" applyFont="1" applyFill="1" applyBorder="1" applyAlignment="1">
      <alignment horizontal="center" vertical="center"/>
    </xf>
    <xf numFmtId="0" fontId="138" fillId="39" borderId="135" xfId="669" applyFont="1" applyFill="1" applyBorder="1" applyAlignment="1">
      <alignment horizontal="center" vertical="center"/>
    </xf>
    <xf numFmtId="0" fontId="138" fillId="39" borderId="148" xfId="669" applyFont="1" applyFill="1" applyBorder="1" applyAlignment="1">
      <alignment horizontal="center" vertical="center"/>
    </xf>
    <xf numFmtId="180" fontId="99" fillId="0" borderId="142" xfId="669" applyNumberFormat="1" applyFont="1" applyBorder="1" applyAlignment="1">
      <alignment horizontal="center" vertical="center"/>
    </xf>
    <xf numFmtId="0" fontId="99" fillId="0" borderId="141" xfId="669" applyFont="1" applyBorder="1" applyAlignment="1">
      <alignment horizontal="center" vertical="center"/>
    </xf>
    <xf numFmtId="0" fontId="138" fillId="39" borderId="149" xfId="669" applyFont="1" applyFill="1" applyBorder="1" applyAlignment="1">
      <alignment horizontal="center" vertical="center"/>
    </xf>
    <xf numFmtId="0" fontId="138" fillId="48" borderId="241" xfId="669" applyFont="1" applyFill="1" applyBorder="1" applyAlignment="1">
      <alignment horizontal="center" vertical="center" wrapText="1"/>
    </xf>
    <xf numFmtId="0" fontId="138" fillId="48" borderId="229" xfId="669" applyFont="1" applyFill="1" applyBorder="1" applyAlignment="1">
      <alignment horizontal="center" vertical="center" wrapText="1"/>
    </xf>
    <xf numFmtId="0" fontId="138" fillId="43" borderId="147" xfId="669" applyFont="1" applyFill="1" applyBorder="1" applyAlignment="1">
      <alignment horizontal="right"/>
    </xf>
    <xf numFmtId="0" fontId="138" fillId="43" borderId="121" xfId="669" applyFont="1" applyFill="1" applyBorder="1" applyAlignment="1">
      <alignment horizontal="right"/>
    </xf>
    <xf numFmtId="0" fontId="138" fillId="43" borderId="220" xfId="669" applyFont="1" applyFill="1" applyBorder="1" applyAlignment="1">
      <alignment horizontal="right"/>
    </xf>
    <xf numFmtId="0" fontId="138" fillId="43" borderId="219" xfId="669" applyFont="1" applyFill="1" applyBorder="1" applyAlignment="1">
      <alignment horizontal="right"/>
    </xf>
    <xf numFmtId="0" fontId="138" fillId="43" borderId="149" xfId="669" applyFont="1" applyFill="1" applyBorder="1" applyAlignment="1">
      <alignment horizontal="right"/>
    </xf>
    <xf numFmtId="0" fontId="138" fillId="43" borderId="135" xfId="669" applyFont="1" applyFill="1" applyBorder="1" applyAlignment="1">
      <alignment horizontal="right"/>
    </xf>
    <xf numFmtId="0" fontId="138" fillId="48" borderId="98" xfId="669" applyFont="1" applyFill="1" applyBorder="1" applyAlignment="1">
      <alignment horizontal="center" vertical="center" wrapText="1"/>
    </xf>
    <xf numFmtId="0" fontId="138" fillId="48" borderId="205" xfId="669" applyFont="1" applyFill="1" applyBorder="1" applyAlignment="1">
      <alignment horizontal="center" vertical="center" wrapText="1"/>
    </xf>
    <xf numFmtId="0" fontId="138" fillId="50" borderId="185" xfId="669" applyFont="1" applyFill="1" applyBorder="1" applyAlignment="1">
      <alignment horizontal="left" vertical="center" indent="1"/>
    </xf>
    <xf numFmtId="0" fontId="138" fillId="50" borderId="224" xfId="669" applyFont="1" applyFill="1" applyBorder="1" applyAlignment="1">
      <alignment horizontal="left" vertical="center" indent="1"/>
    </xf>
    <xf numFmtId="181" fontId="141" fillId="50" borderId="185" xfId="669" applyNumberFormat="1" applyFont="1" applyFill="1" applyBorder="1" applyAlignment="1">
      <alignment horizontal="left" vertical="center" wrapText="1" indent="2"/>
    </xf>
    <xf numFmtId="181" fontId="141" fillId="50" borderId="175" xfId="669" applyNumberFormat="1" applyFont="1" applyFill="1" applyBorder="1" applyAlignment="1">
      <alignment horizontal="left" vertical="center" wrapText="1" indent="2"/>
    </xf>
    <xf numFmtId="0" fontId="109" fillId="58" borderId="59" xfId="669" applyFont="1" applyFill="1" applyBorder="1" applyAlignment="1">
      <alignment horizontal="center" vertical="center"/>
    </xf>
    <xf numFmtId="0" fontId="109" fillId="58" borderId="58" xfId="669" applyFont="1" applyFill="1" applyBorder="1" applyAlignment="1">
      <alignment horizontal="center" vertical="center"/>
    </xf>
    <xf numFmtId="0" fontId="109" fillId="58" borderId="57" xfId="669" applyFont="1" applyFill="1" applyBorder="1" applyAlignment="1">
      <alignment horizontal="center" vertical="center"/>
    </xf>
    <xf numFmtId="0" fontId="123" fillId="35" borderId="302" xfId="669" applyFont="1" applyFill="1" applyBorder="1" applyAlignment="1" applyProtection="1">
      <alignment horizontal="left" vertical="center"/>
      <protection locked="0"/>
    </xf>
    <xf numFmtId="0" fontId="123" fillId="35" borderId="20" xfId="669" applyFont="1" applyFill="1" applyBorder="1" applyAlignment="1" applyProtection="1">
      <alignment horizontal="left" vertical="center"/>
      <protection locked="0"/>
    </xf>
    <xf numFmtId="0" fontId="123" fillId="35" borderId="74" xfId="669" applyFont="1" applyFill="1" applyBorder="1" applyAlignment="1" applyProtection="1">
      <alignment horizontal="left" vertical="center"/>
      <protection locked="0"/>
    </xf>
    <xf numFmtId="0" fontId="108" fillId="58" borderId="59" xfId="669" applyFont="1" applyFill="1" applyBorder="1" applyAlignment="1">
      <alignment horizontal="center" vertical="center"/>
    </xf>
    <xf numFmtId="0" fontId="108" fillId="58" borderId="58" xfId="669" applyFont="1" applyFill="1" applyBorder="1" applyAlignment="1">
      <alignment horizontal="center" vertical="center"/>
    </xf>
    <xf numFmtId="0" fontId="108" fillId="58" borderId="57" xfId="669" applyFont="1" applyFill="1" applyBorder="1" applyAlignment="1">
      <alignment horizontal="center" vertical="center"/>
    </xf>
    <xf numFmtId="0" fontId="138" fillId="48" borderId="242" xfId="669" applyFont="1" applyFill="1" applyBorder="1" applyAlignment="1">
      <alignment horizontal="center" vertical="center" wrapText="1"/>
    </xf>
    <xf numFmtId="0" fontId="138" fillId="48" borderId="230" xfId="669" applyFont="1" applyFill="1" applyBorder="1" applyAlignment="1">
      <alignment horizontal="center" vertical="center" wrapText="1"/>
    </xf>
    <xf numFmtId="0" fontId="141" fillId="0" borderId="218" xfId="669" applyFont="1" applyBorder="1" applyAlignment="1">
      <alignment vertical="center" wrapText="1"/>
    </xf>
    <xf numFmtId="0" fontId="141" fillId="0" borderId="217" xfId="669" applyFont="1" applyBorder="1" applyAlignment="1">
      <alignment vertical="center" wrapText="1"/>
    </xf>
    <xf numFmtId="0" fontId="129" fillId="0" borderId="36" xfId="669" applyFont="1" applyBorder="1" applyAlignment="1">
      <alignment horizontal="left" vertical="center"/>
    </xf>
    <xf numFmtId="0" fontId="129" fillId="0" borderId="37" xfId="669" applyFont="1" applyBorder="1" applyAlignment="1">
      <alignment horizontal="left" vertical="center"/>
    </xf>
    <xf numFmtId="0" fontId="138" fillId="48" borderId="242" xfId="669" applyFont="1" applyFill="1" applyBorder="1" applyAlignment="1">
      <alignment horizontal="center" vertical="center"/>
    </xf>
    <xf numFmtId="0" fontId="138" fillId="48" borderId="230" xfId="669" applyFont="1" applyFill="1" applyBorder="1" applyAlignment="1">
      <alignment horizontal="center" vertical="center"/>
    </xf>
    <xf numFmtId="0" fontId="138" fillId="48" borderId="209" xfId="669" applyFont="1" applyFill="1" applyBorder="1" applyAlignment="1">
      <alignment horizontal="center" vertical="center"/>
    </xf>
    <xf numFmtId="0" fontId="138" fillId="48" borderId="204" xfId="669" applyFont="1" applyFill="1" applyBorder="1" applyAlignment="1">
      <alignment horizontal="center" vertical="center"/>
    </xf>
    <xf numFmtId="0" fontId="138" fillId="48" borderId="125" xfId="669" applyFont="1" applyFill="1" applyBorder="1" applyAlignment="1">
      <alignment horizontal="center" vertical="center"/>
    </xf>
    <xf numFmtId="0" fontId="138" fillId="48" borderId="243" xfId="669" applyFont="1" applyFill="1" applyBorder="1" applyAlignment="1">
      <alignment horizontal="center" vertical="center"/>
    </xf>
    <xf numFmtId="0" fontId="138" fillId="48" borderId="207" xfId="669" applyFont="1" applyFill="1" applyBorder="1" applyAlignment="1">
      <alignment horizontal="center" vertical="center"/>
    </xf>
    <xf numFmtId="0" fontId="138" fillId="48" borderId="231" xfId="669" applyFont="1" applyFill="1" applyBorder="1" applyAlignment="1">
      <alignment horizontal="center" vertical="center"/>
    </xf>
    <xf numFmtId="0" fontId="138" fillId="52" borderId="97" xfId="669" applyFont="1" applyFill="1" applyBorder="1" applyAlignment="1">
      <alignment horizontal="center" vertical="center"/>
    </xf>
    <xf numFmtId="0" fontId="138" fillId="51" borderId="202" xfId="669" applyFont="1" applyFill="1" applyBorder="1" applyAlignment="1">
      <alignment horizontal="center" vertical="center"/>
    </xf>
    <xf numFmtId="0" fontId="138" fillId="48" borderId="0" xfId="669" applyFont="1" applyFill="1" applyAlignment="1">
      <alignment horizontal="center" vertical="center" wrapText="1"/>
    </xf>
    <xf numFmtId="0" fontId="138" fillId="48" borderId="190" xfId="669" applyFont="1" applyFill="1" applyBorder="1" applyAlignment="1">
      <alignment horizontal="center" vertical="center" wrapText="1"/>
    </xf>
    <xf numFmtId="0" fontId="103" fillId="33" borderId="35" xfId="669" applyFont="1" applyFill="1" applyBorder="1" applyAlignment="1">
      <alignment horizontal="center" vertical="center" wrapText="1"/>
    </xf>
    <xf numFmtId="0" fontId="103" fillId="33" borderId="39" xfId="669" applyFont="1" applyFill="1" applyBorder="1" applyAlignment="1">
      <alignment horizontal="center" vertical="center" wrapText="1"/>
    </xf>
    <xf numFmtId="0" fontId="103" fillId="33" borderId="34" xfId="669" applyFont="1" applyFill="1" applyBorder="1" applyAlignment="1">
      <alignment horizontal="center" vertical="center" wrapText="1"/>
    </xf>
    <xf numFmtId="0" fontId="103" fillId="33" borderId="38" xfId="669" applyFont="1" applyFill="1" applyBorder="1" applyAlignment="1">
      <alignment horizontal="center" vertical="center" wrapText="1"/>
    </xf>
    <xf numFmtId="0" fontId="138" fillId="52" borderId="240" xfId="669" applyFont="1" applyFill="1" applyBorder="1" applyAlignment="1">
      <alignment horizontal="center" vertical="center"/>
    </xf>
    <xf numFmtId="0" fontId="138" fillId="52" borderId="239" xfId="669" applyFont="1" applyFill="1" applyBorder="1" applyAlignment="1">
      <alignment horizontal="center" vertical="center"/>
    </xf>
    <xf numFmtId="0" fontId="138" fillId="52" borderId="226" xfId="669" applyFont="1" applyFill="1" applyBorder="1" applyAlignment="1">
      <alignment horizontal="center" vertical="center"/>
    </xf>
    <xf numFmtId="0" fontId="138" fillId="52" borderId="92" xfId="669" applyFont="1" applyFill="1" applyBorder="1" applyAlignment="1">
      <alignment horizontal="center" vertical="center"/>
    </xf>
    <xf numFmtId="0" fontId="138" fillId="45" borderId="93" xfId="669" applyFont="1" applyFill="1" applyBorder="1" applyAlignment="1">
      <alignment horizontal="center" vertical="center"/>
    </xf>
    <xf numFmtId="0" fontId="138" fillId="45" borderId="247" xfId="669" applyFont="1" applyFill="1" applyBorder="1" applyAlignment="1">
      <alignment horizontal="center" vertical="center"/>
    </xf>
    <xf numFmtId="0" fontId="103" fillId="33" borderId="101" xfId="669" applyFont="1" applyFill="1" applyBorder="1" applyAlignment="1">
      <alignment horizontal="center" vertical="center" wrapText="1"/>
    </xf>
    <xf numFmtId="0" fontId="123" fillId="35" borderId="301" xfId="669" applyFont="1" applyFill="1" applyBorder="1" applyAlignment="1" applyProtection="1">
      <alignment horizontal="left" vertical="center"/>
      <protection locked="0"/>
    </xf>
    <xf numFmtId="0" fontId="123" fillId="35" borderId="269" xfId="669" applyFont="1" applyFill="1" applyBorder="1" applyAlignment="1" applyProtection="1">
      <alignment horizontal="left" vertical="center"/>
      <protection locked="0"/>
    </xf>
    <xf numFmtId="0" fontId="105" fillId="32" borderId="38" xfId="669" applyFont="1" applyFill="1" applyBorder="1" applyAlignment="1">
      <alignment horizontal="center" vertical="center" wrapText="1"/>
    </xf>
    <xf numFmtId="0" fontId="105" fillId="32" borderId="39" xfId="669" applyFont="1" applyFill="1" applyBorder="1" applyAlignment="1">
      <alignment horizontal="center" vertical="center" wrapText="1"/>
    </xf>
    <xf numFmtId="0" fontId="105" fillId="32" borderId="51" xfId="669" applyFont="1" applyFill="1" applyBorder="1" applyAlignment="1">
      <alignment horizontal="center" vertical="center" wrapText="1"/>
    </xf>
    <xf numFmtId="0" fontId="105" fillId="32" borderId="52" xfId="669" applyFont="1" applyFill="1" applyBorder="1" applyAlignment="1">
      <alignment horizontal="center" vertical="center" wrapText="1"/>
    </xf>
    <xf numFmtId="0" fontId="105" fillId="32" borderId="36" xfId="669" applyFont="1" applyFill="1" applyBorder="1" applyAlignment="1">
      <alignment horizontal="center" vertical="center" wrapText="1"/>
    </xf>
    <xf numFmtId="0" fontId="105" fillId="32" borderId="37" xfId="669" applyFont="1" applyFill="1" applyBorder="1" applyAlignment="1">
      <alignment horizontal="center" vertical="center" wrapText="1"/>
    </xf>
    <xf numFmtId="0" fontId="108" fillId="32" borderId="59" xfId="669" applyFont="1" applyFill="1" applyBorder="1" applyAlignment="1">
      <alignment horizontal="center" vertical="center"/>
    </xf>
    <xf numFmtId="0" fontId="108" fillId="32" borderId="58" xfId="669" applyFont="1" applyFill="1" applyBorder="1" applyAlignment="1">
      <alignment horizontal="center" vertical="center"/>
    </xf>
    <xf numFmtId="0" fontId="108" fillId="32" borderId="57" xfId="669" applyFont="1" applyFill="1" applyBorder="1" applyAlignment="1">
      <alignment horizontal="center" vertical="center"/>
    </xf>
    <xf numFmtId="183" fontId="103" fillId="0" borderId="83" xfId="669" applyNumberFormat="1" applyFont="1" applyBorder="1" applyAlignment="1">
      <alignment horizontal="center" vertical="center"/>
    </xf>
    <xf numFmtId="183" fontId="103" fillId="0" borderId="291" xfId="669" applyNumberFormat="1" applyFont="1" applyBorder="1" applyAlignment="1">
      <alignment horizontal="center" vertical="center"/>
    </xf>
    <xf numFmtId="183" fontId="103" fillId="0" borderId="299" xfId="669" applyNumberFormat="1" applyFont="1" applyBorder="1" applyAlignment="1">
      <alignment horizontal="center" vertical="center"/>
    </xf>
    <xf numFmtId="183" fontId="103" fillId="0" borderId="81" xfId="669" applyNumberFormat="1" applyFont="1" applyBorder="1" applyAlignment="1">
      <alignment horizontal="center" vertical="center"/>
    </xf>
    <xf numFmtId="180" fontId="138" fillId="0" borderId="69" xfId="669" applyNumberFormat="1" applyFont="1" applyBorder="1" applyAlignment="1">
      <alignment horizontal="center" vertical="center"/>
    </xf>
    <xf numFmtId="180" fontId="138" fillId="0" borderId="39" xfId="669" applyNumberFormat="1" applyFont="1" applyBorder="1" applyAlignment="1">
      <alignment horizontal="center" vertical="center"/>
    </xf>
    <xf numFmtId="0" fontId="135" fillId="0" borderId="102" xfId="669" applyFont="1" applyBorder="1" applyAlignment="1">
      <alignment horizontal="center" vertical="center" wrapText="1"/>
    </xf>
    <xf numFmtId="0" fontId="135" fillId="0" borderId="101" xfId="669" applyFont="1" applyBorder="1" applyAlignment="1">
      <alignment horizontal="center" vertical="center" wrapText="1"/>
    </xf>
    <xf numFmtId="0" fontId="135" fillId="0" borderId="270" xfId="669" applyFont="1" applyBorder="1" applyAlignment="1">
      <alignment horizontal="center" vertical="center" wrapText="1"/>
    </xf>
    <xf numFmtId="0" fontId="135" fillId="0" borderId="293" xfId="669" applyFont="1" applyBorder="1" applyAlignment="1">
      <alignment horizontal="center" vertical="center" wrapText="1"/>
    </xf>
    <xf numFmtId="0" fontId="135" fillId="0" borderId="294" xfId="669" applyFont="1" applyBorder="1" applyAlignment="1">
      <alignment horizontal="center" vertical="center" wrapText="1"/>
    </xf>
    <xf numFmtId="0" fontId="135" fillId="0" borderId="63" xfId="669" applyFont="1" applyBorder="1" applyAlignment="1">
      <alignment horizontal="center" vertical="center" wrapText="1"/>
    </xf>
    <xf numFmtId="0" fontId="135" fillId="0" borderId="62" xfId="669" applyFont="1" applyBorder="1" applyAlignment="1">
      <alignment horizontal="center" vertical="center" wrapText="1"/>
    </xf>
    <xf numFmtId="0" fontId="135" fillId="0" borderId="61" xfId="669" applyFont="1" applyBorder="1" applyAlignment="1">
      <alignment horizontal="center" vertical="center" wrapText="1"/>
    </xf>
    <xf numFmtId="0" fontId="135" fillId="0" borderId="60" xfId="669" applyFont="1" applyBorder="1" applyAlignment="1">
      <alignment horizontal="center" vertical="center" wrapText="1"/>
    </xf>
    <xf numFmtId="0" fontId="105" fillId="32" borderId="53" xfId="669" applyFont="1" applyFill="1" applyBorder="1" applyAlignment="1">
      <alignment horizontal="center" vertical="center" wrapText="1"/>
    </xf>
    <xf numFmtId="0" fontId="137" fillId="35" borderId="59" xfId="0" applyFont="1" applyFill="1" applyBorder="1" applyAlignment="1">
      <alignment horizontal="center" vertical="center"/>
    </xf>
    <xf numFmtId="0" fontId="137" fillId="35" borderId="58" xfId="0" applyFont="1" applyFill="1" applyBorder="1" applyAlignment="1">
      <alignment horizontal="center" vertical="center"/>
    </xf>
    <xf numFmtId="0" fontId="137" fillId="35" borderId="57" xfId="0" applyFont="1" applyFill="1" applyBorder="1" applyAlignment="1">
      <alignment horizontal="center" vertical="center"/>
    </xf>
    <xf numFmtId="15" fontId="154" fillId="35" borderId="59" xfId="695" applyNumberFormat="1" applyFont="1" applyFill="1" applyBorder="1" applyAlignment="1">
      <alignment horizontal="center" vertical="center"/>
    </xf>
    <xf numFmtId="15" fontId="154" fillId="35" borderId="57" xfId="695" applyNumberFormat="1" applyFont="1" applyFill="1" applyBorder="1" applyAlignment="1">
      <alignment horizontal="center" vertical="center"/>
    </xf>
    <xf numFmtId="0" fontId="153" fillId="35" borderId="59" xfId="695" applyFont="1" applyFill="1" applyBorder="1" applyAlignment="1">
      <alignment horizontal="center" vertical="center"/>
    </xf>
    <xf numFmtId="0" fontId="153" fillId="35" borderId="58" xfId="695" applyFont="1" applyFill="1" applyBorder="1" applyAlignment="1">
      <alignment horizontal="center" vertical="center"/>
    </xf>
    <xf numFmtId="0" fontId="153" fillId="35" borderId="57" xfId="695" applyFont="1" applyFill="1" applyBorder="1" applyAlignment="1">
      <alignment horizontal="center" vertical="center"/>
    </xf>
    <xf numFmtId="0" fontId="123" fillId="35" borderId="22" xfId="5" applyFont="1" applyFill="1" applyBorder="1" applyAlignment="1">
      <alignment horizontal="center" vertical="center" wrapText="1"/>
    </xf>
    <xf numFmtId="0" fontId="123" fillId="35" borderId="16" xfId="5" applyFont="1" applyFill="1" applyBorder="1" applyAlignment="1">
      <alignment horizontal="center" vertical="center" wrapText="1"/>
    </xf>
    <xf numFmtId="0" fontId="123" fillId="35" borderId="17" xfId="5" applyFont="1" applyFill="1" applyBorder="1" applyAlignment="1">
      <alignment horizontal="center" vertical="center" wrapText="1"/>
    </xf>
    <xf numFmtId="0" fontId="105" fillId="32" borderId="63" xfId="5" applyFont="1" applyFill="1" applyBorder="1" applyAlignment="1">
      <alignment horizontal="left" vertical="center" wrapText="1"/>
    </xf>
    <xf numFmtId="0" fontId="105" fillId="32" borderId="25" xfId="5" applyFont="1" applyFill="1" applyBorder="1" applyAlignment="1">
      <alignment horizontal="left" vertical="center" wrapText="1"/>
    </xf>
    <xf numFmtId="170" fontId="100" fillId="26" borderId="64" xfId="5" applyNumberFormat="1" applyFont="1" applyFill="1" applyBorder="1" applyAlignment="1" applyProtection="1">
      <alignment horizontal="center" vertical="center" wrapText="1"/>
      <protection locked="0"/>
    </xf>
    <xf numFmtId="170" fontId="100" fillId="26" borderId="80" xfId="5" applyNumberFormat="1" applyFont="1" applyFill="1" applyBorder="1" applyAlignment="1" applyProtection="1">
      <alignment horizontal="center" vertical="center" wrapText="1"/>
      <protection locked="0"/>
    </xf>
    <xf numFmtId="170" fontId="100" fillId="26" borderId="55" xfId="5" applyNumberFormat="1" applyFont="1" applyFill="1" applyBorder="1" applyAlignment="1" applyProtection="1">
      <alignment horizontal="center" vertical="center" wrapText="1"/>
      <protection locked="0"/>
    </xf>
    <xf numFmtId="0" fontId="105" fillId="32" borderId="64" xfId="5" applyFont="1" applyFill="1" applyBorder="1" applyAlignment="1">
      <alignment horizontal="center" vertical="center" wrapText="1"/>
    </xf>
    <xf numFmtId="0" fontId="105" fillId="32" borderId="80" xfId="5" applyFont="1" applyFill="1" applyBorder="1" applyAlignment="1">
      <alignment horizontal="center" vertical="center" wrapText="1"/>
    </xf>
    <xf numFmtId="0" fontId="105" fillId="32" borderId="55" xfId="5" applyFont="1" applyFill="1" applyBorder="1" applyAlignment="1">
      <alignment horizontal="center" vertical="center" wrapText="1"/>
    </xf>
    <xf numFmtId="0" fontId="99" fillId="26" borderId="59" xfId="5" applyFont="1" applyFill="1" applyBorder="1" applyAlignment="1">
      <alignment horizontal="center" vertical="center"/>
    </xf>
    <xf numFmtId="0" fontId="99" fillId="26" borderId="58" xfId="5" applyFont="1" applyFill="1" applyBorder="1" applyAlignment="1">
      <alignment horizontal="center" vertical="center"/>
    </xf>
    <xf numFmtId="0" fontId="99" fillId="26" borderId="57" xfId="5" applyFont="1" applyFill="1" applyBorder="1" applyAlignment="1">
      <alignment horizontal="center" vertical="center"/>
    </xf>
    <xf numFmtId="0" fontId="105" fillId="32" borderId="16" xfId="5" applyFont="1" applyFill="1" applyBorder="1" applyAlignment="1">
      <alignment horizontal="center" vertical="center" wrapText="1"/>
    </xf>
    <xf numFmtId="0" fontId="105" fillId="32" borderId="332" xfId="5" applyFont="1" applyFill="1" applyBorder="1" applyAlignment="1">
      <alignment horizontal="center" vertical="center" wrapText="1"/>
    </xf>
    <xf numFmtId="175" fontId="99" fillId="0" borderId="22" xfId="676" applyNumberFormat="1" applyFont="1" applyBorder="1" applyAlignment="1">
      <alignment horizontal="center" vertical="center"/>
      <protection locked="0"/>
    </xf>
    <xf numFmtId="175" fontId="99" fillId="0" borderId="16" xfId="676" applyNumberFormat="1" applyFont="1" applyBorder="1" applyAlignment="1">
      <alignment horizontal="center" vertical="center"/>
      <protection locked="0"/>
    </xf>
    <xf numFmtId="175" fontId="99" fillId="0" borderId="17" xfId="676" applyNumberFormat="1" applyFont="1" applyBorder="1" applyAlignment="1">
      <alignment horizontal="center" vertical="center"/>
      <protection locked="0"/>
    </xf>
    <xf numFmtId="175" fontId="99" fillId="0" borderId="73" xfId="676" applyNumberFormat="1" applyFont="1" applyBorder="1" applyAlignment="1">
      <alignment horizontal="center" vertical="center"/>
      <protection locked="0"/>
    </xf>
    <xf numFmtId="175" fontId="99" fillId="0" borderId="332" xfId="676" applyNumberFormat="1" applyFont="1" applyBorder="1" applyAlignment="1">
      <alignment horizontal="center" vertical="center"/>
      <protection locked="0"/>
    </xf>
    <xf numFmtId="175" fontId="99" fillId="0" borderId="364" xfId="676" applyNumberFormat="1" applyFont="1" applyBorder="1" applyAlignment="1">
      <alignment horizontal="center" vertical="center"/>
      <protection locked="0"/>
    </xf>
    <xf numFmtId="0" fontId="105" fillId="32" borderId="36" xfId="5" applyFont="1" applyFill="1" applyBorder="1" applyAlignment="1">
      <alignment horizontal="left" vertical="center" wrapText="1"/>
    </xf>
    <xf numFmtId="0" fontId="105" fillId="32" borderId="14" xfId="5" applyFont="1" applyFill="1" applyBorder="1" applyAlignment="1">
      <alignment horizontal="left" wrapText="1"/>
    </xf>
    <xf numFmtId="0" fontId="105" fillId="32" borderId="26" xfId="5" applyFont="1" applyFill="1" applyBorder="1" applyAlignment="1">
      <alignment horizontal="left" wrapText="1"/>
    </xf>
    <xf numFmtId="0" fontId="99" fillId="0" borderId="36" xfId="676" applyFont="1" applyBorder="1" applyAlignment="1">
      <alignment horizontal="center" vertical="center"/>
      <protection locked="0"/>
    </xf>
    <xf numFmtId="0" fontId="99" fillId="0" borderId="14" xfId="676" applyFont="1" applyBorder="1" applyAlignment="1">
      <alignment horizontal="center" vertical="center"/>
      <protection locked="0"/>
    </xf>
    <xf numFmtId="0" fontId="99" fillId="0" borderId="37" xfId="676" applyFont="1" applyBorder="1" applyAlignment="1">
      <alignment horizontal="center" vertical="center"/>
      <protection locked="0"/>
    </xf>
    <xf numFmtId="0" fontId="99" fillId="0" borderId="59" xfId="5" applyFont="1" applyBorder="1" applyAlignment="1">
      <alignment horizontal="center" vertical="center" wrapText="1"/>
    </xf>
    <xf numFmtId="0" fontId="99" fillId="0" borderId="58" xfId="5" applyFont="1" applyBorder="1" applyAlignment="1">
      <alignment horizontal="center" vertical="center" wrapText="1"/>
    </xf>
    <xf numFmtId="0" fontId="99" fillId="0" borderId="57" xfId="5" applyFont="1" applyBorder="1" applyAlignment="1">
      <alignment horizontal="center" vertical="center" wrapText="1"/>
    </xf>
    <xf numFmtId="0" fontId="99" fillId="0" borderId="61" xfId="676" applyFont="1" applyBorder="1" applyAlignment="1">
      <alignment horizontal="left" vertical="center" wrapText="1"/>
      <protection locked="0"/>
    </xf>
    <xf numFmtId="0" fontId="99" fillId="0" borderId="70" xfId="676" applyFont="1" applyBorder="1" applyAlignment="1">
      <alignment horizontal="left" vertical="center" wrapText="1"/>
      <protection locked="0"/>
    </xf>
    <xf numFmtId="0" fontId="99" fillId="0" borderId="60" xfId="676" applyFont="1" applyBorder="1" applyAlignment="1">
      <alignment horizontal="left" vertical="center" wrapText="1"/>
      <protection locked="0"/>
    </xf>
    <xf numFmtId="0" fontId="105" fillId="32" borderId="61" xfId="5" applyFont="1" applyFill="1" applyBorder="1" applyAlignment="1" applyProtection="1">
      <alignment horizontal="left" vertical="center" wrapText="1"/>
      <protection locked="0"/>
    </xf>
    <xf numFmtId="0" fontId="105" fillId="32" borderId="70" xfId="5" applyFont="1" applyFill="1" applyBorder="1" applyAlignment="1" applyProtection="1">
      <alignment horizontal="left" vertical="center" wrapText="1"/>
      <protection locked="0"/>
    </xf>
    <xf numFmtId="0" fontId="99" fillId="43" borderId="59" xfId="676" applyFont="1" applyFill="1" applyBorder="1" applyAlignment="1">
      <alignment horizontal="center" vertical="center" wrapText="1"/>
      <protection locked="0"/>
    </xf>
    <xf numFmtId="0" fontId="99" fillId="43" borderId="58" xfId="676" applyFont="1" applyFill="1" applyBorder="1" applyAlignment="1">
      <alignment horizontal="center" vertical="center" wrapText="1"/>
      <protection locked="0"/>
    </xf>
    <xf numFmtId="0" fontId="99" fillId="43" borderId="57" xfId="676" applyFont="1" applyFill="1" applyBorder="1" applyAlignment="1">
      <alignment horizontal="center" vertical="center" wrapText="1"/>
      <protection locked="0"/>
    </xf>
    <xf numFmtId="0" fontId="99" fillId="26" borderId="12" xfId="5" applyFont="1" applyFill="1" applyBorder="1" applyAlignment="1" applyProtection="1">
      <alignment horizontal="center" vertical="center" wrapText="1"/>
      <protection locked="0"/>
    </xf>
    <xf numFmtId="0" fontId="99" fillId="26" borderId="11" xfId="5" applyFont="1" applyFill="1" applyBorder="1" applyAlignment="1" applyProtection="1">
      <alignment horizontal="center" vertical="center" wrapText="1"/>
      <protection locked="0"/>
    </xf>
    <xf numFmtId="9" fontId="103" fillId="0" borderId="23" xfId="62" applyFont="1" applyBorder="1" applyAlignment="1" applyProtection="1">
      <alignment horizontal="center" vertical="center"/>
    </xf>
    <xf numFmtId="9" fontId="103" fillId="0" borderId="12" xfId="62" applyFont="1" applyBorder="1" applyAlignment="1" applyProtection="1">
      <alignment horizontal="center" vertical="center"/>
    </xf>
    <xf numFmtId="9" fontId="103" fillId="0" borderId="24" xfId="62" applyFont="1" applyBorder="1" applyAlignment="1" applyProtection="1">
      <alignment horizontal="center" vertical="center"/>
    </xf>
    <xf numFmtId="0" fontId="99" fillId="0" borderId="21" xfId="688" applyFont="1" applyBorder="1" applyAlignment="1" applyProtection="1">
      <alignment horizontal="center" vertical="center"/>
      <protection locked="0"/>
    </xf>
    <xf numFmtId="0" fontId="99" fillId="0" borderId="14" xfId="688" applyFont="1" applyBorder="1" applyAlignment="1">
      <alignment horizontal="left" vertical="center" wrapText="1"/>
    </xf>
    <xf numFmtId="0" fontId="99" fillId="0" borderId="14" xfId="5" applyFont="1" applyBorder="1" applyAlignment="1">
      <alignment vertical="center" wrapText="1"/>
    </xf>
    <xf numFmtId="0" fontId="99" fillId="0" borderId="26" xfId="689" applyFont="1" applyBorder="1" applyAlignment="1" applyProtection="1">
      <alignment horizontal="center" vertical="center"/>
      <protection locked="0"/>
    </xf>
    <xf numFmtId="0" fontId="99" fillId="0" borderId="25" xfId="689" applyFont="1" applyBorder="1" applyAlignment="1" applyProtection="1">
      <alignment horizontal="center" vertical="center"/>
      <protection locked="0"/>
    </xf>
    <xf numFmtId="0" fontId="99" fillId="0" borderId="62" xfId="689" applyFont="1" applyBorder="1" applyAlignment="1" applyProtection="1">
      <alignment horizontal="center" vertical="center"/>
      <protection locked="0"/>
    </xf>
    <xf numFmtId="0" fontId="99" fillId="0" borderId="26" xfId="5" applyFont="1" applyBorder="1" applyAlignment="1">
      <alignment horizontal="center" vertical="center"/>
    </xf>
    <xf numFmtId="0" fontId="99" fillId="0" borderId="24" xfId="5" applyFont="1" applyBorder="1" applyAlignment="1">
      <alignment horizontal="center" vertical="center"/>
    </xf>
    <xf numFmtId="0" fontId="99" fillId="0" borderId="23" xfId="688" applyFont="1" applyBorder="1" applyAlignment="1">
      <alignment horizontal="left" vertical="center" wrapText="1"/>
    </xf>
    <xf numFmtId="0" fontId="99" fillId="0" borderId="12" xfId="688" applyFont="1" applyBorder="1" applyAlignment="1">
      <alignment horizontal="left" vertical="center" wrapText="1"/>
    </xf>
    <xf numFmtId="0" fontId="99" fillId="0" borderId="11" xfId="688" applyFont="1" applyBorder="1" applyAlignment="1">
      <alignment horizontal="left" vertical="center" wrapText="1"/>
    </xf>
    <xf numFmtId="0" fontId="99" fillId="0" borderId="23" xfId="689" applyFont="1" applyBorder="1" applyAlignment="1" applyProtection="1">
      <alignment horizontal="center" vertical="center"/>
      <protection locked="0"/>
    </xf>
    <xf numFmtId="0" fontId="99" fillId="0" borderId="12" xfId="689" applyFont="1" applyBorder="1" applyAlignment="1" applyProtection="1">
      <alignment horizontal="center" vertical="center"/>
      <protection locked="0"/>
    </xf>
    <xf numFmtId="0" fontId="99" fillId="0" borderId="294" xfId="689" applyFont="1" applyBorder="1" applyAlignment="1" applyProtection="1">
      <alignment horizontal="center" vertical="center"/>
      <protection locked="0"/>
    </xf>
    <xf numFmtId="0" fontId="99" fillId="0" borderId="21" xfId="688" applyFont="1" applyBorder="1" applyAlignment="1">
      <alignment horizontal="left" vertical="center" wrapText="1"/>
    </xf>
    <xf numFmtId="0" fontId="99" fillId="0" borderId="21" xfId="5" applyFont="1" applyBorder="1" applyAlignment="1">
      <alignment vertical="center" wrapText="1"/>
    </xf>
    <xf numFmtId="0" fontId="99" fillId="0" borderId="103" xfId="5" applyFont="1" applyBorder="1" applyAlignment="1">
      <alignment horizontal="center" vertical="center"/>
    </xf>
    <xf numFmtId="0" fontId="99" fillId="36" borderId="14" xfId="5" applyFont="1" applyFill="1" applyBorder="1" applyAlignment="1">
      <alignment horizontal="left" vertical="center" wrapText="1"/>
    </xf>
    <xf numFmtId="0" fontId="99" fillId="0" borderId="33" xfId="688" applyFont="1" applyBorder="1" applyAlignment="1">
      <alignment horizontal="left" vertical="center" wrapText="1"/>
    </xf>
    <xf numFmtId="0" fontId="99" fillId="0" borderId="71" xfId="689" applyFont="1" applyBorder="1" applyAlignment="1" applyProtection="1">
      <alignment horizontal="center" vertical="center"/>
      <protection locked="0"/>
    </xf>
    <xf numFmtId="0" fontId="99" fillId="0" borderId="70" xfId="689" applyFont="1" applyBorder="1" applyAlignment="1" applyProtection="1">
      <alignment horizontal="center" vertical="center"/>
      <protection locked="0"/>
    </xf>
    <xf numFmtId="0" fontId="99" fillId="0" borderId="60" xfId="689" applyFont="1" applyBorder="1" applyAlignment="1" applyProtection="1">
      <alignment horizontal="center" vertical="center"/>
      <protection locked="0"/>
    </xf>
    <xf numFmtId="0" fontId="103" fillId="0" borderId="102" xfId="5" applyFont="1" applyBorder="1" applyAlignment="1">
      <alignment horizontal="center" vertical="center" wrapText="1"/>
    </xf>
    <xf numFmtId="0" fontId="99" fillId="0" borderId="101" xfId="5" applyFont="1" applyBorder="1" applyAlignment="1">
      <alignment horizontal="center" vertical="center"/>
    </xf>
    <xf numFmtId="0" fontId="103" fillId="36" borderId="100" xfId="5" applyFont="1" applyFill="1" applyBorder="1" applyAlignment="1" applyProtection="1">
      <alignment horizontal="center" vertical="center"/>
      <protection locked="0"/>
    </xf>
    <xf numFmtId="0" fontId="103" fillId="36" borderId="58" xfId="5" applyFont="1" applyFill="1" applyBorder="1" applyAlignment="1" applyProtection="1">
      <alignment horizontal="center" vertical="center"/>
      <protection locked="0"/>
    </xf>
    <xf numFmtId="0" fontId="103" fillId="36" borderId="57" xfId="5" applyFont="1" applyFill="1" applyBorder="1" applyAlignment="1" applyProtection="1">
      <alignment horizontal="center" vertical="center"/>
      <protection locked="0"/>
    </xf>
    <xf numFmtId="0" fontId="103" fillId="0" borderId="59" xfId="5" applyFont="1" applyBorder="1" applyAlignment="1">
      <alignment horizontal="center" vertical="center" wrapText="1"/>
    </xf>
    <xf numFmtId="0" fontId="103" fillId="0" borderId="58" xfId="5" applyFont="1" applyBorder="1" applyAlignment="1">
      <alignment horizontal="center" vertical="center" wrapText="1"/>
    </xf>
    <xf numFmtId="175" fontId="103" fillId="0" borderId="100" xfId="5" applyNumberFormat="1" applyFont="1" applyBorder="1" applyAlignment="1" applyProtection="1">
      <alignment horizontal="center" vertical="center" wrapText="1"/>
      <protection locked="0"/>
    </xf>
    <xf numFmtId="0" fontId="103" fillId="0" borderId="58" xfId="5" applyFont="1" applyBorder="1" applyAlignment="1" applyProtection="1">
      <alignment horizontal="center" vertical="center" wrapText="1"/>
      <protection locked="0"/>
    </xf>
    <xf numFmtId="0" fontId="103" fillId="0" borderId="57" xfId="5" applyFont="1" applyBorder="1" applyAlignment="1" applyProtection="1">
      <alignment horizontal="center" vertical="center" wrapText="1"/>
      <protection locked="0"/>
    </xf>
    <xf numFmtId="0" fontId="132" fillId="42" borderId="22" xfId="5" applyFont="1" applyFill="1" applyBorder="1" applyAlignment="1">
      <alignment horizontal="center" vertical="top" wrapText="1"/>
    </xf>
    <xf numFmtId="0" fontId="132" fillId="42" borderId="16" xfId="5" applyFont="1" applyFill="1" applyBorder="1" applyAlignment="1">
      <alignment horizontal="center" vertical="top" wrapText="1"/>
    </xf>
    <xf numFmtId="0" fontId="99" fillId="0" borderId="102" xfId="5" applyFont="1" applyBorder="1" applyAlignment="1">
      <alignment horizontal="center" vertical="center"/>
    </xf>
    <xf numFmtId="0" fontId="103" fillId="57" borderId="101" xfId="5" applyFont="1" applyFill="1" applyBorder="1" applyAlignment="1">
      <alignment horizontal="center" vertical="center"/>
    </xf>
    <xf numFmtId="0" fontId="103" fillId="0" borderId="101" xfId="5" applyFont="1" applyBorder="1" applyAlignment="1">
      <alignment horizontal="center" vertical="center"/>
    </xf>
    <xf numFmtId="0" fontId="103" fillId="0" borderId="270" xfId="5" applyFont="1" applyBorder="1" applyAlignment="1">
      <alignment horizontal="center" vertical="center"/>
    </xf>
    <xf numFmtId="0" fontId="103" fillId="57" borderId="102" xfId="5" applyFont="1" applyFill="1" applyBorder="1" applyAlignment="1">
      <alignment horizontal="center" vertical="center"/>
    </xf>
    <xf numFmtId="0" fontId="103" fillId="57" borderId="100" xfId="5" applyFont="1" applyFill="1" applyBorder="1" applyAlignment="1">
      <alignment horizontal="center" vertical="center"/>
    </xf>
    <xf numFmtId="0" fontId="103" fillId="57" borderId="58" xfId="5" applyFont="1" applyFill="1" applyBorder="1" applyAlignment="1">
      <alignment horizontal="center" vertical="center"/>
    </xf>
    <xf numFmtId="0" fontId="103" fillId="57" borderId="57" xfId="5" applyFont="1" applyFill="1" applyBorder="1" applyAlignment="1">
      <alignment horizontal="center" vertical="center"/>
    </xf>
    <xf numFmtId="0" fontId="99" fillId="26" borderId="73" xfId="5" applyFont="1" applyFill="1" applyBorder="1"/>
    <xf numFmtId="0" fontId="99" fillId="0" borderId="332" xfId="5" applyFont="1" applyBorder="1"/>
    <xf numFmtId="0" fontId="99" fillId="0" borderId="364" xfId="5" applyFont="1" applyBorder="1"/>
    <xf numFmtId="0" fontId="105" fillId="35" borderId="22" xfId="5" applyFont="1" applyFill="1" applyBorder="1" applyAlignment="1">
      <alignment horizontal="center" vertical="center" wrapText="1"/>
    </xf>
    <xf numFmtId="0" fontId="105" fillId="35" borderId="16" xfId="5" applyFont="1" applyFill="1" applyBorder="1" applyAlignment="1">
      <alignment horizontal="center" vertical="center" wrapText="1"/>
    </xf>
    <xf numFmtId="0" fontId="105" fillId="35" borderId="17" xfId="5" applyFont="1" applyFill="1" applyBorder="1" applyAlignment="1">
      <alignment horizontal="center" vertical="center" wrapText="1"/>
    </xf>
    <xf numFmtId="0" fontId="99" fillId="0" borderId="59" xfId="5" applyFont="1" applyBorder="1" applyAlignment="1">
      <alignment horizontal="center" vertical="center"/>
    </xf>
    <xf numFmtId="0" fontId="99" fillId="0" borderId="76" xfId="5" applyFont="1" applyBorder="1" applyAlignment="1">
      <alignment horizontal="center" vertical="center"/>
    </xf>
    <xf numFmtId="0" fontId="99" fillId="57" borderId="100" xfId="5" applyFont="1" applyFill="1" applyBorder="1" applyAlignment="1">
      <alignment horizontal="center" vertical="center" wrapText="1"/>
    </xf>
    <xf numFmtId="0" fontId="99" fillId="57" borderId="58" xfId="5" applyFont="1" applyFill="1" applyBorder="1" applyAlignment="1">
      <alignment horizontal="center" vertical="center" wrapText="1"/>
    </xf>
    <xf numFmtId="0" fontId="99" fillId="57" borderId="57" xfId="5" applyFont="1" applyFill="1" applyBorder="1" applyAlignment="1">
      <alignment horizontal="center" vertical="center" wrapText="1"/>
    </xf>
    <xf numFmtId="0" fontId="99" fillId="26" borderId="19" xfId="5" applyFont="1" applyFill="1" applyBorder="1"/>
    <xf numFmtId="0" fontId="99" fillId="0" borderId="0" xfId="5" applyFont="1"/>
    <xf numFmtId="0" fontId="99" fillId="0" borderId="18" xfId="5" applyFont="1" applyBorder="1"/>
    <xf numFmtId="0" fontId="132" fillId="32" borderId="34" xfId="688" applyFont="1" applyFill="1" applyBorder="1" applyAlignment="1">
      <alignment horizontal="center" vertical="center"/>
    </xf>
    <xf numFmtId="0" fontId="132" fillId="32" borderId="38" xfId="688" applyFont="1" applyFill="1" applyBorder="1" applyAlignment="1">
      <alignment horizontal="center" vertical="center"/>
    </xf>
    <xf numFmtId="0" fontId="132" fillId="32" borderId="32" xfId="5" applyFont="1" applyFill="1" applyBorder="1" applyAlignment="1">
      <alignment horizontal="center" vertical="center"/>
    </xf>
    <xf numFmtId="0" fontId="132" fillId="32" borderId="33" xfId="5" applyFont="1" applyFill="1" applyBorder="1" applyAlignment="1">
      <alignment horizontal="center" vertical="center"/>
    </xf>
    <xf numFmtId="0" fontId="132" fillId="32" borderId="32" xfId="5" applyFont="1" applyFill="1" applyBorder="1" applyAlignment="1">
      <alignment horizontal="center" vertical="center" wrapText="1"/>
    </xf>
    <xf numFmtId="0" fontId="132" fillId="32" borderId="35" xfId="5" applyFont="1" applyFill="1" applyBorder="1" applyAlignment="1">
      <alignment horizontal="center" vertical="center" wrapText="1"/>
    </xf>
    <xf numFmtId="0" fontId="132" fillId="32" borderId="33" xfId="5" applyFont="1" applyFill="1" applyBorder="1" applyAlignment="1">
      <alignment horizontal="center" vertical="center" wrapText="1"/>
    </xf>
    <xf numFmtId="0" fontId="132" fillId="32" borderId="39" xfId="5" applyFont="1" applyFill="1" applyBorder="1" applyAlignment="1">
      <alignment horizontal="center" vertical="center" wrapText="1"/>
    </xf>
    <xf numFmtId="0" fontId="105" fillId="32" borderId="82" xfId="690" applyFont="1" applyFill="1" applyBorder="1" applyAlignment="1">
      <alignment horizontal="center" vertical="center"/>
    </xf>
    <xf numFmtId="0" fontId="105" fillId="32" borderId="81" xfId="690" applyFont="1" applyFill="1" applyBorder="1" applyAlignment="1">
      <alignment horizontal="center" vertical="center"/>
    </xf>
    <xf numFmtId="0" fontId="103" fillId="33" borderId="291" xfId="690" applyFont="1" applyFill="1" applyBorder="1" applyAlignment="1">
      <alignment horizontal="left" vertical="center"/>
    </xf>
    <xf numFmtId="0" fontId="103" fillId="33" borderId="52" xfId="690" applyFont="1" applyFill="1" applyBorder="1" applyAlignment="1">
      <alignment horizontal="left" vertical="center"/>
    </xf>
    <xf numFmtId="0" fontId="98" fillId="33" borderId="53" xfId="690" applyFont="1" applyFill="1" applyBorder="1" applyAlignment="1">
      <alignment horizontal="left" vertical="center"/>
    </xf>
    <xf numFmtId="0" fontId="103" fillId="33" borderId="53" xfId="690" applyFont="1" applyFill="1" applyBorder="1" applyAlignment="1">
      <alignment horizontal="left" vertical="center"/>
    </xf>
    <xf numFmtId="0" fontId="123" fillId="35" borderId="59" xfId="690" applyFont="1" applyFill="1" applyBorder="1" applyAlignment="1">
      <alignment horizontal="center" vertical="center"/>
    </xf>
    <xf numFmtId="0" fontId="123" fillId="35" borderId="58" xfId="690" applyFont="1" applyFill="1" applyBorder="1" applyAlignment="1">
      <alignment horizontal="center" vertical="center"/>
    </xf>
    <xf numFmtId="0" fontId="123" fillId="35" borderId="57" xfId="690" applyFont="1" applyFill="1" applyBorder="1" applyAlignment="1">
      <alignment horizontal="center" vertical="center"/>
    </xf>
    <xf numFmtId="0" fontId="105" fillId="32" borderId="76" xfId="690" applyFont="1" applyFill="1" applyBorder="1" applyAlignment="1">
      <alignment horizontal="center" vertical="center"/>
    </xf>
    <xf numFmtId="0" fontId="105" fillId="32" borderId="101" xfId="690" applyFont="1" applyFill="1" applyBorder="1" applyAlignment="1">
      <alignment horizontal="center" vertical="center"/>
    </xf>
    <xf numFmtId="0" fontId="105" fillId="32" borderId="83" xfId="690" applyFont="1" applyFill="1" applyBorder="1" applyAlignment="1">
      <alignment horizontal="center" vertical="center"/>
    </xf>
    <xf numFmtId="0" fontId="103" fillId="33" borderId="51" xfId="690" applyFont="1" applyFill="1" applyBorder="1" applyAlignment="1">
      <alignment horizontal="left" vertical="center"/>
    </xf>
    <xf numFmtId="0" fontId="180" fillId="57" borderId="0" xfId="689" applyFont="1" applyFill="1" applyAlignment="1">
      <alignment horizontal="center"/>
    </xf>
    <xf numFmtId="0" fontId="169" fillId="57" borderId="14" xfId="720" applyFont="1" applyFill="1" applyBorder="1" applyAlignment="1">
      <alignment horizontal="left" vertical="center" wrapText="1"/>
    </xf>
    <xf numFmtId="0" fontId="169" fillId="57" borderId="14" xfId="720" applyFont="1" applyFill="1" applyBorder="1" applyAlignment="1">
      <alignment horizontal="left" vertical="center"/>
    </xf>
    <xf numFmtId="0" fontId="170" fillId="57" borderId="14" xfId="689" applyFont="1" applyFill="1" applyBorder="1" applyAlignment="1">
      <alignment horizontal="left" vertical="center" wrapText="1"/>
    </xf>
    <xf numFmtId="0" fontId="170" fillId="57" borderId="14" xfId="689" applyFont="1" applyFill="1" applyBorder="1" applyAlignment="1">
      <alignment horizontal="left" vertical="top" wrapText="1"/>
    </xf>
    <xf numFmtId="0" fontId="170" fillId="57" borderId="14" xfId="689" applyFont="1" applyFill="1" applyBorder="1" applyAlignment="1">
      <alignment vertical="center" wrapText="1"/>
    </xf>
    <xf numFmtId="0" fontId="170" fillId="57" borderId="33" xfId="689" applyFont="1" applyFill="1" applyBorder="1" applyAlignment="1">
      <alignment horizontal="left" vertical="center" wrapText="1"/>
    </xf>
    <xf numFmtId="0" fontId="170" fillId="57" borderId="33" xfId="689" applyFont="1" applyFill="1" applyBorder="1" applyAlignment="1">
      <alignment vertical="center" wrapText="1"/>
    </xf>
    <xf numFmtId="0" fontId="170" fillId="57" borderId="0" xfId="689" applyFont="1" applyFill="1" applyAlignment="1">
      <alignment horizontal="center" vertical="top"/>
    </xf>
    <xf numFmtId="0" fontId="182" fillId="40" borderId="59" xfId="720" applyFont="1" applyFill="1" applyBorder="1" applyAlignment="1">
      <alignment horizontal="center" vertical="center" wrapText="1"/>
    </xf>
    <xf numFmtId="0" fontId="182" fillId="40" borderId="58" xfId="720" applyFont="1" applyFill="1" applyBorder="1" applyAlignment="1">
      <alignment horizontal="center" vertical="center" wrapText="1"/>
    </xf>
    <xf numFmtId="0" fontId="182" fillId="40" borderId="57" xfId="720" applyFont="1" applyFill="1" applyBorder="1" applyAlignment="1">
      <alignment horizontal="center" vertical="center" wrapText="1"/>
    </xf>
    <xf numFmtId="173" fontId="182" fillId="40" borderId="59" xfId="709" applyNumberFormat="1" applyFont="1" applyFill="1" applyBorder="1" applyAlignment="1" applyProtection="1">
      <alignment horizontal="center" vertical="distributed" wrapText="1"/>
    </xf>
    <xf numFmtId="173" fontId="183" fillId="40" borderId="58" xfId="720" applyNumberFormat="1" applyFont="1" applyFill="1" applyBorder="1" applyAlignment="1">
      <alignment horizontal="center" vertical="distributed" wrapText="1"/>
    </xf>
    <xf numFmtId="173" fontId="183" fillId="40" borderId="57" xfId="720" applyNumberFormat="1" applyFont="1" applyFill="1" applyBorder="1" applyAlignment="1">
      <alignment horizontal="center" vertical="distributed" wrapText="1"/>
    </xf>
    <xf numFmtId="0" fontId="181" fillId="40" borderId="59" xfId="720" applyFont="1" applyFill="1" applyBorder="1" applyAlignment="1">
      <alignment horizontal="right" vertical="center" wrapText="1"/>
    </xf>
    <xf numFmtId="0" fontId="181" fillId="40" borderId="58" xfId="720" applyFont="1" applyFill="1" applyBorder="1" applyAlignment="1">
      <alignment horizontal="right" vertical="center" wrapText="1"/>
    </xf>
    <xf numFmtId="0" fontId="166" fillId="26" borderId="58" xfId="720" applyFont="1" applyFill="1" applyBorder="1" applyAlignment="1" applyProtection="1">
      <alignment horizontal="left" vertical="center" wrapText="1"/>
      <protection locked="0"/>
    </xf>
    <xf numFmtId="0" fontId="166" fillId="26" borderId="57" xfId="720" applyFont="1" applyFill="1" applyBorder="1" applyAlignment="1" applyProtection="1">
      <alignment horizontal="left" vertical="center" wrapText="1"/>
      <protection locked="0"/>
    </xf>
    <xf numFmtId="0" fontId="168" fillId="41" borderId="72" xfId="720" applyFont="1" applyFill="1" applyBorder="1" applyAlignment="1">
      <alignment horizontal="center" vertical="center" wrapText="1"/>
    </xf>
    <xf numFmtId="0" fontId="168" fillId="41" borderId="21" xfId="720" applyFont="1" applyFill="1" applyBorder="1" applyAlignment="1">
      <alignment horizontal="center" vertical="center" wrapText="1"/>
    </xf>
    <xf numFmtId="0" fontId="168" fillId="41" borderId="26" xfId="720" applyFont="1" applyFill="1" applyBorder="1" applyAlignment="1">
      <alignment horizontal="center" vertical="center" wrapText="1"/>
    </xf>
    <xf numFmtId="0" fontId="168" fillId="41" borderId="24" xfId="720" applyFont="1" applyFill="1" applyBorder="1" applyAlignment="1">
      <alignment horizontal="center" vertical="center" wrapText="1"/>
    </xf>
    <xf numFmtId="0" fontId="160" fillId="57" borderId="14" xfId="720" applyFont="1" applyFill="1" applyBorder="1" applyAlignment="1">
      <alignment horizontal="left" vertical="center" wrapText="1"/>
    </xf>
    <xf numFmtId="0" fontId="163" fillId="0" borderId="79" xfId="720" applyFont="1" applyBorder="1" applyAlignment="1">
      <alignment horizontal="left" vertical="center" wrapText="1"/>
    </xf>
    <xf numFmtId="0" fontId="163" fillId="0" borderId="32" xfId="720" applyFont="1" applyBorder="1" applyAlignment="1">
      <alignment horizontal="left" vertical="center" wrapText="1"/>
    </xf>
    <xf numFmtId="0" fontId="163" fillId="0" borderId="35" xfId="720" applyFont="1" applyBorder="1" applyAlignment="1">
      <alignment horizontal="left" vertical="center" wrapText="1"/>
    </xf>
    <xf numFmtId="0" fontId="164" fillId="0" borderId="55" xfId="720" applyFont="1" applyBorder="1" applyAlignment="1">
      <alignment horizontal="center" vertical="center"/>
    </xf>
    <xf numFmtId="0" fontId="164" fillId="0" borderId="51" xfId="720" applyFont="1" applyBorder="1" applyAlignment="1">
      <alignment horizontal="center" vertical="center"/>
    </xf>
    <xf numFmtId="0" fontId="165" fillId="42" borderId="83" xfId="720" applyFont="1" applyFill="1" applyBorder="1" applyAlignment="1">
      <alignment horizontal="center" vertical="center" textRotation="90"/>
    </xf>
    <xf numFmtId="0" fontId="165" fillId="42" borderId="82" xfId="720" applyFont="1" applyFill="1" applyBorder="1" applyAlignment="1">
      <alignment horizontal="center" vertical="center" textRotation="90"/>
    </xf>
    <xf numFmtId="0" fontId="165" fillId="42" borderId="81" xfId="720" applyFont="1" applyFill="1" applyBorder="1" applyAlignment="1">
      <alignment horizontal="center" vertical="center" textRotation="90"/>
    </xf>
    <xf numFmtId="0" fontId="161" fillId="42" borderId="63" xfId="720" applyFont="1" applyFill="1" applyBorder="1" applyAlignment="1">
      <alignment horizontal="center" vertical="center"/>
    </xf>
    <xf numFmtId="0" fontId="161" fillId="42" borderId="25" xfId="720" applyFont="1" applyFill="1" applyBorder="1" applyAlignment="1">
      <alignment horizontal="center" vertical="center"/>
    </xf>
    <xf numFmtId="0" fontId="163" fillId="0" borderId="36" xfId="720" applyFont="1" applyBorder="1" applyAlignment="1">
      <alignment horizontal="center" vertical="center" wrapText="1"/>
    </xf>
    <xf numFmtId="0" fontId="163" fillId="0" borderId="14" xfId="720" applyFont="1" applyBorder="1" applyAlignment="1">
      <alignment horizontal="center" vertical="center" wrapText="1"/>
    </xf>
    <xf numFmtId="0" fontId="163" fillId="0" borderId="37" xfId="720" applyFont="1" applyBorder="1" applyAlignment="1">
      <alignment horizontal="center" vertical="center" wrapText="1"/>
    </xf>
    <xf numFmtId="0" fontId="163" fillId="0" borderId="24" xfId="720" applyFont="1" applyBorder="1" applyAlignment="1">
      <alignment horizontal="left" vertical="center" wrapText="1"/>
    </xf>
    <xf numFmtId="0" fontId="163" fillId="0" borderId="14" xfId="720" applyFont="1" applyBorder="1" applyAlignment="1">
      <alignment horizontal="left" vertical="center" wrapText="1"/>
    </xf>
    <xf numFmtId="0" fontId="163" fillId="0" borderId="37" xfId="720" applyFont="1" applyBorder="1" applyAlignment="1">
      <alignment horizontal="left" vertical="center" wrapText="1"/>
    </xf>
    <xf numFmtId="0" fontId="164" fillId="0" borderId="62" xfId="720" applyFont="1" applyBorder="1" applyAlignment="1">
      <alignment horizontal="center" vertical="center"/>
    </xf>
    <xf numFmtId="0" fontId="164" fillId="0" borderId="52" xfId="720" applyFont="1" applyBorder="1" applyAlignment="1">
      <alignment horizontal="center" vertical="center"/>
    </xf>
    <xf numFmtId="2" fontId="164" fillId="0" borderId="62" xfId="720" applyNumberFormat="1" applyFont="1" applyBorder="1" applyAlignment="1">
      <alignment horizontal="center" vertical="center"/>
    </xf>
    <xf numFmtId="2" fontId="164" fillId="0" borderId="52" xfId="720" applyNumberFormat="1" applyFont="1" applyBorder="1" applyAlignment="1">
      <alignment horizontal="center" vertical="center"/>
    </xf>
    <xf numFmtId="0" fontId="161" fillId="42" borderId="61" xfId="720" applyFont="1" applyFill="1" applyBorder="1" applyAlignment="1">
      <alignment horizontal="center" vertical="center"/>
    </xf>
    <xf numFmtId="0" fontId="161" fillId="42" borderId="70" xfId="720" applyFont="1" applyFill="1" applyBorder="1" applyAlignment="1">
      <alignment horizontal="center" vertical="center"/>
    </xf>
    <xf numFmtId="0" fontId="163" fillId="0" borderId="38" xfId="720" applyFont="1" applyBorder="1" applyAlignment="1">
      <alignment horizontal="center" vertical="center" wrapText="1"/>
    </xf>
    <xf numFmtId="0" fontId="163" fillId="0" borderId="33" xfId="720" applyFont="1" applyBorder="1" applyAlignment="1">
      <alignment horizontal="center" vertical="center" wrapText="1"/>
    </xf>
    <xf numFmtId="0" fontId="163" fillId="0" borderId="39" xfId="720" applyFont="1" applyBorder="1" applyAlignment="1">
      <alignment horizontal="center" vertical="center" wrapText="1"/>
    </xf>
    <xf numFmtId="0" fontId="163" fillId="0" borderId="69" xfId="720" applyFont="1" applyBorder="1" applyAlignment="1">
      <alignment horizontal="left" vertical="center" wrapText="1"/>
    </xf>
    <xf numFmtId="0" fontId="163" fillId="0" borderId="33" xfId="720" applyFont="1" applyBorder="1" applyAlignment="1">
      <alignment horizontal="left" vertical="center" wrapText="1"/>
    </xf>
    <xf numFmtId="0" fontId="163" fillId="0" borderId="39" xfId="720" applyFont="1" applyBorder="1" applyAlignment="1">
      <alignment horizontal="left" vertical="center" wrapText="1"/>
    </xf>
    <xf numFmtId="0" fontId="168" fillId="41" borderId="22" xfId="720" applyFont="1" applyFill="1" applyBorder="1" applyAlignment="1">
      <alignment horizontal="center" vertical="center"/>
    </xf>
    <xf numFmtId="0" fontId="168" fillId="41" borderId="16" xfId="720" applyFont="1" applyFill="1" applyBorder="1" applyAlignment="1">
      <alignment horizontal="center" vertical="center"/>
    </xf>
    <xf numFmtId="0" fontId="168" fillId="41" borderId="17" xfId="720" applyFont="1" applyFill="1" applyBorder="1" applyAlignment="1">
      <alignment horizontal="center" vertical="center"/>
    </xf>
    <xf numFmtId="0" fontId="168" fillId="41" borderId="59" xfId="720" applyFont="1" applyFill="1" applyBorder="1" applyAlignment="1">
      <alignment horizontal="center" vertical="center"/>
    </xf>
    <xf numFmtId="0" fontId="168" fillId="41" borderId="58" xfId="720" applyFont="1" applyFill="1" applyBorder="1" applyAlignment="1">
      <alignment horizontal="center" vertical="center"/>
    </xf>
    <xf numFmtId="0" fontId="168" fillId="41" borderId="76" xfId="720" applyFont="1" applyFill="1" applyBorder="1" applyAlignment="1">
      <alignment horizontal="center" vertical="center"/>
    </xf>
    <xf numFmtId="0" fontId="155" fillId="36" borderId="73" xfId="720" applyFont="1" applyFill="1" applyBorder="1" applyAlignment="1">
      <alignment horizontal="center" vertical="center"/>
    </xf>
    <xf numFmtId="0" fontId="155" fillId="36" borderId="332" xfId="720" applyFont="1" applyFill="1" applyBorder="1" applyAlignment="1">
      <alignment horizontal="center" vertical="center"/>
    </xf>
    <xf numFmtId="0" fontId="155" fillId="36" borderId="364" xfId="720" applyFont="1" applyFill="1" applyBorder="1" applyAlignment="1">
      <alignment horizontal="center" vertical="center"/>
    </xf>
    <xf numFmtId="2" fontId="155" fillId="57" borderId="22" xfId="720" applyNumberFormat="1" applyFont="1" applyFill="1" applyBorder="1" applyAlignment="1">
      <alignment horizontal="right" vertical="center"/>
    </xf>
    <xf numFmtId="2" fontId="155" fillId="57" borderId="16" xfId="720" applyNumberFormat="1" applyFont="1" applyFill="1" applyBorder="1" applyAlignment="1">
      <alignment horizontal="right" vertical="center"/>
    </xf>
    <xf numFmtId="2" fontId="155" fillId="57" borderId="19" xfId="720" applyNumberFormat="1" applyFont="1" applyFill="1" applyBorder="1" applyAlignment="1">
      <alignment horizontal="right" vertical="center"/>
    </xf>
    <xf numFmtId="2" fontId="155" fillId="57" borderId="0" xfId="720" applyNumberFormat="1" applyFont="1" applyFill="1" applyAlignment="1">
      <alignment horizontal="right" vertical="center"/>
    </xf>
    <xf numFmtId="2" fontId="155" fillId="57" borderId="73" xfId="720" applyNumberFormat="1" applyFont="1" applyFill="1" applyBorder="1" applyAlignment="1">
      <alignment horizontal="right" vertical="center"/>
    </xf>
    <xf numFmtId="2" fontId="155" fillId="57" borderId="332" xfId="720" applyNumberFormat="1" applyFont="1" applyFill="1" applyBorder="1" applyAlignment="1">
      <alignment horizontal="right" vertical="center"/>
    </xf>
    <xf numFmtId="2" fontId="155" fillId="57" borderId="75" xfId="720" applyNumberFormat="1" applyFont="1" applyFill="1" applyBorder="1" applyAlignment="1">
      <alignment horizontal="left" vertical="center"/>
    </xf>
    <xf numFmtId="2" fontId="155" fillId="57" borderId="10" xfId="720" applyNumberFormat="1" applyFont="1" applyFill="1" applyBorder="1" applyAlignment="1">
      <alignment horizontal="left" vertical="center"/>
    </xf>
    <xf numFmtId="2" fontId="155" fillId="57" borderId="349" xfId="720" applyNumberFormat="1" applyFont="1" applyFill="1" applyBorder="1" applyAlignment="1">
      <alignment horizontal="left" vertical="center"/>
    </xf>
    <xf numFmtId="0" fontId="168" fillId="41" borderId="26" xfId="720" applyFont="1" applyFill="1" applyBorder="1" applyAlignment="1">
      <alignment horizontal="center" vertical="center"/>
    </xf>
    <xf numFmtId="0" fontId="168" fillId="41" borderId="25" xfId="720" applyFont="1" applyFill="1" applyBorder="1" applyAlignment="1">
      <alignment horizontal="center" vertical="center"/>
    </xf>
    <xf numFmtId="0" fontId="168" fillId="41" borderId="24" xfId="720" applyFont="1" applyFill="1" applyBorder="1" applyAlignment="1">
      <alignment horizontal="center" vertical="center"/>
    </xf>
    <xf numFmtId="0" fontId="168" fillId="41" borderId="334" xfId="720" applyFont="1" applyFill="1" applyBorder="1" applyAlignment="1">
      <alignment horizontal="center" vertical="center"/>
    </xf>
    <xf numFmtId="0" fontId="168" fillId="41" borderId="335" xfId="720" applyFont="1" applyFill="1" applyBorder="1" applyAlignment="1">
      <alignment horizontal="center" vertical="center"/>
    </xf>
    <xf numFmtId="0" fontId="168" fillId="41" borderId="336" xfId="720" applyFont="1" applyFill="1" applyBorder="1" applyAlignment="1">
      <alignment horizontal="center" vertical="center"/>
    </xf>
    <xf numFmtId="0" fontId="168" fillId="41" borderId="337" xfId="720" applyFont="1" applyFill="1" applyBorder="1" applyAlignment="1">
      <alignment horizontal="center" vertical="center"/>
    </xf>
    <xf numFmtId="0" fontId="168" fillId="41" borderId="338" xfId="720" applyFont="1" applyFill="1" applyBorder="1" applyAlignment="1">
      <alignment horizontal="center" vertical="center"/>
    </xf>
    <xf numFmtId="0" fontId="168" fillId="41" borderId="339" xfId="720" applyFont="1" applyFill="1" applyBorder="1" applyAlignment="1">
      <alignment horizontal="center" vertical="center"/>
    </xf>
    <xf numFmtId="0" fontId="157" fillId="42" borderId="22" xfId="720" applyFont="1" applyFill="1" applyBorder="1" applyAlignment="1">
      <alignment horizontal="center" vertical="center" wrapText="1"/>
    </xf>
    <xf numFmtId="0" fontId="157" fillId="42" borderId="16" xfId="720" applyFont="1" applyFill="1" applyBorder="1" applyAlignment="1">
      <alignment horizontal="center" vertical="center" wrapText="1"/>
    </xf>
    <xf numFmtId="0" fontId="158" fillId="42" borderId="16" xfId="720" applyFont="1" applyFill="1" applyBorder="1" applyAlignment="1">
      <alignment horizontal="center" vertical="center" wrapText="1"/>
    </xf>
    <xf numFmtId="0" fontId="158" fillId="42" borderId="16" xfId="720" applyFont="1" applyFill="1" applyBorder="1" applyAlignment="1">
      <alignment horizontal="center" vertical="center"/>
    </xf>
    <xf numFmtId="0" fontId="158" fillId="42" borderId="17" xfId="720" applyFont="1" applyFill="1" applyBorder="1" applyAlignment="1">
      <alignment horizontal="center" vertical="center"/>
    </xf>
    <xf numFmtId="0" fontId="158" fillId="42" borderId="19" xfId="720" applyFont="1" applyFill="1" applyBorder="1" applyAlignment="1">
      <alignment horizontal="center" vertical="center" wrapText="1"/>
    </xf>
    <xf numFmtId="0" fontId="158" fillId="42" borderId="0" xfId="720" applyFont="1" applyFill="1" applyAlignment="1">
      <alignment horizontal="center" vertical="center" wrapText="1"/>
    </xf>
    <xf numFmtId="0" fontId="158" fillId="42" borderId="0" xfId="720" applyFont="1" applyFill="1" applyAlignment="1">
      <alignment horizontal="center" vertical="center"/>
    </xf>
    <xf numFmtId="0" fontId="158" fillId="42" borderId="18" xfId="720" applyFont="1" applyFill="1" applyBorder="1" applyAlignment="1">
      <alignment horizontal="center" vertical="center"/>
    </xf>
    <xf numFmtId="0" fontId="158" fillId="42" borderId="73" xfId="720" applyFont="1" applyFill="1" applyBorder="1" applyAlignment="1">
      <alignment horizontal="center" vertical="center" wrapText="1"/>
    </xf>
    <xf numFmtId="0" fontId="158" fillId="42" borderId="332" xfId="720" applyFont="1" applyFill="1" applyBorder="1" applyAlignment="1">
      <alignment horizontal="center" vertical="center" wrapText="1"/>
    </xf>
    <xf numFmtId="0" fontId="158" fillId="42" borderId="332" xfId="720" applyFont="1" applyFill="1" applyBorder="1" applyAlignment="1">
      <alignment horizontal="center" vertical="center"/>
    </xf>
    <xf numFmtId="0" fontId="158" fillId="42" borderId="364" xfId="720" applyFont="1" applyFill="1" applyBorder="1" applyAlignment="1">
      <alignment horizontal="center" vertical="center"/>
    </xf>
    <xf numFmtId="0" fontId="160" fillId="57" borderId="16" xfId="720" applyFont="1" applyFill="1" applyBorder="1" applyAlignment="1">
      <alignment vertical="center"/>
    </xf>
    <xf numFmtId="0" fontId="161" fillId="42" borderId="59" xfId="720" applyFont="1" applyFill="1" applyBorder="1" applyAlignment="1">
      <alignment horizontal="center" vertical="center" wrapText="1"/>
    </xf>
    <xf numFmtId="0" fontId="161" fillId="42" borderId="58" xfId="720" applyFont="1" applyFill="1" applyBorder="1" applyAlignment="1">
      <alignment horizontal="center" vertical="center" wrapText="1"/>
    </xf>
    <xf numFmtId="0" fontId="161" fillId="42" borderId="57" xfId="720" applyFont="1" applyFill="1" applyBorder="1" applyAlignment="1">
      <alignment horizontal="center" vertical="center" wrapText="1"/>
    </xf>
    <xf numFmtId="0" fontId="162" fillId="0" borderId="59" xfId="720" applyFont="1" applyBorder="1" applyAlignment="1" applyProtection="1">
      <alignment horizontal="center" vertical="center"/>
      <protection locked="0"/>
    </xf>
    <xf numFmtId="0" fontId="162" fillId="0" borderId="58" xfId="720" applyFont="1" applyBorder="1" applyAlignment="1" applyProtection="1">
      <alignment horizontal="center" vertical="center"/>
      <protection locked="0"/>
    </xf>
    <xf numFmtId="0" fontId="162" fillId="0" borderId="57" xfId="720" applyFont="1" applyBorder="1" applyAlignment="1" applyProtection="1">
      <alignment horizontal="center" vertical="center"/>
      <protection locked="0"/>
    </xf>
    <xf numFmtId="189" fontId="162" fillId="0" borderId="59" xfId="708" applyNumberFormat="1" applyFont="1" applyBorder="1" applyAlignment="1" applyProtection="1">
      <alignment horizontal="center" vertical="center" wrapText="1"/>
      <protection locked="0"/>
    </xf>
    <xf numFmtId="189" fontId="162" fillId="0" borderId="58" xfId="708" applyNumberFormat="1" applyFont="1" applyBorder="1" applyAlignment="1" applyProtection="1">
      <alignment horizontal="center" vertical="center" wrapText="1"/>
      <protection locked="0"/>
    </xf>
    <xf numFmtId="189" fontId="162" fillId="0" borderId="57" xfId="708" applyNumberFormat="1" applyFont="1" applyBorder="1" applyAlignment="1" applyProtection="1">
      <alignment horizontal="center" vertical="center" wrapText="1"/>
      <protection locked="0"/>
    </xf>
    <xf numFmtId="188" fontId="269" fillId="0" borderId="59" xfId="720" applyNumberFormat="1" applyFont="1" applyBorder="1" applyAlignment="1" applyProtection="1">
      <alignment horizontal="center" vertical="center"/>
      <protection locked="0"/>
    </xf>
    <xf numFmtId="188" fontId="269" fillId="0" borderId="58" xfId="720" applyNumberFormat="1" applyFont="1" applyBorder="1" applyAlignment="1" applyProtection="1">
      <alignment horizontal="center" vertical="center"/>
      <protection locked="0"/>
    </xf>
    <xf numFmtId="188" fontId="269" fillId="0" borderId="57" xfId="720" applyNumberFormat="1" applyFont="1" applyBorder="1" applyAlignment="1" applyProtection="1">
      <alignment horizontal="center" vertical="center"/>
      <protection locked="0"/>
    </xf>
    <xf numFmtId="0" fontId="162" fillId="57" borderId="0" xfId="720" applyFont="1" applyFill="1" applyAlignment="1">
      <alignment horizontal="center" vertical="top"/>
    </xf>
    <xf numFmtId="0" fontId="161" fillId="42" borderId="59" xfId="720" applyFont="1" applyFill="1" applyBorder="1" applyAlignment="1">
      <alignment horizontal="center" vertical="center"/>
    </xf>
    <xf numFmtId="0" fontId="161" fillId="42" borderId="58" xfId="720" applyFont="1" applyFill="1" applyBorder="1" applyAlignment="1">
      <alignment horizontal="center" vertical="center"/>
    </xf>
    <xf numFmtId="0" fontId="161" fillId="42" borderId="57" xfId="720" applyFont="1" applyFill="1" applyBorder="1" applyAlignment="1">
      <alignment horizontal="center" vertical="center"/>
    </xf>
    <xf numFmtId="0" fontId="162" fillId="0" borderId="59" xfId="720" applyFont="1" applyBorder="1" applyAlignment="1" applyProtection="1">
      <alignment horizontal="center" vertical="center" wrapText="1"/>
      <protection locked="0"/>
    </xf>
    <xf numFmtId="0" fontId="162" fillId="0" borderId="58" xfId="720" applyFont="1" applyBorder="1" applyAlignment="1" applyProtection="1">
      <alignment horizontal="center" vertical="center" wrapText="1"/>
      <protection locked="0"/>
    </xf>
    <xf numFmtId="0" fontId="162" fillId="0" borderId="57" xfId="720" applyFont="1" applyBorder="1" applyAlignment="1" applyProtection="1">
      <alignment horizontal="center" vertical="center" wrapText="1"/>
      <protection locked="0"/>
    </xf>
    <xf numFmtId="0" fontId="160" fillId="57" borderId="58" xfId="720" applyFont="1" applyFill="1" applyBorder="1" applyAlignment="1">
      <alignment horizontal="center"/>
    </xf>
    <xf numFmtId="0" fontId="160" fillId="57" borderId="16" xfId="720" applyFont="1" applyFill="1" applyBorder="1" applyAlignment="1">
      <alignment horizontal="center"/>
    </xf>
    <xf numFmtId="0" fontId="161" fillId="42" borderId="64" xfId="720" applyFont="1" applyFill="1" applyBorder="1" applyAlignment="1">
      <alignment horizontal="center" vertical="center"/>
    </xf>
    <xf numFmtId="0" fontId="161" fillId="42" borderId="80" xfId="720" applyFont="1" applyFill="1" applyBorder="1" applyAlignment="1">
      <alignment horizontal="center" vertical="center"/>
    </xf>
    <xf numFmtId="0" fontId="163" fillId="0" borderId="34" xfId="720" applyFont="1" applyBorder="1" applyAlignment="1">
      <alignment horizontal="center" vertical="center" wrapText="1"/>
    </xf>
    <xf numFmtId="0" fontId="163" fillId="0" borderId="32" xfId="720" applyFont="1" applyBorder="1" applyAlignment="1">
      <alignment horizontal="center" vertical="center" wrapText="1"/>
    </xf>
    <xf numFmtId="0" fontId="163" fillId="0" borderId="35" xfId="720" applyFont="1" applyBorder="1" applyAlignment="1">
      <alignment horizontal="center" vertical="center" wrapText="1"/>
    </xf>
    <xf numFmtId="10" fontId="164" fillId="0" borderId="22" xfId="720" applyNumberFormat="1" applyFont="1" applyBorder="1" applyAlignment="1">
      <alignment horizontal="center" vertical="center"/>
    </xf>
    <xf numFmtId="10" fontId="164" fillId="0" borderId="17" xfId="720" applyNumberFormat="1" applyFont="1" applyBorder="1" applyAlignment="1">
      <alignment horizontal="center" vertical="center"/>
    </xf>
    <xf numFmtId="10" fontId="164" fillId="0" borderId="19" xfId="720" applyNumberFormat="1" applyFont="1" applyBorder="1" applyAlignment="1">
      <alignment horizontal="center" vertical="center"/>
    </xf>
    <xf numFmtId="10" fontId="164" fillId="0" borderId="18" xfId="720" applyNumberFormat="1" applyFont="1" applyBorder="1" applyAlignment="1">
      <alignment horizontal="center" vertical="center"/>
    </xf>
    <xf numFmtId="10" fontId="164" fillId="0" borderId="73" xfId="720" applyNumberFormat="1" applyFont="1" applyBorder="1" applyAlignment="1">
      <alignment horizontal="center" vertical="center"/>
    </xf>
    <xf numFmtId="10" fontId="164" fillId="0" borderId="364" xfId="720" applyNumberFormat="1" applyFont="1" applyBorder="1" applyAlignment="1">
      <alignment horizontal="center" vertical="center"/>
    </xf>
    <xf numFmtId="0" fontId="164" fillId="0" borderId="60" xfId="720" applyFont="1" applyBorder="1" applyAlignment="1">
      <alignment horizontal="center" vertical="center"/>
    </xf>
    <xf numFmtId="0" fontId="164" fillId="0" borderId="53" xfId="720" applyFont="1" applyBorder="1" applyAlignment="1">
      <alignment horizontal="center" vertical="center"/>
    </xf>
    <xf numFmtId="0" fontId="160" fillId="57" borderId="332" xfId="720" applyFont="1" applyFill="1" applyBorder="1" applyAlignment="1">
      <alignment horizontal="center"/>
    </xf>
    <xf numFmtId="0" fontId="164" fillId="40" borderId="305" xfId="720" applyFont="1" applyFill="1" applyBorder="1" applyAlignment="1">
      <alignment horizontal="center" vertical="center"/>
    </xf>
    <xf numFmtId="0" fontId="164" fillId="40" borderId="333" xfId="720" applyFont="1" applyFill="1" applyBorder="1" applyAlignment="1">
      <alignment horizontal="center" vertical="center"/>
    </xf>
    <xf numFmtId="0" fontId="164" fillId="40" borderId="16" xfId="720" applyFont="1" applyFill="1" applyBorder="1" applyAlignment="1">
      <alignment horizontal="center" vertical="center"/>
    </xf>
    <xf numFmtId="0" fontId="164" fillId="40" borderId="75" xfId="720" applyFont="1" applyFill="1" applyBorder="1" applyAlignment="1">
      <alignment horizontal="center" vertical="center"/>
    </xf>
    <xf numFmtId="0" fontId="223" fillId="71" borderId="14" xfId="700" applyFont="1" applyFill="1" applyBorder="1" applyAlignment="1">
      <alignment horizontal="center" vertical="center" wrapText="1"/>
    </xf>
    <xf numFmtId="0" fontId="223" fillId="71" borderId="14" xfId="700" applyFont="1" applyFill="1" applyBorder="1" applyAlignment="1">
      <alignment horizontal="center" vertical="center"/>
    </xf>
    <xf numFmtId="0" fontId="224" fillId="26" borderId="14" xfId="700" applyFont="1" applyFill="1" applyBorder="1" applyAlignment="1" applyProtection="1">
      <alignment horizontal="left" vertical="top" wrapText="1"/>
      <protection locked="0"/>
    </xf>
    <xf numFmtId="0" fontId="223" fillId="71" borderId="14" xfId="5" applyFont="1" applyFill="1" applyBorder="1" applyAlignment="1" applyProtection="1">
      <alignment horizontal="center" vertical="center" wrapText="1"/>
      <protection locked="0"/>
    </xf>
    <xf numFmtId="0" fontId="210" fillId="0" borderId="14" xfId="5" applyFont="1" applyBorder="1" applyAlignment="1" applyProtection="1">
      <alignment horizontal="center" vertical="center" wrapText="1"/>
      <protection locked="0"/>
    </xf>
    <xf numFmtId="0" fontId="211" fillId="0" borderId="14" xfId="5" applyFont="1" applyBorder="1" applyAlignment="1" applyProtection="1">
      <alignment horizontal="center" vertical="center"/>
      <protection locked="0"/>
    </xf>
    <xf numFmtId="15" fontId="212" fillId="42" borderId="14" xfId="5" applyNumberFormat="1" applyFont="1" applyFill="1" applyBorder="1" applyAlignment="1" applyProtection="1">
      <alignment horizontal="left" vertical="center" wrapText="1"/>
      <protection locked="0"/>
    </xf>
    <xf numFmtId="0" fontId="213" fillId="0" borderId="14" xfId="5" applyFont="1" applyBorder="1" applyAlignment="1" applyProtection="1">
      <alignment horizontal="center" vertical="center" wrapText="1"/>
      <protection locked="0"/>
    </xf>
    <xf numFmtId="0" fontId="214" fillId="0" borderId="14" xfId="5" applyFont="1" applyBorder="1" applyAlignment="1" applyProtection="1">
      <alignment horizontal="center" vertical="center" wrapText="1"/>
      <protection locked="0"/>
    </xf>
    <xf numFmtId="0" fontId="211" fillId="0" borderId="26" xfId="5" applyFont="1" applyBorder="1" applyAlignment="1" applyProtection="1">
      <alignment horizontal="center" vertical="center"/>
      <protection locked="0"/>
    </xf>
    <xf numFmtId="0" fontId="211" fillId="0" borderId="24" xfId="5" applyFont="1" applyBorder="1" applyAlignment="1" applyProtection="1">
      <alignment horizontal="center" vertical="center"/>
      <protection locked="0"/>
    </xf>
    <xf numFmtId="0" fontId="218" fillId="36" borderId="14" xfId="700" applyFont="1" applyFill="1" applyBorder="1" applyAlignment="1" applyProtection="1">
      <alignment horizontal="center" vertical="center" wrapText="1"/>
      <protection locked="0"/>
    </xf>
    <xf numFmtId="0" fontId="210" fillId="0" borderId="14" xfId="700" applyFont="1" applyBorder="1" applyAlignment="1" applyProtection="1">
      <alignment horizontal="left" vertical="center" wrapText="1"/>
      <protection locked="0"/>
    </xf>
    <xf numFmtId="0" fontId="194" fillId="68" borderId="99" xfId="702" applyFont="1" applyFill="1" applyBorder="1" applyAlignment="1">
      <alignment horizontal="center" vertical="center" wrapText="1"/>
    </xf>
    <xf numFmtId="0" fontId="194" fillId="68" borderId="96" xfId="702" applyFont="1" applyFill="1" applyBorder="1" applyAlignment="1">
      <alignment horizontal="center" vertical="center" wrapText="1"/>
    </xf>
    <xf numFmtId="0" fontId="194" fillId="67" borderId="346" xfId="702" applyFont="1" applyFill="1" applyBorder="1" applyAlignment="1">
      <alignment horizontal="center" vertical="center" wrapText="1"/>
    </xf>
    <xf numFmtId="0" fontId="194" fillId="68" borderId="93" xfId="702" applyFont="1" applyFill="1" applyBorder="1" applyAlignment="1">
      <alignment horizontal="center" vertical="center" wrapText="1"/>
    </xf>
    <xf numFmtId="0" fontId="194" fillId="68" borderId="90" xfId="702" applyFont="1" applyFill="1" applyBorder="1" applyAlignment="1">
      <alignment horizontal="center" vertical="center" wrapText="1"/>
    </xf>
    <xf numFmtId="0" fontId="194" fillId="68" borderId="94" xfId="702" applyFont="1" applyFill="1" applyBorder="1" applyAlignment="1">
      <alignment horizontal="center" vertical="center" wrapText="1"/>
    </xf>
    <xf numFmtId="0" fontId="194" fillId="68" borderId="91" xfId="702" applyFont="1" applyFill="1" applyBorder="1" applyAlignment="1">
      <alignment horizontal="center" vertical="center" wrapText="1"/>
    </xf>
    <xf numFmtId="0" fontId="195" fillId="68" borderId="93" xfId="702" applyFont="1" applyFill="1" applyBorder="1" applyAlignment="1">
      <alignment horizontal="center" vertical="center" wrapText="1"/>
    </xf>
    <xf numFmtId="0" fontId="195" fillId="68" borderId="90" xfId="702" applyFont="1" applyFill="1" applyBorder="1" applyAlignment="1">
      <alignment horizontal="center" vertical="center" wrapText="1"/>
    </xf>
    <xf numFmtId="2" fontId="198" fillId="0" borderId="0" xfId="702" applyNumberFormat="1" applyFont="1" applyAlignment="1">
      <alignment horizontal="center" vertical="top"/>
    </xf>
    <xf numFmtId="0" fontId="194" fillId="67" borderId="84" xfId="702" applyFont="1" applyFill="1" applyBorder="1" applyAlignment="1">
      <alignment horizontal="center" vertical="center" wrapText="1"/>
    </xf>
    <xf numFmtId="0" fontId="194" fillId="67" borderId="347" xfId="702" applyFont="1" applyFill="1" applyBorder="1" applyAlignment="1">
      <alignment horizontal="center" vertical="center" wrapText="1"/>
    </xf>
    <xf numFmtId="0" fontId="195" fillId="67" borderId="346" xfId="702" applyFont="1" applyFill="1" applyBorder="1" applyAlignment="1">
      <alignment horizontal="center" vertical="center" wrapText="1"/>
    </xf>
    <xf numFmtId="0" fontId="195" fillId="67" borderId="347" xfId="702" applyFont="1" applyFill="1" applyBorder="1" applyAlignment="1">
      <alignment horizontal="center" vertical="center" wrapText="1"/>
    </xf>
    <xf numFmtId="0" fontId="195" fillId="72" borderId="93" xfId="702" applyFont="1" applyFill="1" applyBorder="1" applyAlignment="1">
      <alignment horizontal="center" vertical="center" wrapText="1"/>
    </xf>
    <xf numFmtId="0" fontId="195" fillId="72" borderId="90" xfId="702" applyFont="1" applyFill="1" applyBorder="1" applyAlignment="1">
      <alignment horizontal="center" vertical="center" wrapText="1"/>
    </xf>
    <xf numFmtId="0" fontId="194" fillId="72" borderId="93" xfId="702" applyFont="1" applyFill="1" applyBorder="1" applyAlignment="1">
      <alignment horizontal="center" vertical="center" wrapText="1"/>
    </xf>
    <xf numFmtId="0" fontId="194" fillId="72" borderId="90" xfId="702" applyFont="1" applyFill="1" applyBorder="1" applyAlignment="1">
      <alignment horizontal="center" vertical="center" wrapText="1"/>
    </xf>
    <xf numFmtId="0" fontId="194" fillId="72" borderId="94" xfId="702" applyFont="1" applyFill="1" applyBorder="1" applyAlignment="1">
      <alignment horizontal="center" vertical="center" wrapText="1"/>
    </xf>
    <xf numFmtId="0" fontId="194" fillId="72" borderId="91" xfId="702" applyFont="1" applyFill="1" applyBorder="1" applyAlignment="1">
      <alignment horizontal="center" vertical="center" wrapText="1"/>
    </xf>
    <xf numFmtId="0" fontId="194" fillId="72" borderId="346" xfId="702" applyFont="1" applyFill="1" applyBorder="1" applyAlignment="1">
      <alignment horizontal="center" vertical="center" wrapText="1"/>
    </xf>
    <xf numFmtId="0" fontId="203" fillId="65" borderId="0" xfId="702" applyFont="1" applyFill="1" applyAlignment="1">
      <alignment horizontal="center" vertical="center" wrapText="1"/>
    </xf>
    <xf numFmtId="0" fontId="192" fillId="64" borderId="0" xfId="702" applyFont="1" applyFill="1" applyAlignment="1">
      <alignment horizontal="center" vertical="center" wrapText="1"/>
    </xf>
    <xf numFmtId="0" fontId="193" fillId="66" borderId="0" xfId="702" applyFont="1" applyFill="1" applyAlignment="1">
      <alignment horizontal="center" vertical="center"/>
    </xf>
    <xf numFmtId="0" fontId="194" fillId="72" borderId="84" xfId="702" applyFont="1" applyFill="1" applyBorder="1" applyAlignment="1">
      <alignment horizontal="center" vertical="center" wrapText="1"/>
    </xf>
    <xf numFmtId="0" fontId="195" fillId="72" borderId="346" xfId="702" applyFont="1" applyFill="1" applyBorder="1" applyAlignment="1">
      <alignment horizontal="center" vertical="center" wrapText="1"/>
    </xf>
    <xf numFmtId="0" fontId="232" fillId="73" borderId="63" xfId="751" applyFont="1" applyFill="1" applyBorder="1" applyAlignment="1">
      <alignment horizontal="left" vertical="top" wrapText="1"/>
    </xf>
    <xf numFmtId="0" fontId="232" fillId="73" borderId="25" xfId="751" applyFont="1" applyFill="1" applyBorder="1" applyAlignment="1">
      <alignment horizontal="left" vertical="top" wrapText="1"/>
    </xf>
    <xf numFmtId="0" fontId="232" fillId="73" borderId="62" xfId="751" applyFont="1" applyFill="1" applyBorder="1" applyAlignment="1">
      <alignment horizontal="left" vertical="top" wrapText="1"/>
    </xf>
    <xf numFmtId="0" fontId="208" fillId="26" borderId="63" xfId="751" applyFont="1" applyFill="1" applyBorder="1" applyAlignment="1">
      <alignment horizontal="center" vertical="center" wrapText="1"/>
    </xf>
    <xf numFmtId="0" fontId="208" fillId="26" borderId="25" xfId="751" applyFont="1" applyFill="1" applyBorder="1" applyAlignment="1">
      <alignment horizontal="center" vertical="center" wrapText="1"/>
    </xf>
    <xf numFmtId="0" fontId="208" fillId="26" borderId="62" xfId="751" applyFont="1" applyFill="1" applyBorder="1" applyAlignment="1">
      <alignment horizontal="center" vertical="center" wrapText="1"/>
    </xf>
    <xf numFmtId="0" fontId="102" fillId="0" borderId="19" xfId="669" applyFont="1" applyBorder="1" applyAlignment="1">
      <alignment horizontal="center" vertical="center" wrapText="1"/>
    </xf>
    <xf numFmtId="0" fontId="102" fillId="0" borderId="0" xfId="669" applyFont="1" applyAlignment="1">
      <alignment horizontal="center" vertical="center" wrapText="1"/>
    </xf>
    <xf numFmtId="0" fontId="102" fillId="0" borderId="374" xfId="669" applyFont="1" applyBorder="1" applyAlignment="1">
      <alignment horizontal="center" vertical="center" wrapText="1"/>
    </xf>
    <xf numFmtId="0" fontId="227" fillId="71" borderId="293" xfId="751" applyFont="1" applyFill="1" applyBorder="1" applyAlignment="1">
      <alignment horizontal="left" vertical="top" wrapText="1"/>
    </xf>
    <xf numFmtId="0" fontId="227" fillId="71" borderId="12" xfId="751" applyFont="1" applyFill="1" applyBorder="1" applyAlignment="1">
      <alignment horizontal="left" vertical="top" wrapText="1"/>
    </xf>
    <xf numFmtId="0" fontId="227" fillId="71" borderId="294" xfId="751" applyFont="1" applyFill="1" applyBorder="1" applyAlignment="1">
      <alignment horizontal="left" vertical="top" wrapText="1"/>
    </xf>
    <xf numFmtId="0" fontId="262" fillId="61" borderId="13" xfId="751" applyFont="1" applyFill="1" applyBorder="1" applyAlignment="1">
      <alignment horizontal="center" vertical="center" wrapText="1"/>
    </xf>
    <xf numFmtId="0" fontId="262" fillId="61" borderId="0" xfId="751" applyFont="1" applyFill="1" applyAlignment="1">
      <alignment horizontal="center" vertical="center" wrapText="1"/>
    </xf>
    <xf numFmtId="0" fontId="262" fillId="61" borderId="374" xfId="751" applyFont="1" applyFill="1" applyBorder="1" applyAlignment="1">
      <alignment horizontal="center" vertical="center" wrapText="1"/>
    </xf>
    <xf numFmtId="0" fontId="227" fillId="76" borderId="293" xfId="751" applyFont="1" applyFill="1" applyBorder="1" applyAlignment="1">
      <alignment horizontal="left" vertical="top" wrapText="1"/>
    </xf>
    <xf numFmtId="0" fontId="227" fillId="76" borderId="12" xfId="751" applyFont="1" applyFill="1" applyBorder="1" applyAlignment="1">
      <alignment horizontal="left" vertical="top" wrapText="1"/>
    </xf>
    <xf numFmtId="0" fontId="227" fillId="76" borderId="294" xfId="751" applyFont="1" applyFill="1" applyBorder="1" applyAlignment="1">
      <alignment horizontal="left" vertical="top" wrapText="1"/>
    </xf>
    <xf numFmtId="0" fontId="99" fillId="43" borderId="19" xfId="669" applyFont="1" applyFill="1" applyBorder="1" applyAlignment="1">
      <alignment horizontal="center" vertical="center" wrapText="1"/>
    </xf>
    <xf numFmtId="0" fontId="99" fillId="43" borderId="0" xfId="669" applyFont="1" applyFill="1" applyAlignment="1">
      <alignment horizontal="center" vertical="center" wrapText="1"/>
    </xf>
    <xf numFmtId="0" fontId="99" fillId="43" borderId="10" xfId="669" applyFont="1" applyFill="1" applyBorder="1" applyAlignment="1">
      <alignment horizontal="center" vertical="center" wrapText="1"/>
    </xf>
    <xf numFmtId="0" fontId="99" fillId="43" borderId="13" xfId="669" applyFont="1" applyFill="1" applyBorder="1" applyAlignment="1">
      <alignment horizontal="center" vertical="center" wrapText="1"/>
    </xf>
    <xf numFmtId="0" fontId="227" fillId="73" borderId="36" xfId="751" applyFont="1" applyFill="1" applyBorder="1" applyAlignment="1">
      <alignment horizontal="left" vertical="top" wrapText="1"/>
    </xf>
    <xf numFmtId="0" fontId="227" fillId="73" borderId="14" xfId="751" applyFont="1" applyFill="1" applyBorder="1" applyAlignment="1">
      <alignment horizontal="left" vertical="top" wrapText="1"/>
    </xf>
    <xf numFmtId="0" fontId="227" fillId="73" borderId="37" xfId="751" applyFont="1" applyFill="1" applyBorder="1" applyAlignment="1">
      <alignment horizontal="left" vertical="top" wrapText="1"/>
    </xf>
    <xf numFmtId="0" fontId="227" fillId="74" borderId="36" xfId="751" applyFont="1" applyFill="1" applyBorder="1" applyAlignment="1">
      <alignment horizontal="left" vertical="top" wrapText="1"/>
    </xf>
    <xf numFmtId="0" fontId="227" fillId="74" borderId="14" xfId="751" applyFont="1" applyFill="1" applyBorder="1" applyAlignment="1">
      <alignment horizontal="left" vertical="top" wrapText="1"/>
    </xf>
    <xf numFmtId="0" fontId="227" fillId="74" borderId="37" xfId="751" applyFont="1" applyFill="1" applyBorder="1" applyAlignment="1">
      <alignment horizontal="left" vertical="top" wrapText="1"/>
    </xf>
    <xf numFmtId="0" fontId="234" fillId="26" borderId="36" xfId="751" applyFont="1" applyFill="1" applyBorder="1" applyAlignment="1">
      <alignment horizontal="left" vertical="center" wrapText="1"/>
    </xf>
    <xf numFmtId="0" fontId="228" fillId="26" borderId="14" xfId="751" applyFont="1" applyFill="1" applyBorder="1" applyAlignment="1">
      <alignment horizontal="left" vertical="center" wrapText="1"/>
    </xf>
    <xf numFmtId="0" fontId="228" fillId="26" borderId="37" xfId="751" applyFont="1" applyFill="1" applyBorder="1" applyAlignment="1">
      <alignment horizontal="left" vertical="center" wrapText="1"/>
    </xf>
    <xf numFmtId="0" fontId="227" fillId="75" borderId="36" xfId="751" applyFont="1" applyFill="1" applyBorder="1" applyAlignment="1">
      <alignment horizontal="left" vertical="top" wrapText="1"/>
    </xf>
    <xf numFmtId="0" fontId="227" fillId="75" borderId="14" xfId="751" applyFont="1" applyFill="1" applyBorder="1" applyAlignment="1">
      <alignment horizontal="left" vertical="top" wrapText="1"/>
    </xf>
    <xf numFmtId="0" fontId="227" fillId="75" borderId="37" xfId="751" applyFont="1" applyFill="1" applyBorder="1" applyAlignment="1">
      <alignment horizontal="left" vertical="top" wrapText="1"/>
    </xf>
    <xf numFmtId="0" fontId="227" fillId="31" borderId="36" xfId="751" applyFont="1" applyFill="1" applyBorder="1" applyAlignment="1">
      <alignment horizontal="left" vertical="top" wrapText="1"/>
    </xf>
    <xf numFmtId="0" fontId="227" fillId="31" borderId="14" xfId="751" applyFont="1" applyFill="1" applyBorder="1" applyAlignment="1">
      <alignment horizontal="left" vertical="top" wrapText="1"/>
    </xf>
    <xf numFmtId="0" fontId="227" fillId="31" borderId="37" xfId="751" applyFont="1" applyFill="1" applyBorder="1" applyAlignment="1">
      <alignment horizontal="left" vertical="top" wrapText="1"/>
    </xf>
    <xf numFmtId="0" fontId="227" fillId="77" borderId="19" xfId="751" applyFont="1" applyFill="1" applyBorder="1" applyAlignment="1">
      <alignment horizontal="left" vertical="top" wrapText="1"/>
    </xf>
    <xf numFmtId="0" fontId="227" fillId="77" borderId="0" xfId="751" applyFont="1" applyFill="1" applyAlignment="1">
      <alignment horizontal="left" vertical="top" wrapText="1"/>
    </xf>
    <xf numFmtId="0" fontId="227" fillId="77" borderId="18" xfId="751" applyFont="1" applyFill="1" applyBorder="1" applyAlignment="1">
      <alignment horizontal="left" vertical="top" wrapText="1"/>
    </xf>
    <xf numFmtId="0" fontId="99" fillId="43" borderId="374" xfId="669" applyFont="1" applyFill="1" applyBorder="1" applyAlignment="1">
      <alignment horizontal="center" vertical="center" wrapText="1"/>
    </xf>
    <xf numFmtId="0" fontId="123" fillId="35" borderId="36" xfId="669" applyFont="1" applyFill="1" applyBorder="1" applyAlignment="1">
      <alignment horizontal="center" vertical="center" wrapText="1"/>
    </xf>
    <xf numFmtId="0" fontId="123" fillId="35" borderId="14" xfId="669" applyFont="1" applyFill="1" applyBorder="1" applyAlignment="1">
      <alignment horizontal="center" vertical="center" wrapText="1"/>
    </xf>
    <xf numFmtId="0" fontId="123" fillId="35" borderId="37" xfId="669" applyFont="1" applyFill="1" applyBorder="1" applyAlignment="1">
      <alignment horizontal="center" vertical="center" wrapText="1"/>
    </xf>
    <xf numFmtId="0" fontId="208" fillId="0" borderId="103" xfId="751" applyFont="1" applyBorder="1" applyAlignment="1">
      <alignment horizontal="center" vertical="center" wrapText="1"/>
    </xf>
    <xf numFmtId="0" fontId="208" fillId="0" borderId="13" xfId="751" applyFont="1" applyBorder="1" applyAlignment="1">
      <alignment horizontal="center" vertical="center" wrapText="1"/>
    </xf>
    <xf numFmtId="0" fontId="208" fillId="0" borderId="0" xfId="751" applyFont="1" applyAlignment="1">
      <alignment horizontal="center" vertical="center" wrapText="1"/>
    </xf>
    <xf numFmtId="0" fontId="227" fillId="66" borderId="36" xfId="751" applyFont="1" applyFill="1" applyBorder="1" applyAlignment="1">
      <alignment horizontal="left" vertical="top" wrapText="1"/>
    </xf>
    <xf numFmtId="0" fontId="227" fillId="66" borderId="14" xfId="751" applyFont="1" applyFill="1" applyBorder="1" applyAlignment="1">
      <alignment horizontal="left" vertical="top" wrapText="1"/>
    </xf>
    <xf numFmtId="0" fontId="227" fillId="66" borderId="37" xfId="751" applyFont="1" applyFill="1" applyBorder="1" applyAlignment="1">
      <alignment horizontal="left" vertical="top" wrapText="1"/>
    </xf>
    <xf numFmtId="0" fontId="129" fillId="0" borderId="72" xfId="0" applyFont="1" applyBorder="1" applyAlignment="1">
      <alignment horizontal="center" vertical="center" wrapText="1" readingOrder="1"/>
    </xf>
    <xf numFmtId="0" fontId="129" fillId="0" borderId="21" xfId="0" applyFont="1" applyBorder="1" applyAlignment="1">
      <alignment horizontal="center" vertical="center" wrapText="1" readingOrder="1"/>
    </xf>
    <xf numFmtId="0" fontId="243" fillId="0" borderId="72" xfId="0" applyFont="1" applyBorder="1" applyAlignment="1">
      <alignment horizontal="center" vertical="center"/>
    </xf>
    <xf numFmtId="0" fontId="243" fillId="0" borderId="21" xfId="0" applyFont="1" applyBorder="1" applyAlignment="1">
      <alignment horizontal="center" vertical="center"/>
    </xf>
    <xf numFmtId="0" fontId="241" fillId="0" borderId="0" xfId="0" applyFont="1" applyAlignment="1">
      <alignment horizontal="center" vertical="center" wrapText="1"/>
    </xf>
    <xf numFmtId="0" fontId="129" fillId="61" borderId="72" xfId="0" applyFont="1" applyFill="1" applyBorder="1" applyAlignment="1">
      <alignment horizontal="center" vertical="center" wrapText="1" readingOrder="1"/>
    </xf>
    <xf numFmtId="0" fontId="129" fillId="61" borderId="21" xfId="0" applyFont="1" applyFill="1" applyBorder="1" applyAlignment="1">
      <alignment horizontal="center" vertical="center" wrapText="1" readingOrder="1"/>
    </xf>
    <xf numFmtId="0" fontId="235" fillId="78" borderId="59" xfId="0" applyFont="1" applyFill="1" applyBorder="1" applyAlignment="1">
      <alignment horizontal="center" vertical="center"/>
    </xf>
    <xf numFmtId="0" fontId="235" fillId="78" borderId="58" xfId="0" applyFont="1" applyFill="1" applyBorder="1" applyAlignment="1">
      <alignment horizontal="center" vertical="center"/>
    </xf>
    <xf numFmtId="0" fontId="235" fillId="78" borderId="57" xfId="0" applyFont="1" applyFill="1" applyBorder="1" applyAlignment="1">
      <alignment horizontal="center" vertical="center"/>
    </xf>
    <xf numFmtId="0" fontId="109" fillId="78" borderId="64" xfId="0" applyFont="1" applyFill="1" applyBorder="1" applyAlignment="1">
      <alignment horizontal="center" vertical="center"/>
    </xf>
    <xf numFmtId="0" fontId="109" fillId="78" borderId="358" xfId="0" applyFont="1" applyFill="1" applyBorder="1" applyAlignment="1">
      <alignment horizontal="center" vertical="center"/>
    </xf>
    <xf numFmtId="0" fontId="109" fillId="78" borderId="80" xfId="0" applyFont="1" applyFill="1" applyBorder="1" applyAlignment="1">
      <alignment horizontal="center" vertical="center"/>
    </xf>
    <xf numFmtId="0" fontId="109" fillId="78" borderId="83" xfId="0" applyFont="1" applyFill="1" applyBorder="1" applyAlignment="1">
      <alignment horizontal="center" vertical="center"/>
    </xf>
    <xf numFmtId="0" fontId="109" fillId="78" borderId="365" xfId="0" applyFont="1" applyFill="1" applyBorder="1" applyAlignment="1">
      <alignment horizontal="center" vertical="center"/>
    </xf>
    <xf numFmtId="167" fontId="109" fillId="78" borderId="372" xfId="1" applyNumberFormat="1" applyFont="1" applyFill="1" applyBorder="1" applyAlignment="1">
      <alignment horizontal="center" vertical="center" wrapText="1"/>
    </xf>
    <xf numFmtId="167" fontId="109" fillId="78" borderId="373" xfId="1" applyNumberFormat="1" applyFont="1" applyFill="1" applyBorder="1" applyAlignment="1">
      <alignment horizontal="center" vertical="center" wrapText="1"/>
    </xf>
    <xf numFmtId="0" fontId="109" fillId="78" borderId="371" xfId="0" applyFont="1" applyFill="1" applyBorder="1" applyAlignment="1">
      <alignment horizontal="center" vertical="center"/>
    </xf>
    <xf numFmtId="0" fontId="109" fillId="78" borderId="55" xfId="0" applyFont="1" applyFill="1" applyBorder="1" applyAlignment="1">
      <alignment horizontal="center" vertical="center"/>
    </xf>
    <xf numFmtId="0" fontId="117" fillId="32" borderId="58" xfId="669" applyFont="1" applyFill="1" applyBorder="1" applyAlignment="1">
      <alignment horizontal="center" vertical="center"/>
    </xf>
    <xf numFmtId="0" fontId="124" fillId="32" borderId="64" xfId="669" applyFont="1" applyFill="1" applyBorder="1" applyAlignment="1">
      <alignment horizontal="center" vertical="center" wrapText="1"/>
    </xf>
    <xf numFmtId="0" fontId="124" fillId="32" borderId="55" xfId="669" applyFont="1" applyFill="1" applyBorder="1" applyAlignment="1">
      <alignment horizontal="center" vertical="center" wrapText="1"/>
    </xf>
    <xf numFmtId="176" fontId="103" fillId="0" borderId="289" xfId="674" applyNumberFormat="1" applyFont="1" applyBorder="1" applyAlignment="1" applyProtection="1">
      <alignment horizontal="center" vertical="center"/>
    </xf>
    <xf numFmtId="176" fontId="103" fillId="0" borderId="87" xfId="674" applyNumberFormat="1" applyFont="1" applyBorder="1" applyAlignment="1" applyProtection="1">
      <alignment horizontal="center" vertical="center"/>
    </xf>
    <xf numFmtId="0" fontId="133" fillId="35" borderId="19" xfId="669" applyFont="1" applyFill="1" applyBorder="1" applyAlignment="1">
      <alignment horizontal="center" vertical="center"/>
    </xf>
    <xf numFmtId="0" fontId="133" fillId="35" borderId="0" xfId="669" applyFont="1" applyFill="1" applyAlignment="1">
      <alignment horizontal="center" vertical="center"/>
    </xf>
    <xf numFmtId="0" fontId="124" fillId="32" borderId="63" xfId="669" applyFont="1" applyFill="1" applyBorder="1" applyAlignment="1">
      <alignment horizontal="left" vertical="center" wrapText="1"/>
    </xf>
    <xf numFmtId="0" fontId="124" fillId="32" borderId="25" xfId="669" applyFont="1" applyFill="1" applyBorder="1" applyAlignment="1">
      <alignment horizontal="left" vertical="center" wrapText="1"/>
    </xf>
    <xf numFmtId="0" fontId="124" fillId="32" borderId="62" xfId="669" applyFont="1" applyFill="1" applyBorder="1" applyAlignment="1">
      <alignment horizontal="left" vertical="center" wrapText="1"/>
    </xf>
    <xf numFmtId="9" fontId="103" fillId="0" borderId="289" xfId="673" applyFont="1" applyBorder="1" applyAlignment="1">
      <alignment horizontal="center" vertical="center"/>
      <protection locked="0"/>
    </xf>
    <xf numFmtId="9" fontId="103" fillId="0" borderId="322" xfId="673" applyFont="1" applyBorder="1" applyAlignment="1">
      <alignment horizontal="center" vertical="center"/>
      <protection locked="0"/>
    </xf>
    <xf numFmtId="9" fontId="103" fillId="0" borderId="87" xfId="673" applyFont="1" applyBorder="1" applyAlignment="1">
      <alignment horizontal="center" vertical="center"/>
      <protection locked="0"/>
    </xf>
    <xf numFmtId="9" fontId="103" fillId="0" borderId="86" xfId="673" applyFont="1" applyBorder="1" applyAlignment="1">
      <alignment horizontal="center" vertical="center"/>
      <protection locked="0"/>
    </xf>
    <xf numFmtId="0" fontId="117" fillId="32" borderId="57" xfId="669" applyFont="1" applyFill="1" applyBorder="1" applyAlignment="1">
      <alignment horizontal="center" vertical="center"/>
    </xf>
    <xf numFmtId="176" fontId="103" fillId="0" borderId="87" xfId="674" applyNumberFormat="1" applyFont="1" applyBorder="1" applyAlignment="1">
      <alignment horizontal="center" vertical="center"/>
      <protection locked="0"/>
    </xf>
    <xf numFmtId="176" fontId="103" fillId="0" borderId="86" xfId="674" applyNumberFormat="1" applyFont="1" applyBorder="1" applyAlignment="1">
      <alignment horizontal="center" vertical="center"/>
      <protection locked="0"/>
    </xf>
    <xf numFmtId="0" fontId="124" fillId="32" borderId="64" xfId="669" applyFont="1" applyFill="1" applyBorder="1" applyAlignment="1">
      <alignment horizontal="left" vertical="center" wrapText="1"/>
    </xf>
    <xf numFmtId="0" fontId="124" fillId="32" borderId="55" xfId="669" applyFont="1" applyFill="1" applyBorder="1" applyAlignment="1">
      <alignment horizontal="left" vertical="center" wrapText="1"/>
    </xf>
    <xf numFmtId="0" fontId="124" fillId="32" borderId="63" xfId="669" applyFont="1" applyFill="1" applyBorder="1" applyAlignment="1">
      <alignment horizontal="center" vertical="center" wrapText="1"/>
    </xf>
    <xf numFmtId="0" fontId="124" fillId="32" borderId="62" xfId="669" applyFont="1" applyFill="1" applyBorder="1" applyAlignment="1">
      <alignment horizontal="center" vertical="center" wrapText="1"/>
    </xf>
    <xf numFmtId="176" fontId="103" fillId="0" borderId="289" xfId="674" applyNumberFormat="1" applyFont="1" applyBorder="1" applyAlignment="1">
      <alignment horizontal="center" vertical="center"/>
      <protection locked="0"/>
    </xf>
    <xf numFmtId="176" fontId="103" fillId="0" borderId="322" xfId="674" applyNumberFormat="1" applyFont="1" applyBorder="1" applyAlignment="1">
      <alignment horizontal="center" vertical="center"/>
      <protection locked="0"/>
    </xf>
    <xf numFmtId="0" fontId="102" fillId="0" borderId="14" xfId="669" applyFont="1" applyBorder="1">
      <alignment vertical="center"/>
    </xf>
    <xf numFmtId="0" fontId="102" fillId="0" borderId="37" xfId="669" applyFont="1" applyBorder="1">
      <alignment vertical="center"/>
    </xf>
    <xf numFmtId="0" fontId="107" fillId="32" borderId="33" xfId="669" applyFont="1" applyFill="1" applyBorder="1">
      <alignment vertical="center"/>
    </xf>
    <xf numFmtId="0" fontId="107" fillId="32" borderId="39" xfId="669" applyFont="1" applyFill="1" applyBorder="1">
      <alignment vertical="center"/>
    </xf>
    <xf numFmtId="0" fontId="105" fillId="32" borderId="22" xfId="669" applyFont="1" applyFill="1" applyBorder="1" applyAlignment="1">
      <alignment horizontal="center" vertical="center"/>
    </xf>
    <xf numFmtId="0" fontId="105" fillId="32" borderId="16" xfId="669" applyFont="1" applyFill="1" applyBorder="1" applyAlignment="1">
      <alignment horizontal="center" vertical="center"/>
    </xf>
    <xf numFmtId="180" fontId="103" fillId="0" borderId="298" xfId="669" applyNumberFormat="1" applyFont="1" applyBorder="1" applyAlignment="1">
      <alignment horizontal="center" vertical="center"/>
    </xf>
    <xf numFmtId="180" fontId="103" fillId="0" borderId="323" xfId="669" applyNumberFormat="1" applyFont="1" applyBorder="1" applyAlignment="1">
      <alignment horizontal="center" vertical="center"/>
    </xf>
    <xf numFmtId="0" fontId="124" fillId="32" borderId="51" xfId="669" applyFont="1" applyFill="1" applyBorder="1" applyAlignment="1">
      <alignment horizontal="center" vertical="center" wrapText="1"/>
    </xf>
    <xf numFmtId="0" fontId="124" fillId="32" borderId="52" xfId="669" applyFont="1" applyFill="1" applyBorder="1" applyAlignment="1">
      <alignment horizontal="center" vertical="center" wrapText="1"/>
    </xf>
    <xf numFmtId="0" fontId="105" fillId="32" borderId="17" xfId="669" applyFont="1" applyFill="1" applyBorder="1" applyAlignment="1">
      <alignment horizontal="center" vertical="center"/>
    </xf>
    <xf numFmtId="0" fontId="105" fillId="32" borderId="22" xfId="669" applyFont="1" applyFill="1" applyBorder="1" applyAlignment="1">
      <alignment horizontal="center" vertical="center" wrapText="1"/>
    </xf>
    <xf numFmtId="0" fontId="105" fillId="32" borderId="19" xfId="669" applyFont="1" applyFill="1" applyBorder="1" applyAlignment="1">
      <alignment horizontal="center" vertical="center" wrapText="1"/>
    </xf>
    <xf numFmtId="0" fontId="124" fillId="32" borderId="61" xfId="669" applyFont="1" applyFill="1" applyBorder="1" applyAlignment="1">
      <alignment horizontal="left" vertical="center" wrapText="1"/>
    </xf>
    <xf numFmtId="0" fontId="124" fillId="32" borderId="60" xfId="669" applyFont="1" applyFill="1" applyBorder="1" applyAlignment="1">
      <alignment horizontal="left" vertical="center" wrapText="1"/>
    </xf>
    <xf numFmtId="176" fontId="103" fillId="0" borderId="297" xfId="674" applyNumberFormat="1" applyFont="1" applyBorder="1" applyAlignment="1" applyProtection="1">
      <alignment horizontal="center" vertical="center"/>
    </xf>
    <xf numFmtId="0" fontId="105" fillId="32" borderId="17" xfId="669" applyFont="1" applyFill="1" applyBorder="1" applyAlignment="1">
      <alignment horizontal="center" vertical="center" wrapText="1"/>
    </xf>
    <xf numFmtId="0" fontId="105" fillId="32" borderId="73" xfId="669" applyFont="1" applyFill="1" applyBorder="1" applyAlignment="1">
      <alignment horizontal="center" vertical="center" wrapText="1"/>
    </xf>
    <xf numFmtId="0" fontId="105" fillId="32" borderId="74" xfId="669" applyFont="1" applyFill="1" applyBorder="1" applyAlignment="1">
      <alignment horizontal="center" vertical="center" wrapText="1"/>
    </xf>
    <xf numFmtId="0" fontId="102" fillId="0" borderId="32" xfId="669" applyFont="1" applyBorder="1">
      <alignment vertical="center"/>
    </xf>
    <xf numFmtId="0" fontId="102" fillId="0" borderId="35" xfId="669" applyFont="1" applyBorder="1">
      <alignment vertical="center"/>
    </xf>
    <xf numFmtId="176" fontId="103" fillId="0" borderId="86" xfId="674" applyNumberFormat="1" applyFont="1" applyBorder="1" applyAlignment="1" applyProtection="1">
      <alignment horizontal="center" vertical="center"/>
    </xf>
    <xf numFmtId="176" fontId="103" fillId="0" borderId="110" xfId="674" applyNumberFormat="1" applyFont="1" applyBorder="1" applyAlignment="1" applyProtection="1">
      <alignment horizontal="center" vertical="center"/>
    </xf>
    <xf numFmtId="176" fontId="103" fillId="0" borderId="287" xfId="674" applyNumberFormat="1" applyFont="1" applyBorder="1" applyAlignment="1" applyProtection="1">
      <alignment horizontal="center" vertical="center"/>
    </xf>
    <xf numFmtId="0" fontId="103" fillId="0" borderId="289" xfId="669" applyFont="1" applyBorder="1" applyAlignment="1">
      <alignment horizontal="center" vertical="center"/>
    </xf>
    <xf numFmtId="0" fontId="103" fillId="0" borderId="87" xfId="669" applyFont="1" applyBorder="1" applyAlignment="1">
      <alignment horizontal="center" vertical="center"/>
    </xf>
    <xf numFmtId="0" fontId="103" fillId="0" borderId="87" xfId="673" applyNumberFormat="1" applyFont="1" applyBorder="1" applyAlignment="1" applyProtection="1">
      <alignment horizontal="center" vertical="center"/>
    </xf>
    <xf numFmtId="0" fontId="103" fillId="0" borderId="298" xfId="673" applyNumberFormat="1" applyFont="1" applyBorder="1" applyAlignment="1" applyProtection="1">
      <alignment horizontal="center" vertical="center"/>
    </xf>
    <xf numFmtId="0" fontId="124" fillId="32" borderId="53" xfId="669" applyFont="1" applyFill="1" applyBorder="1" applyAlignment="1">
      <alignment horizontal="center" vertical="center" wrapText="1"/>
    </xf>
    <xf numFmtId="0" fontId="124" fillId="32" borderId="61" xfId="669" applyFont="1" applyFill="1" applyBorder="1" applyAlignment="1">
      <alignment horizontal="center" vertical="center" wrapText="1"/>
    </xf>
    <xf numFmtId="0" fontId="124" fillId="32" borderId="60" xfId="669" applyFont="1" applyFill="1" applyBorder="1" applyAlignment="1">
      <alignment horizontal="center" vertical="center" wrapText="1"/>
    </xf>
    <xf numFmtId="0" fontId="105" fillId="32" borderId="311" xfId="669" applyFont="1" applyFill="1" applyBorder="1" applyAlignment="1">
      <alignment horizontal="center" vertical="center"/>
    </xf>
    <xf numFmtId="0" fontId="105" fillId="32" borderId="313" xfId="669" applyFont="1" applyFill="1" applyBorder="1" applyAlignment="1">
      <alignment horizontal="center" vertical="center"/>
    </xf>
    <xf numFmtId="180" fontId="104" fillId="0" borderId="298" xfId="669" applyNumberFormat="1" applyFont="1" applyBorder="1" applyAlignment="1">
      <alignment horizontal="center" vertical="center"/>
    </xf>
    <xf numFmtId="180" fontId="104" fillId="0" borderId="323" xfId="669" applyNumberFormat="1" applyFont="1" applyBorder="1" applyAlignment="1">
      <alignment horizontal="center" vertical="center"/>
    </xf>
    <xf numFmtId="0" fontId="117" fillId="32" borderId="100" xfId="669" applyFont="1" applyFill="1" applyBorder="1" applyAlignment="1">
      <alignment horizontal="center" vertical="center"/>
    </xf>
    <xf numFmtId="0" fontId="117" fillId="32" borderId="59" xfId="669" applyFont="1" applyFill="1" applyBorder="1" applyAlignment="1">
      <alignment horizontal="center" vertical="center"/>
    </xf>
    <xf numFmtId="0" fontId="124" fillId="32" borderId="80" xfId="669" applyFont="1" applyFill="1" applyBorder="1" applyAlignment="1">
      <alignment horizontal="left" vertical="center" wrapText="1"/>
    </xf>
    <xf numFmtId="0" fontId="105" fillId="32" borderId="312" xfId="669" applyFont="1" applyFill="1" applyBorder="1" applyAlignment="1">
      <alignment horizontal="center" vertical="center"/>
    </xf>
    <xf numFmtId="0" fontId="124" fillId="32" borderId="70" xfId="669" applyFont="1" applyFill="1" applyBorder="1" applyAlignment="1">
      <alignment horizontal="left" vertical="center" wrapText="1"/>
    </xf>
    <xf numFmtId="173" fontId="103" fillId="0" borderId="267" xfId="673" applyNumberFormat="1" applyFont="1" applyBorder="1" applyAlignment="1" applyProtection="1">
      <alignment horizontal="center" vertical="center"/>
    </xf>
    <xf numFmtId="173" fontId="103" fillId="0" borderId="286" xfId="673" applyNumberFormat="1" applyFont="1" applyBorder="1" applyAlignment="1" applyProtection="1">
      <alignment horizontal="center" vertical="center"/>
    </xf>
    <xf numFmtId="0" fontId="108" fillId="55" borderId="59" xfId="669" applyFont="1" applyFill="1" applyBorder="1" applyAlignment="1">
      <alignment horizontal="center" vertical="center"/>
    </xf>
    <xf numFmtId="0" fontId="108" fillId="55" borderId="58" xfId="669" applyFont="1" applyFill="1" applyBorder="1" applyAlignment="1">
      <alignment horizontal="center" vertical="center"/>
    </xf>
    <xf numFmtId="0" fontId="108" fillId="55" borderId="57" xfId="669" applyFont="1" applyFill="1" applyBorder="1" applyAlignment="1">
      <alignment horizontal="center" vertical="center"/>
    </xf>
    <xf numFmtId="0" fontId="98" fillId="33" borderId="34" xfId="669" applyFont="1" applyFill="1" applyBorder="1" applyAlignment="1">
      <alignment horizontal="center" vertical="center" wrapText="1"/>
    </xf>
    <xf numFmtId="0" fontId="98" fillId="33" borderId="80" xfId="669" applyFont="1" applyFill="1" applyBorder="1" applyAlignment="1">
      <alignment horizontal="center" vertical="center" wrapText="1"/>
    </xf>
    <xf numFmtId="0" fontId="98" fillId="33" borderId="35" xfId="669" applyFont="1" applyFill="1" applyBorder="1" applyAlignment="1">
      <alignment horizontal="center" vertical="center" wrapText="1"/>
    </xf>
    <xf numFmtId="0" fontId="120" fillId="0" borderId="16" xfId="669" applyFont="1" applyBorder="1" applyAlignment="1">
      <alignment horizontal="left" vertical="center" wrapText="1"/>
    </xf>
    <xf numFmtId="0" fontId="120" fillId="0" borderId="17" xfId="669" applyFont="1" applyBorder="1" applyAlignment="1">
      <alignment horizontal="left" vertical="center" wrapText="1"/>
    </xf>
    <xf numFmtId="0" fontId="120" fillId="0" borderId="0" xfId="669" applyFont="1" applyAlignment="1">
      <alignment horizontal="left" vertical="center" wrapText="1"/>
    </xf>
    <xf numFmtId="0" fontId="120" fillId="0" borderId="18" xfId="669" applyFont="1" applyBorder="1" applyAlignment="1">
      <alignment horizontal="left" vertical="center" wrapText="1"/>
    </xf>
    <xf numFmtId="0" fontId="120" fillId="0" borderId="332" xfId="669" applyFont="1" applyBorder="1" applyAlignment="1">
      <alignment horizontal="left" vertical="center" wrapText="1"/>
    </xf>
    <xf numFmtId="0" fontId="120" fillId="0" borderId="74" xfId="669" applyFont="1" applyBorder="1" applyAlignment="1">
      <alignment horizontal="left" vertical="center" wrapText="1"/>
    </xf>
    <xf numFmtId="0" fontId="117" fillId="58" borderId="0" xfId="669" applyFont="1" applyFill="1" applyAlignment="1">
      <alignment horizontal="center" vertical="center"/>
    </xf>
    <xf numFmtId="0" fontId="98" fillId="33" borderId="64" xfId="669" applyFont="1" applyFill="1" applyBorder="1" applyAlignment="1">
      <alignment horizontal="center" vertical="center" wrapText="1"/>
    </xf>
    <xf numFmtId="0" fontId="98" fillId="33" borderId="63" xfId="669" applyFont="1" applyFill="1" applyBorder="1" applyAlignment="1">
      <alignment horizontal="center" vertical="center" wrapText="1"/>
    </xf>
    <xf numFmtId="0" fontId="98" fillId="33" borderId="79" xfId="669" applyFont="1" applyFill="1" applyBorder="1" applyAlignment="1">
      <alignment horizontal="center" vertical="center" wrapText="1"/>
    </xf>
    <xf numFmtId="0" fontId="98" fillId="33" borderId="56" xfId="669" applyFont="1" applyFill="1" applyBorder="1" applyAlignment="1">
      <alignment horizontal="center" vertical="center" wrapText="1"/>
    </xf>
    <xf numFmtId="0" fontId="98" fillId="33" borderId="37" xfId="669" applyFont="1" applyFill="1" applyBorder="1" applyAlignment="1">
      <alignment horizontal="center" vertical="center" wrapText="1"/>
    </xf>
    <xf numFmtId="0" fontId="98" fillId="33" borderId="32" xfId="669" applyFont="1" applyFill="1" applyBorder="1" applyAlignment="1">
      <alignment horizontal="center" vertical="center" wrapText="1"/>
    </xf>
    <xf numFmtId="0" fontId="98" fillId="33" borderId="14" xfId="669" applyFont="1" applyFill="1" applyBorder="1" applyAlignment="1">
      <alignment horizontal="center" vertical="center" wrapText="1"/>
    </xf>
    <xf numFmtId="0" fontId="98" fillId="33" borderId="36" xfId="669" applyFont="1" applyFill="1" applyBorder="1" applyAlignment="1">
      <alignment horizontal="center" vertical="center" wrapText="1"/>
    </xf>
    <xf numFmtId="0" fontId="108" fillId="35" borderId="83" xfId="669" applyFont="1" applyFill="1" applyBorder="1" applyAlignment="1">
      <alignment horizontal="center" vertical="center" wrapText="1"/>
    </xf>
    <xf numFmtId="0" fontId="108" fillId="35" borderId="82" xfId="669" applyFont="1" applyFill="1" applyBorder="1" applyAlignment="1">
      <alignment horizontal="center" vertical="center" wrapText="1"/>
    </xf>
    <xf numFmtId="0" fontId="108" fillId="35" borderId="81" xfId="669" applyFont="1" applyFill="1" applyBorder="1" applyAlignment="1">
      <alignment horizontal="center" vertical="center" wrapText="1"/>
    </xf>
    <xf numFmtId="0" fontId="123" fillId="35" borderId="325" xfId="669" applyFont="1" applyFill="1" applyBorder="1" applyAlignment="1">
      <alignment horizontal="center" vertical="center"/>
    </xf>
    <xf numFmtId="0" fontId="123" fillId="35" borderId="326" xfId="669" applyFont="1" applyFill="1" applyBorder="1" applyAlignment="1">
      <alignment horizontal="center" vertical="center"/>
    </xf>
    <xf numFmtId="0" fontId="123" fillId="35" borderId="340" xfId="669" applyFont="1" applyFill="1" applyBorder="1" applyAlignment="1">
      <alignment horizontal="center" vertical="center"/>
    </xf>
    <xf numFmtId="0" fontId="123" fillId="35" borderId="341" xfId="669" applyFont="1" applyFill="1" applyBorder="1" applyAlignment="1">
      <alignment horizontal="center" vertical="center"/>
    </xf>
    <xf numFmtId="0" fontId="123" fillId="35" borderId="342" xfId="669" applyFont="1" applyFill="1" applyBorder="1" applyAlignment="1">
      <alignment horizontal="center" vertical="center"/>
    </xf>
    <xf numFmtId="170" fontId="117" fillId="35" borderId="51" xfId="669" applyNumberFormat="1" applyFont="1" applyFill="1" applyBorder="1" applyAlignment="1">
      <alignment horizontal="center" vertical="center"/>
    </xf>
    <xf numFmtId="0" fontId="117" fillId="35" borderId="59" xfId="669" applyFont="1" applyFill="1" applyBorder="1" applyAlignment="1">
      <alignment horizontal="center" vertical="center"/>
    </xf>
    <xf numFmtId="0" fontId="117" fillId="35" borderId="58" xfId="669" applyFont="1" applyFill="1" applyBorder="1" applyAlignment="1">
      <alignment horizontal="center" vertical="center"/>
    </xf>
    <xf numFmtId="0" fontId="117" fillId="35" borderId="57" xfId="669" applyFont="1" applyFill="1" applyBorder="1" applyAlignment="1">
      <alignment horizontal="center" vertical="center"/>
    </xf>
    <xf numFmtId="0" fontId="107" fillId="32" borderId="79" xfId="669" applyFont="1" applyFill="1" applyBorder="1" applyAlignment="1">
      <alignment horizontal="center" vertical="center" wrapText="1"/>
    </xf>
    <xf numFmtId="0" fontId="107" fillId="32" borderId="32" xfId="669" applyFont="1" applyFill="1" applyBorder="1" applyAlignment="1">
      <alignment horizontal="center" vertical="center" wrapText="1"/>
    </xf>
    <xf numFmtId="0" fontId="107" fillId="32" borderId="35" xfId="669" applyFont="1" applyFill="1" applyBorder="1" applyAlignment="1">
      <alignment horizontal="center" vertical="center" wrapText="1"/>
    </xf>
    <xf numFmtId="0" fontId="105" fillId="32" borderId="108" xfId="669" quotePrefix="1" applyFont="1" applyFill="1" applyBorder="1" applyAlignment="1">
      <alignment horizontal="center" vertical="center" wrapText="1"/>
    </xf>
    <xf numFmtId="0" fontId="105" fillId="32" borderId="272" xfId="669" quotePrefix="1" applyFont="1" applyFill="1" applyBorder="1" applyAlignment="1">
      <alignment horizontal="center" vertical="center" wrapText="1"/>
    </xf>
    <xf numFmtId="0" fontId="105" fillId="32" borderId="109" xfId="669" quotePrefix="1" applyFont="1" applyFill="1" applyBorder="1" applyAlignment="1">
      <alignment horizontal="center" vertical="center" wrapText="1"/>
    </xf>
    <xf numFmtId="0" fontId="105" fillId="32" borderId="271" xfId="669" quotePrefix="1" applyFont="1" applyFill="1" applyBorder="1" applyAlignment="1">
      <alignment horizontal="center" vertical="center" wrapText="1"/>
    </xf>
    <xf numFmtId="0" fontId="121" fillId="0" borderId="14" xfId="669" applyFont="1" applyBorder="1" applyAlignment="1">
      <alignment horizontal="center" vertical="top"/>
    </xf>
    <xf numFmtId="0" fontId="121" fillId="0" borderId="37" xfId="669" applyFont="1" applyBorder="1" applyAlignment="1">
      <alignment horizontal="center" vertical="top"/>
    </xf>
    <xf numFmtId="0" fontId="121" fillId="0" borderId="33" xfId="669" applyFont="1" applyBorder="1" applyAlignment="1">
      <alignment horizontal="center" vertical="top"/>
    </xf>
    <xf numFmtId="0" fontId="121" fillId="0" borderId="39" xfId="669" applyFont="1" applyBorder="1" applyAlignment="1">
      <alignment horizontal="center" vertical="top"/>
    </xf>
    <xf numFmtId="0" fontId="107" fillId="32" borderId="64" xfId="669" applyFont="1" applyFill="1" applyBorder="1" applyAlignment="1">
      <alignment horizontal="center" vertical="center" wrapText="1"/>
    </xf>
    <xf numFmtId="0" fontId="107" fillId="32" borderId="80" xfId="669" applyFont="1" applyFill="1" applyBorder="1" applyAlignment="1">
      <alignment horizontal="center" vertical="center" wrapText="1"/>
    </xf>
    <xf numFmtId="0" fontId="107" fillId="32" borderId="55" xfId="669" applyFont="1" applyFill="1" applyBorder="1" applyAlignment="1">
      <alignment horizontal="center" vertical="center" wrapText="1"/>
    </xf>
    <xf numFmtId="0" fontId="107" fillId="32" borderId="34" xfId="669" applyFont="1" applyFill="1" applyBorder="1" applyAlignment="1">
      <alignment horizontal="center" vertical="center" wrapText="1"/>
    </xf>
    <xf numFmtId="0" fontId="107" fillId="32" borderId="34" xfId="669" quotePrefix="1" applyFont="1" applyFill="1" applyBorder="1" applyAlignment="1">
      <alignment horizontal="center" vertical="center" wrapText="1"/>
    </xf>
    <xf numFmtId="0" fontId="107" fillId="32" borderId="32" xfId="669" quotePrefix="1" applyFont="1" applyFill="1" applyBorder="1" applyAlignment="1">
      <alignment horizontal="center" vertical="center" wrapText="1"/>
    </xf>
    <xf numFmtId="0" fontId="107" fillId="32" borderId="35" xfId="669" quotePrefix="1" applyFont="1" applyFill="1" applyBorder="1" applyAlignment="1">
      <alignment horizontal="center" vertical="center" wrapText="1"/>
    </xf>
    <xf numFmtId="0" fontId="105" fillId="32" borderId="83" xfId="669" quotePrefix="1" applyFont="1" applyFill="1" applyBorder="1" applyAlignment="1">
      <alignment horizontal="center" vertical="center" wrapText="1"/>
    </xf>
    <xf numFmtId="0" fontId="105" fillId="32" borderId="82" xfId="669" quotePrefix="1" applyFont="1" applyFill="1" applyBorder="1" applyAlignment="1">
      <alignment horizontal="center" vertical="center" wrapText="1"/>
    </xf>
    <xf numFmtId="164" fontId="137" fillId="35" borderId="22" xfId="670" applyFont="1" applyFill="1" applyBorder="1" applyAlignment="1">
      <alignment horizontal="center" vertical="center"/>
      <protection locked="0"/>
    </xf>
    <xf numFmtId="164" fontId="137" fillId="35" borderId="16" xfId="670" applyFont="1" applyFill="1" applyBorder="1" applyAlignment="1">
      <alignment horizontal="center" vertical="center"/>
      <protection locked="0"/>
    </xf>
    <xf numFmtId="164" fontId="137" fillId="35" borderId="17" xfId="670" applyFont="1" applyFill="1" applyBorder="1" applyAlignment="1">
      <alignment horizontal="center" vertical="center"/>
      <protection locked="0"/>
    </xf>
    <xf numFmtId="164" fontId="137" fillId="35" borderId="73" xfId="670" applyFont="1" applyFill="1" applyBorder="1" applyAlignment="1">
      <alignment horizontal="center" vertical="center"/>
      <protection locked="0"/>
    </xf>
    <xf numFmtId="164" fontId="137" fillId="35" borderId="332" xfId="670" applyFont="1" applyFill="1" applyBorder="1" applyAlignment="1">
      <alignment horizontal="center" vertical="center"/>
      <protection locked="0"/>
    </xf>
    <xf numFmtId="164" fontId="137" fillId="35" borderId="74" xfId="670" applyFont="1" applyFill="1" applyBorder="1" applyAlignment="1">
      <alignment horizontal="center" vertical="center"/>
      <protection locked="0"/>
    </xf>
    <xf numFmtId="0" fontId="121" fillId="0" borderId="32" xfId="669" applyFont="1" applyBorder="1" applyAlignment="1">
      <alignment horizontal="center" vertical="top"/>
    </xf>
    <xf numFmtId="0" fontId="121" fillId="0" borderId="35" xfId="669" applyFont="1" applyBorder="1" applyAlignment="1">
      <alignment horizontal="center" vertical="top"/>
    </xf>
    <xf numFmtId="177" fontId="104" fillId="0" borderId="0" xfId="669" applyNumberFormat="1" applyFont="1" applyAlignment="1">
      <alignment horizontal="left" vertical="top"/>
    </xf>
    <xf numFmtId="164" fontId="120" fillId="0" borderId="14" xfId="670" applyFont="1" applyBorder="1" applyAlignment="1">
      <alignment horizontal="center" vertical="top"/>
      <protection locked="0"/>
    </xf>
    <xf numFmtId="164" fontId="120" fillId="0" borderId="37" xfId="670" applyFont="1" applyBorder="1" applyAlignment="1">
      <alignment horizontal="center" vertical="top"/>
      <protection locked="0"/>
    </xf>
    <xf numFmtId="0" fontId="104" fillId="0" borderId="0" xfId="669" applyFont="1" applyAlignment="1">
      <alignment horizontal="left" vertical="top"/>
    </xf>
    <xf numFmtId="0" fontId="109" fillId="35" borderId="58" xfId="669" applyFont="1" applyFill="1" applyBorder="1" applyAlignment="1">
      <alignment horizontal="center" vertical="center"/>
    </xf>
    <xf numFmtId="170" fontId="117" fillId="35" borderId="59" xfId="669" applyNumberFormat="1" applyFont="1" applyFill="1" applyBorder="1" applyAlignment="1">
      <alignment horizontal="center" vertical="center"/>
    </xf>
    <xf numFmtId="170" fontId="117" fillId="35" borderId="57" xfId="669" applyNumberFormat="1" applyFont="1" applyFill="1" applyBorder="1" applyAlignment="1">
      <alignment horizontal="center" vertical="center"/>
    </xf>
    <xf numFmtId="0" fontId="148" fillId="35" borderId="13" xfId="669" applyFont="1" applyFill="1" applyBorder="1" applyAlignment="1">
      <alignment horizontal="center" vertical="center"/>
    </xf>
    <xf numFmtId="0" fontId="148" fillId="35" borderId="0" xfId="669" applyFont="1" applyFill="1" applyAlignment="1">
      <alignment horizontal="center" vertical="center"/>
    </xf>
    <xf numFmtId="0" fontId="108" fillId="35" borderId="59" xfId="669" applyFont="1" applyFill="1" applyBorder="1" applyAlignment="1">
      <alignment horizontal="center" vertical="center"/>
    </xf>
    <xf numFmtId="0" fontId="108" fillId="35" borderId="58" xfId="669" applyFont="1" applyFill="1" applyBorder="1" applyAlignment="1">
      <alignment horizontal="center" vertical="center"/>
    </xf>
    <xf numFmtId="0" fontId="108" fillId="35" borderId="57" xfId="669" applyFont="1" applyFill="1" applyBorder="1" applyAlignment="1">
      <alignment horizontal="center" vertical="center"/>
    </xf>
    <xf numFmtId="0" fontId="89" fillId="0" borderId="23" xfId="7" applyFont="1" applyBorder="1" applyAlignment="1">
      <alignment horizontal="center" vertical="center"/>
    </xf>
    <xf numFmtId="0" fontId="89" fillId="0" borderId="12" xfId="7" applyFont="1" applyBorder="1" applyAlignment="1">
      <alignment horizontal="center" vertical="center"/>
    </xf>
    <xf numFmtId="0" fontId="89" fillId="0" borderId="11" xfId="7" applyFont="1" applyBorder="1" applyAlignment="1">
      <alignment horizontal="center" vertical="center"/>
    </xf>
    <xf numFmtId="0" fontId="73" fillId="0" borderId="14" xfId="7" applyFont="1" applyBorder="1" applyAlignment="1">
      <alignment horizontal="center" vertical="center"/>
    </xf>
    <xf numFmtId="0" fontId="73" fillId="25" borderId="26" xfId="8" applyFont="1" applyFill="1" applyBorder="1" applyAlignment="1">
      <alignment horizontal="right" vertical="center"/>
    </xf>
    <xf numFmtId="0" fontId="73" fillId="25" borderId="24" xfId="8" applyFont="1" applyFill="1" applyBorder="1" applyAlignment="1">
      <alignment horizontal="right" vertical="center"/>
    </xf>
    <xf numFmtId="0" fontId="73" fillId="0" borderId="14" xfId="5" applyFont="1" applyBorder="1" applyAlignment="1">
      <alignment horizontal="center" vertical="center"/>
    </xf>
    <xf numFmtId="0" fontId="89" fillId="0" borderId="26" xfId="7" applyFont="1" applyBorder="1" applyAlignment="1">
      <alignment horizontal="center" vertical="center"/>
    </xf>
    <xf numFmtId="0" fontId="89" fillId="0" borderId="25" xfId="7" applyFont="1" applyBorder="1" applyAlignment="1">
      <alignment horizontal="center" vertical="center"/>
    </xf>
    <xf numFmtId="0" fontId="89" fillId="0" borderId="24" xfId="7" applyFont="1" applyBorder="1" applyAlignment="1">
      <alignment horizontal="center" vertical="center"/>
    </xf>
    <xf numFmtId="4" fontId="76" fillId="0" borderId="26" xfId="4" applyNumberFormat="1" applyFont="1" applyFill="1" applyBorder="1" applyAlignment="1">
      <alignment horizontal="center" vertical="center"/>
    </xf>
    <xf numFmtId="4" fontId="76" fillId="0" borderId="24" xfId="4" applyNumberFormat="1" applyFont="1" applyFill="1" applyBorder="1" applyAlignment="1">
      <alignment horizontal="center" vertical="center"/>
    </xf>
    <xf numFmtId="0" fontId="73" fillId="0" borderId="14" xfId="6" applyFont="1" applyBorder="1" applyAlignment="1">
      <alignment horizontal="center" vertical="center"/>
    </xf>
    <xf numFmtId="0" fontId="73" fillId="24" borderId="26" xfId="7" applyFont="1" applyFill="1" applyBorder="1" applyAlignment="1">
      <alignment horizontal="right" vertical="center"/>
    </xf>
    <xf numFmtId="0" fontId="73" fillId="24" borderId="24" xfId="7" applyFont="1" applyFill="1" applyBorder="1" applyAlignment="1">
      <alignment horizontal="right" vertical="center"/>
    </xf>
    <xf numFmtId="0" fontId="73" fillId="0" borderId="26" xfId="7" applyFont="1" applyBorder="1" applyAlignment="1">
      <alignment horizontal="center" vertical="center"/>
    </xf>
    <xf numFmtId="0" fontId="73" fillId="0" borderId="25" xfId="7" applyFont="1" applyBorder="1" applyAlignment="1">
      <alignment horizontal="center" vertical="center"/>
    </xf>
    <xf numFmtId="0" fontId="73" fillId="0" borderId="24" xfId="7" applyFont="1" applyBorder="1" applyAlignment="1">
      <alignment horizontal="center" vertical="center"/>
    </xf>
    <xf numFmtId="0" fontId="73" fillId="24" borderId="26" xfId="7" applyFont="1" applyFill="1" applyBorder="1" applyAlignment="1">
      <alignment horizontal="left" vertical="center"/>
    </xf>
    <xf numFmtId="0" fontId="73" fillId="24" borderId="24" xfId="7" applyFont="1" applyFill="1" applyBorder="1" applyAlignment="1">
      <alignment horizontal="left" vertical="center"/>
    </xf>
    <xf numFmtId="0" fontId="80" fillId="25" borderId="26" xfId="8" applyFont="1" applyFill="1" applyBorder="1" applyAlignment="1">
      <alignment horizontal="right" vertical="center"/>
    </xf>
    <xf numFmtId="0" fontId="80" fillId="25" borderId="24" xfId="8" applyFont="1" applyFill="1" applyBorder="1" applyAlignment="1">
      <alignment horizontal="right" vertical="center"/>
    </xf>
    <xf numFmtId="3" fontId="81" fillId="25" borderId="26" xfId="8" applyNumberFormat="1" applyFont="1" applyFill="1" applyBorder="1" applyAlignment="1">
      <alignment horizontal="center" vertical="center" wrapText="1"/>
    </xf>
    <xf numFmtId="3" fontId="81" fillId="25" borderId="25" xfId="8" applyNumberFormat="1" applyFont="1" applyFill="1" applyBorder="1" applyAlignment="1">
      <alignment horizontal="center" vertical="center" wrapText="1"/>
    </xf>
    <xf numFmtId="3" fontId="81" fillId="25" borderId="24" xfId="8" applyNumberFormat="1" applyFont="1" applyFill="1" applyBorder="1" applyAlignment="1">
      <alignment horizontal="center" vertical="center" wrapText="1"/>
    </xf>
    <xf numFmtId="0" fontId="80" fillId="25" borderId="26" xfId="8" applyFont="1" applyFill="1" applyBorder="1" applyAlignment="1">
      <alignment horizontal="left" vertical="center"/>
    </xf>
    <xf numFmtId="0" fontId="80" fillId="25" borderId="24" xfId="8" applyFont="1" applyFill="1" applyBorder="1" applyAlignment="1">
      <alignment horizontal="left" vertical="center"/>
    </xf>
    <xf numFmtId="4" fontId="74" fillId="0" borderId="14" xfId="1" applyNumberFormat="1" applyFont="1" applyFill="1" applyBorder="1" applyAlignment="1">
      <alignment horizontal="center" vertical="center"/>
    </xf>
    <xf numFmtId="0" fontId="73" fillId="0" borderId="31" xfId="8" applyFont="1" applyBorder="1" applyAlignment="1">
      <alignment horizontal="right" vertical="center" wrapText="1"/>
    </xf>
    <xf numFmtId="0" fontId="73" fillId="0" borderId="42" xfId="8" applyFont="1" applyBorder="1" applyAlignment="1">
      <alignment horizontal="right" vertical="center" wrapText="1"/>
    </xf>
    <xf numFmtId="0" fontId="70" fillId="0" borderId="31" xfId="7" applyFont="1" applyBorder="1" applyAlignment="1">
      <alignment horizontal="center"/>
    </xf>
    <xf numFmtId="0" fontId="70" fillId="0" borderId="41" xfId="7" applyFont="1" applyBorder="1" applyAlignment="1">
      <alignment horizontal="center"/>
    </xf>
    <xf numFmtId="0" fontId="70" fillId="0" borderId="42" xfId="7" applyFont="1" applyBorder="1" applyAlignment="1">
      <alignment horizontal="center"/>
    </xf>
    <xf numFmtId="0" fontId="70" fillId="0" borderId="13" xfId="7" applyFont="1" applyBorder="1" applyAlignment="1">
      <alignment horizontal="center"/>
    </xf>
    <xf numFmtId="0" fontId="70" fillId="0" borderId="0" xfId="7" applyFont="1" applyAlignment="1">
      <alignment horizontal="center"/>
    </xf>
    <xf numFmtId="0" fontId="70" fillId="0" borderId="10" xfId="7" applyFont="1" applyBorder="1" applyAlignment="1">
      <alignment horizontal="center"/>
    </xf>
    <xf numFmtId="0" fontId="74" fillId="0" borderId="14" xfId="8" applyFont="1" applyBorder="1" applyAlignment="1">
      <alignment horizontal="center" vertical="center"/>
    </xf>
  </cellXfs>
  <cellStyles count="752">
    <cellStyle name="20% - تمييز1" xfId="17" xr:uid="{00000000-0005-0000-0000-000000000000}"/>
    <cellStyle name="20% - تمييز2" xfId="18" xr:uid="{00000000-0005-0000-0000-000001000000}"/>
    <cellStyle name="20% - تمييز3" xfId="19" xr:uid="{00000000-0005-0000-0000-000002000000}"/>
    <cellStyle name="20% - تمييز4" xfId="20" xr:uid="{00000000-0005-0000-0000-000003000000}"/>
    <cellStyle name="20% - تمييز5" xfId="21" xr:uid="{00000000-0005-0000-0000-000004000000}"/>
    <cellStyle name="20% - تمييز6" xfId="22" xr:uid="{00000000-0005-0000-0000-000005000000}"/>
    <cellStyle name="40% - تمييز1" xfId="23" xr:uid="{00000000-0005-0000-0000-000006000000}"/>
    <cellStyle name="40% - تمييز2" xfId="24" xr:uid="{00000000-0005-0000-0000-000007000000}"/>
    <cellStyle name="40% - تمييز3" xfId="25" xr:uid="{00000000-0005-0000-0000-000008000000}"/>
    <cellStyle name="40% - تمييز4" xfId="26" xr:uid="{00000000-0005-0000-0000-000009000000}"/>
    <cellStyle name="40% - تمييز5" xfId="27" xr:uid="{00000000-0005-0000-0000-00000A000000}"/>
    <cellStyle name="40% - تمييز6" xfId="28" xr:uid="{00000000-0005-0000-0000-00000B000000}"/>
    <cellStyle name="60% - تمييز1" xfId="29" xr:uid="{00000000-0005-0000-0000-00000C000000}"/>
    <cellStyle name="60% - تمييز2" xfId="30" xr:uid="{00000000-0005-0000-0000-00000D000000}"/>
    <cellStyle name="60% - تمييز3" xfId="31" xr:uid="{00000000-0005-0000-0000-00000E000000}"/>
    <cellStyle name="60% - تمييز4" xfId="32" xr:uid="{00000000-0005-0000-0000-00000F000000}"/>
    <cellStyle name="60% - تمييز5" xfId="33" xr:uid="{00000000-0005-0000-0000-000010000000}"/>
    <cellStyle name="60% - تمييز6" xfId="34" xr:uid="{00000000-0005-0000-0000-000011000000}"/>
    <cellStyle name="Comma" xfId="1" builtinId="3"/>
    <cellStyle name="Comma 10" xfId="693" xr:uid="{4B51D04D-3C7C-4432-AD6A-E71F659D9308}"/>
    <cellStyle name="Comma 11" xfId="705" xr:uid="{BD854BCB-5146-43F4-A22D-163D71778C99}"/>
    <cellStyle name="Comma 12" xfId="713" xr:uid="{CE56D39B-D6C6-490A-B95E-CF2FBE365EAC}"/>
    <cellStyle name="Comma 12 2" xfId="701" xr:uid="{A29405B3-0BEE-4ECB-AFA2-12FE395BEA92}"/>
    <cellStyle name="Comma 13" xfId="735" xr:uid="{5DF7F927-52A3-458D-98C8-44DA5936AD72}"/>
    <cellStyle name="Comma 2" xfId="2" xr:uid="{00000000-0005-0000-0000-000013000000}"/>
    <cellStyle name="Comma 2 10 2 2" xfId="687" xr:uid="{FD0F7060-E595-471C-95E2-F87D94BE0F79}"/>
    <cellStyle name="Comma 2 2" xfId="640" xr:uid="{00000000-0005-0000-0000-000014000000}"/>
    <cellStyle name="Comma 2 2 10 6 2" xfId="672" xr:uid="{E903E516-FDCD-4772-96BC-584F73565D3C}"/>
    <cellStyle name="Comma 2 2 2" xfId="675" xr:uid="{8455A424-850E-4E6C-988F-C643954C59F5}"/>
    <cellStyle name="Comma 2 2 2 2 2 3 2 2 7 2" xfId="683" xr:uid="{3F0E0E14-94DC-497A-93C3-8868A55766E2}"/>
    <cellStyle name="Comma 2 2 2 2 2 3 8" xfId="674" xr:uid="{09135E1A-7BAB-46AE-BAB3-E82C9860127B}"/>
    <cellStyle name="Comma 2 2 2 2 2 5 8" xfId="678" xr:uid="{5380A3AB-B13D-48C1-AF5A-6E762B5DAFA3}"/>
    <cellStyle name="Comma 2 2 2 3 2 2 3 2 2 2 3" xfId="684" xr:uid="{79782D8D-5955-4D5B-AE58-38DEEFB7739A}"/>
    <cellStyle name="Comma 2 2 3 2 3 2 2 7 2" xfId="677" xr:uid="{3CBDFC4D-559E-4B0C-8BCA-03A42D964A3A}"/>
    <cellStyle name="Comma 2 2 3 2 5 8" xfId="676" xr:uid="{DDCB5470-2E54-4167-9CC5-4649E50E3826}"/>
    <cellStyle name="Comma 2 2 3 2 5 8 2" xfId="681" xr:uid="{8F44FD72-C25E-4217-87EA-399F122779A0}"/>
    <cellStyle name="Comma 2 2 4 2 2 8" xfId="686" xr:uid="{77CD7917-B94C-4161-88D1-2DD27D73BB5F}"/>
    <cellStyle name="Comma 2 2 4 3 2 9" xfId="670" xr:uid="{EF8827E1-DC26-4F7D-A69C-F3428997509A}"/>
    <cellStyle name="Comma 2 2 4 3 2 9 2" xfId="680" xr:uid="{46374EF4-00BC-44B1-8049-5C69B07FD7E3}"/>
    <cellStyle name="Comma 2 2 4 4 2 6 2" xfId="685" xr:uid="{62A33FD8-91E2-40F6-86E7-69AAFEE6BAE0}"/>
    <cellStyle name="Comma 3" xfId="3" xr:uid="{00000000-0005-0000-0000-000015000000}"/>
    <cellStyle name="Comma 3 2" xfId="682" xr:uid="{629BB42F-1F52-4D02-B2C5-AEB033C59445}"/>
    <cellStyle name="Comma 4" xfId="60" xr:uid="{00000000-0005-0000-0000-000016000000}"/>
    <cellStyle name="Comma 4 2" xfId="641" xr:uid="{00000000-0005-0000-0000-000017000000}"/>
    <cellStyle name="Comma 5" xfId="68" xr:uid="{00000000-0005-0000-0000-000018000000}"/>
    <cellStyle name="Comma 6" xfId="351" xr:uid="{00000000-0005-0000-0000-000019000000}"/>
    <cellStyle name="Comma 6 2" xfId="637" xr:uid="{00000000-0005-0000-0000-00001A000000}"/>
    <cellStyle name="Comma 7" xfId="639" xr:uid="{00000000-0005-0000-0000-00001B000000}"/>
    <cellStyle name="Comma 8" xfId="671" xr:uid="{42780447-37D8-4845-ACFC-2450BE188A97}"/>
    <cellStyle name="Comma 8 2" xfId="708" xr:uid="{8F4580A9-02C3-48EE-A671-35661B3E829E}"/>
    <cellStyle name="Comma 9" xfId="691" xr:uid="{9E58BEA6-B8B6-4CB2-9298-B753EF1328AF}"/>
    <cellStyle name="Comma 9 2" xfId="697" xr:uid="{4A258378-F63A-44DB-881A-D21BCEB3B898}"/>
    <cellStyle name="Comma 9 3" xfId="723" xr:uid="{4ABC86C6-4055-49C1-8B5E-19B2BA72B320}"/>
    <cellStyle name="Comma 9 4" xfId="739" xr:uid="{4489DA03-7B0B-44A7-AB41-066C26F12DFA}"/>
    <cellStyle name="Comma_P1 - General Items(Revised)" xfId="4" xr:uid="{00000000-0005-0000-0000-00001E000000}"/>
    <cellStyle name="Currency 2" xfId="61" xr:uid="{00000000-0005-0000-0000-000021000000}"/>
    <cellStyle name="Currency 3" xfId="69" xr:uid="{00000000-0005-0000-0000-000022000000}"/>
    <cellStyle name="Normal" xfId="0" builtinId="0"/>
    <cellStyle name="Normal 10" xfId="638" xr:uid="{00000000-0005-0000-0000-000024000000}"/>
    <cellStyle name="Normal 10 2" xfId="645" xr:uid="{00000000-0005-0000-0000-000025000000}"/>
    <cellStyle name="Normal 10 2 2" xfId="648" xr:uid="{55D89FF7-67C4-45F9-83C7-A742FFBC40D8}"/>
    <cellStyle name="Normal 10 2 6" xfId="652" xr:uid="{04A4666B-3C6B-4901-925D-0CE2AA32B821}"/>
    <cellStyle name="Normal 11" xfId="643" xr:uid="{00000000-0005-0000-0000-000026000000}"/>
    <cellStyle name="Normal 12" xfId="647" xr:uid="{4F66BF7A-BBE5-4816-A296-5DC1D0F2D1F4}"/>
    <cellStyle name="Normal 12 3" xfId="651" xr:uid="{949DFDC5-7425-41C2-8D06-EF6067550266}"/>
    <cellStyle name="Normal 13" xfId="668" xr:uid="{8B72FE93-F4BC-4935-B13A-14E15A2A7DCF}"/>
    <cellStyle name="Normal 14" xfId="669" xr:uid="{7A7F75F6-7329-495B-94EA-EBCE3F58DA3F}"/>
    <cellStyle name="Normal 15" xfId="690" xr:uid="{05AC1105-53BC-4ACB-B9E5-598310DDCE56}"/>
    <cellStyle name="Normal 15 2" xfId="696" xr:uid="{4C0327C4-C507-4651-9D72-CC4C9EA4B0CC}"/>
    <cellStyle name="Normal 15 3" xfId="722" xr:uid="{B40A4136-878F-42E3-903F-DAF9CFA3D77F}"/>
    <cellStyle name="Normal 15 4" xfId="738" xr:uid="{8E786357-F9A6-417A-83D1-18BDAC4E8360}"/>
    <cellStyle name="Normal 16" xfId="695" xr:uid="{0756D53C-FD0B-4A29-B03D-DDB107AC243D}"/>
    <cellStyle name="Normal 17" xfId="699" xr:uid="{9E2D43C2-8940-4F54-86CE-B834114B07E9}"/>
    <cellStyle name="Normal 18" xfId="704" xr:uid="{E9AD2FAB-BF4D-442C-B56F-12B86F28D03F}"/>
    <cellStyle name="Normal 19" xfId="712" xr:uid="{955A29BC-8989-4E17-A444-38E87AB87295}"/>
    <cellStyle name="Normal 19 2" xfId="734" xr:uid="{C417E2EB-2E08-487C-AB4F-47ED92BE212C}"/>
    <cellStyle name="Normal 2" xfId="5" xr:uid="{00000000-0005-0000-0000-000027000000}"/>
    <cellStyle name="Normal 2 10" xfId="661" xr:uid="{E490C80A-3777-4EC3-BC0C-4BE80590F4E8}"/>
    <cellStyle name="Normal 2 2 2" xfId="654" xr:uid="{1339D8BE-013A-4AE6-849E-67FEEBF9B8D5}"/>
    <cellStyle name="Normal 2 2 2 2" xfId="650" xr:uid="{68B5CB12-B281-4C97-8806-35A8D75E9E0A}"/>
    <cellStyle name="Normal 2 2 3 2 2" xfId="662" xr:uid="{2F5260B5-6E43-4EF8-A692-0F9C8D7C9CDB}"/>
    <cellStyle name="Normal 2 2 4" xfId="700" xr:uid="{0141E4A2-863B-4801-903B-C2CAEE837606}"/>
    <cellStyle name="Normal 20" xfId="716" xr:uid="{DAD53C59-7E76-498D-8857-A4CC2E4785BD}"/>
    <cellStyle name="Normal 21" xfId="721" xr:uid="{CF8EE278-58C8-428F-A720-F1EAEF658210}"/>
    <cellStyle name="Normal 22" xfId="733" xr:uid="{050A5893-8796-4E5F-B92A-06D0469137DE}"/>
    <cellStyle name="Normal 23" xfId="737" xr:uid="{20253C0F-70E9-429C-AEA8-1E324D3645C2}"/>
    <cellStyle name="Normal 24" xfId="743" xr:uid="{1C307FCE-59F0-4951-8F9C-B70A60A7E606}"/>
    <cellStyle name="Normal 25" xfId="747" xr:uid="{641F88BD-43DA-402D-8E22-DFF9CCE87B50}"/>
    <cellStyle name="Normal 26" xfId="749" xr:uid="{A9344345-6D5F-46E8-8DFB-91A81EDF10DA}"/>
    <cellStyle name="Normal 27" xfId="751" xr:uid="{1D8FEFD1-BFD3-45A6-AB7D-11D526D47163}"/>
    <cellStyle name="Normal 3" xfId="6" xr:uid="{00000000-0005-0000-0000-000028000000}"/>
    <cellStyle name="Normal 3 2" xfId="646" xr:uid="{00000000-0005-0000-0000-000029000000}"/>
    <cellStyle name="Normal 3 3" xfId="679" xr:uid="{ABA2F5F4-2EEA-42EA-96BC-EA5B46205941}"/>
    <cellStyle name="Normal 3 4" xfId="702" xr:uid="{F249BDCE-95A2-4A09-9FD6-720775C870EC}"/>
    <cellStyle name="Normal 4" xfId="59" xr:uid="{00000000-0005-0000-0000-00002A000000}"/>
    <cellStyle name="Normal 5" xfId="58" xr:uid="{00000000-0005-0000-0000-00002B000000}"/>
    <cellStyle name="Normal 5 10" xfId="161" xr:uid="{00000000-0005-0000-0000-00002C000000}"/>
    <cellStyle name="Normal 5 10 2" xfId="228" xr:uid="{00000000-0005-0000-0000-00002D000000}"/>
    <cellStyle name="Normal 5 10 2 2" xfId="514" xr:uid="{00000000-0005-0000-0000-00002E000000}"/>
    <cellStyle name="Normal 5 10 3" xfId="447" xr:uid="{00000000-0005-0000-0000-00002F000000}"/>
    <cellStyle name="Normal 5 11" xfId="323" xr:uid="{00000000-0005-0000-0000-000030000000}"/>
    <cellStyle name="Normal 5 11 2" xfId="609" xr:uid="{00000000-0005-0000-0000-000031000000}"/>
    <cellStyle name="Normal 5 12" xfId="188" xr:uid="{00000000-0005-0000-0000-000032000000}"/>
    <cellStyle name="Normal 5 12 2" xfId="474" xr:uid="{00000000-0005-0000-0000-000033000000}"/>
    <cellStyle name="Normal 5 13" xfId="352" xr:uid="{00000000-0005-0000-0000-000034000000}"/>
    <cellStyle name="Normal 5 14" xfId="642" xr:uid="{00000000-0005-0000-0000-000035000000}"/>
    <cellStyle name="Normal 5 2" xfId="71" xr:uid="{00000000-0005-0000-0000-000036000000}"/>
    <cellStyle name="Normal 5 2 2" xfId="77" xr:uid="{00000000-0005-0000-0000-000037000000}"/>
    <cellStyle name="Normal 5 2 2 2" xfId="90" xr:uid="{00000000-0005-0000-0000-000038000000}"/>
    <cellStyle name="Normal 5 2 2 2 2" xfId="117" xr:uid="{00000000-0005-0000-0000-000039000000}"/>
    <cellStyle name="Normal 5 2 2 2 2 2" xfId="279" xr:uid="{00000000-0005-0000-0000-00003A000000}"/>
    <cellStyle name="Normal 5 2 2 2 2 2 2" xfId="565" xr:uid="{00000000-0005-0000-0000-00003B000000}"/>
    <cellStyle name="Normal 5 2 2 2 2 3" xfId="403" xr:uid="{00000000-0005-0000-0000-00003C000000}"/>
    <cellStyle name="Normal 5 2 2 2 3" xfId="158" xr:uid="{00000000-0005-0000-0000-00003D000000}"/>
    <cellStyle name="Normal 5 2 2 2 3 2" xfId="320" xr:uid="{00000000-0005-0000-0000-00003E000000}"/>
    <cellStyle name="Normal 5 2 2 2 3 2 2" xfId="606" xr:uid="{00000000-0005-0000-0000-00003F000000}"/>
    <cellStyle name="Normal 5 2 2 2 3 3" xfId="444" xr:uid="{00000000-0005-0000-0000-000040000000}"/>
    <cellStyle name="Normal 5 2 2 2 4" xfId="185" xr:uid="{00000000-0005-0000-0000-000041000000}"/>
    <cellStyle name="Normal 5 2 2 2 4 2" xfId="252" xr:uid="{00000000-0005-0000-0000-000042000000}"/>
    <cellStyle name="Normal 5 2 2 2 4 2 2" xfId="538" xr:uid="{00000000-0005-0000-0000-000043000000}"/>
    <cellStyle name="Normal 5 2 2 2 4 3" xfId="471" xr:uid="{00000000-0005-0000-0000-000044000000}"/>
    <cellStyle name="Normal 5 2 2 2 5" xfId="347" xr:uid="{00000000-0005-0000-0000-000045000000}"/>
    <cellStyle name="Normal 5 2 2 2 5 2" xfId="633" xr:uid="{00000000-0005-0000-0000-000046000000}"/>
    <cellStyle name="Normal 5 2 2 2 6" xfId="225" xr:uid="{00000000-0005-0000-0000-000047000000}"/>
    <cellStyle name="Normal 5 2 2 2 6 2" xfId="511" xr:uid="{00000000-0005-0000-0000-000048000000}"/>
    <cellStyle name="Normal 5 2 2 2 7" xfId="376" xr:uid="{00000000-0005-0000-0000-000049000000}"/>
    <cellStyle name="Normal 5 2 2 3" xfId="104" xr:uid="{00000000-0005-0000-0000-00004A000000}"/>
    <cellStyle name="Normal 5 2 2 3 2" xfId="145" xr:uid="{00000000-0005-0000-0000-00004B000000}"/>
    <cellStyle name="Normal 5 2 2 3 2 2" xfId="307" xr:uid="{00000000-0005-0000-0000-00004C000000}"/>
    <cellStyle name="Normal 5 2 2 3 2 2 2" xfId="593" xr:uid="{00000000-0005-0000-0000-00004D000000}"/>
    <cellStyle name="Normal 5 2 2 3 2 3" xfId="431" xr:uid="{00000000-0005-0000-0000-00004E000000}"/>
    <cellStyle name="Normal 5 2 2 3 3" xfId="266" xr:uid="{00000000-0005-0000-0000-00004F000000}"/>
    <cellStyle name="Normal 5 2 2 3 3 2" xfId="552" xr:uid="{00000000-0005-0000-0000-000050000000}"/>
    <cellStyle name="Normal 5 2 2 3 4" xfId="212" xr:uid="{00000000-0005-0000-0000-000051000000}"/>
    <cellStyle name="Normal 5 2 2 3 4 2" xfId="498" xr:uid="{00000000-0005-0000-0000-000052000000}"/>
    <cellStyle name="Normal 5 2 2 3 5" xfId="390" xr:uid="{00000000-0005-0000-0000-000053000000}"/>
    <cellStyle name="Normal 5 2 2 4" xfId="131" xr:uid="{00000000-0005-0000-0000-000054000000}"/>
    <cellStyle name="Normal 5 2 2 4 2" xfId="293" xr:uid="{00000000-0005-0000-0000-000055000000}"/>
    <cellStyle name="Normal 5 2 2 4 2 2" xfId="579" xr:uid="{00000000-0005-0000-0000-000056000000}"/>
    <cellStyle name="Normal 5 2 2 4 3" xfId="417" xr:uid="{00000000-0005-0000-0000-000057000000}"/>
    <cellStyle name="Normal 5 2 2 5" xfId="172" xr:uid="{00000000-0005-0000-0000-000058000000}"/>
    <cellStyle name="Normal 5 2 2 5 2" xfId="239" xr:uid="{00000000-0005-0000-0000-000059000000}"/>
    <cellStyle name="Normal 5 2 2 5 2 2" xfId="525" xr:uid="{00000000-0005-0000-0000-00005A000000}"/>
    <cellStyle name="Normal 5 2 2 5 3" xfId="458" xr:uid="{00000000-0005-0000-0000-00005B000000}"/>
    <cellStyle name="Normal 5 2 2 6" xfId="334" xr:uid="{00000000-0005-0000-0000-00005C000000}"/>
    <cellStyle name="Normal 5 2 2 6 2" xfId="620" xr:uid="{00000000-0005-0000-0000-00005D000000}"/>
    <cellStyle name="Normal 5 2 2 7" xfId="198" xr:uid="{00000000-0005-0000-0000-00005E000000}"/>
    <cellStyle name="Normal 5 2 2 7 2" xfId="484" xr:uid="{00000000-0005-0000-0000-00005F000000}"/>
    <cellStyle name="Normal 5 2 2 8" xfId="363" xr:uid="{00000000-0005-0000-0000-000060000000}"/>
    <cellStyle name="Normal 5 2 3" xfId="84" xr:uid="{00000000-0005-0000-0000-000061000000}"/>
    <cellStyle name="Normal 5 2 3 2" xfId="111" xr:uid="{00000000-0005-0000-0000-000062000000}"/>
    <cellStyle name="Normal 5 2 3 2 2" xfId="273" xr:uid="{00000000-0005-0000-0000-000063000000}"/>
    <cellStyle name="Normal 5 2 3 2 2 2" xfId="559" xr:uid="{00000000-0005-0000-0000-000064000000}"/>
    <cellStyle name="Normal 5 2 3 2 3" xfId="397" xr:uid="{00000000-0005-0000-0000-000065000000}"/>
    <cellStyle name="Normal 5 2 3 3" xfId="152" xr:uid="{00000000-0005-0000-0000-000066000000}"/>
    <cellStyle name="Normal 5 2 3 3 2" xfId="314" xr:uid="{00000000-0005-0000-0000-000067000000}"/>
    <cellStyle name="Normal 5 2 3 3 2 2" xfId="600" xr:uid="{00000000-0005-0000-0000-000068000000}"/>
    <cellStyle name="Normal 5 2 3 3 3" xfId="438" xr:uid="{00000000-0005-0000-0000-000069000000}"/>
    <cellStyle name="Normal 5 2 3 4" xfId="179" xr:uid="{00000000-0005-0000-0000-00006A000000}"/>
    <cellStyle name="Normal 5 2 3 4 2" xfId="246" xr:uid="{00000000-0005-0000-0000-00006B000000}"/>
    <cellStyle name="Normal 5 2 3 4 2 2" xfId="532" xr:uid="{00000000-0005-0000-0000-00006C000000}"/>
    <cellStyle name="Normal 5 2 3 4 3" xfId="465" xr:uid="{00000000-0005-0000-0000-00006D000000}"/>
    <cellStyle name="Normal 5 2 3 5" xfId="341" xr:uid="{00000000-0005-0000-0000-00006E000000}"/>
    <cellStyle name="Normal 5 2 3 5 2" xfId="627" xr:uid="{00000000-0005-0000-0000-00006F000000}"/>
    <cellStyle name="Normal 5 2 3 6" xfId="219" xr:uid="{00000000-0005-0000-0000-000070000000}"/>
    <cellStyle name="Normal 5 2 3 6 2" xfId="505" xr:uid="{00000000-0005-0000-0000-000071000000}"/>
    <cellStyle name="Normal 5 2 3 7" xfId="370" xr:uid="{00000000-0005-0000-0000-000072000000}"/>
    <cellStyle name="Normal 5 2 4" xfId="98" xr:uid="{00000000-0005-0000-0000-000073000000}"/>
    <cellStyle name="Normal 5 2 4 2" xfId="139" xr:uid="{00000000-0005-0000-0000-000074000000}"/>
    <cellStyle name="Normal 5 2 4 2 2" xfId="301" xr:uid="{00000000-0005-0000-0000-000075000000}"/>
    <cellStyle name="Normal 5 2 4 2 2 2" xfId="587" xr:uid="{00000000-0005-0000-0000-000076000000}"/>
    <cellStyle name="Normal 5 2 4 2 3" xfId="425" xr:uid="{00000000-0005-0000-0000-000077000000}"/>
    <cellStyle name="Normal 5 2 4 3" xfId="260" xr:uid="{00000000-0005-0000-0000-000078000000}"/>
    <cellStyle name="Normal 5 2 4 3 2" xfId="546" xr:uid="{00000000-0005-0000-0000-000079000000}"/>
    <cellStyle name="Normal 5 2 4 4" xfId="206" xr:uid="{00000000-0005-0000-0000-00007A000000}"/>
    <cellStyle name="Normal 5 2 4 4 2" xfId="492" xr:uid="{00000000-0005-0000-0000-00007B000000}"/>
    <cellStyle name="Normal 5 2 4 5" xfId="384" xr:uid="{00000000-0005-0000-0000-00007C000000}"/>
    <cellStyle name="Normal 5 2 5" xfId="125" xr:uid="{00000000-0005-0000-0000-00007D000000}"/>
    <cellStyle name="Normal 5 2 5 2" xfId="287" xr:uid="{00000000-0005-0000-0000-00007E000000}"/>
    <cellStyle name="Normal 5 2 5 2 2" xfId="573" xr:uid="{00000000-0005-0000-0000-00007F000000}"/>
    <cellStyle name="Normal 5 2 5 3" xfId="411" xr:uid="{00000000-0005-0000-0000-000080000000}"/>
    <cellStyle name="Normal 5 2 6" xfId="166" xr:uid="{00000000-0005-0000-0000-000081000000}"/>
    <cellStyle name="Normal 5 2 6 2" xfId="233" xr:uid="{00000000-0005-0000-0000-000082000000}"/>
    <cellStyle name="Normal 5 2 6 2 2" xfId="519" xr:uid="{00000000-0005-0000-0000-000083000000}"/>
    <cellStyle name="Normal 5 2 6 3" xfId="452" xr:uid="{00000000-0005-0000-0000-000084000000}"/>
    <cellStyle name="Normal 5 2 7" xfId="326" xr:uid="{00000000-0005-0000-0000-000085000000}"/>
    <cellStyle name="Normal 5 2 7 2" xfId="612" xr:uid="{00000000-0005-0000-0000-000086000000}"/>
    <cellStyle name="Normal 5 2 8" xfId="192" xr:uid="{00000000-0005-0000-0000-000087000000}"/>
    <cellStyle name="Normal 5 2 8 2" xfId="478" xr:uid="{00000000-0005-0000-0000-000088000000}"/>
    <cellStyle name="Normal 5 2 9" xfId="357" xr:uid="{00000000-0005-0000-0000-000089000000}"/>
    <cellStyle name="Normal 5 3" xfId="73" xr:uid="{00000000-0005-0000-0000-00008A000000}"/>
    <cellStyle name="Normal 5 3 2" xfId="79" xr:uid="{00000000-0005-0000-0000-00008B000000}"/>
    <cellStyle name="Normal 5 3 2 2" xfId="92" xr:uid="{00000000-0005-0000-0000-00008C000000}"/>
    <cellStyle name="Normal 5 3 2 2 2" xfId="119" xr:uid="{00000000-0005-0000-0000-00008D000000}"/>
    <cellStyle name="Normal 5 3 2 2 2 2" xfId="281" xr:uid="{00000000-0005-0000-0000-00008E000000}"/>
    <cellStyle name="Normal 5 3 2 2 2 2 2" xfId="567" xr:uid="{00000000-0005-0000-0000-00008F000000}"/>
    <cellStyle name="Normal 5 3 2 2 2 3" xfId="405" xr:uid="{00000000-0005-0000-0000-000090000000}"/>
    <cellStyle name="Normal 5 3 2 2 3" xfId="160" xr:uid="{00000000-0005-0000-0000-000091000000}"/>
    <cellStyle name="Normal 5 3 2 2 3 2" xfId="322" xr:uid="{00000000-0005-0000-0000-000092000000}"/>
    <cellStyle name="Normal 5 3 2 2 3 2 2" xfId="608" xr:uid="{00000000-0005-0000-0000-000093000000}"/>
    <cellStyle name="Normal 5 3 2 2 3 3" xfId="446" xr:uid="{00000000-0005-0000-0000-000094000000}"/>
    <cellStyle name="Normal 5 3 2 2 4" xfId="187" xr:uid="{00000000-0005-0000-0000-000095000000}"/>
    <cellStyle name="Normal 5 3 2 2 4 2" xfId="254" xr:uid="{00000000-0005-0000-0000-000096000000}"/>
    <cellStyle name="Normal 5 3 2 2 4 2 2" xfId="540" xr:uid="{00000000-0005-0000-0000-000097000000}"/>
    <cellStyle name="Normal 5 3 2 2 4 3" xfId="473" xr:uid="{00000000-0005-0000-0000-000098000000}"/>
    <cellStyle name="Normal 5 3 2 2 5" xfId="349" xr:uid="{00000000-0005-0000-0000-000099000000}"/>
    <cellStyle name="Normal 5 3 2 2 5 2" xfId="635" xr:uid="{00000000-0005-0000-0000-00009A000000}"/>
    <cellStyle name="Normal 5 3 2 2 6" xfId="227" xr:uid="{00000000-0005-0000-0000-00009B000000}"/>
    <cellStyle name="Normal 5 3 2 2 6 2" xfId="513" xr:uid="{00000000-0005-0000-0000-00009C000000}"/>
    <cellStyle name="Normal 5 3 2 2 7" xfId="378" xr:uid="{00000000-0005-0000-0000-00009D000000}"/>
    <cellStyle name="Normal 5 3 2 3" xfId="106" xr:uid="{00000000-0005-0000-0000-00009E000000}"/>
    <cellStyle name="Normal 5 3 2 3 2" xfId="147" xr:uid="{00000000-0005-0000-0000-00009F000000}"/>
    <cellStyle name="Normal 5 3 2 3 2 2" xfId="309" xr:uid="{00000000-0005-0000-0000-0000A0000000}"/>
    <cellStyle name="Normal 5 3 2 3 2 2 2" xfId="595" xr:uid="{00000000-0005-0000-0000-0000A1000000}"/>
    <cellStyle name="Normal 5 3 2 3 2 3" xfId="433" xr:uid="{00000000-0005-0000-0000-0000A2000000}"/>
    <cellStyle name="Normal 5 3 2 3 3" xfId="268" xr:uid="{00000000-0005-0000-0000-0000A3000000}"/>
    <cellStyle name="Normal 5 3 2 3 3 2" xfId="554" xr:uid="{00000000-0005-0000-0000-0000A4000000}"/>
    <cellStyle name="Normal 5 3 2 3 4" xfId="214" xr:uid="{00000000-0005-0000-0000-0000A5000000}"/>
    <cellStyle name="Normal 5 3 2 3 4 2" xfId="500" xr:uid="{00000000-0005-0000-0000-0000A6000000}"/>
    <cellStyle name="Normal 5 3 2 3 5" xfId="392" xr:uid="{00000000-0005-0000-0000-0000A7000000}"/>
    <cellStyle name="Normal 5 3 2 4" xfId="133" xr:uid="{00000000-0005-0000-0000-0000A8000000}"/>
    <cellStyle name="Normal 5 3 2 4 2" xfId="295" xr:uid="{00000000-0005-0000-0000-0000A9000000}"/>
    <cellStyle name="Normal 5 3 2 4 2 2" xfId="581" xr:uid="{00000000-0005-0000-0000-0000AA000000}"/>
    <cellStyle name="Normal 5 3 2 4 3" xfId="419" xr:uid="{00000000-0005-0000-0000-0000AB000000}"/>
    <cellStyle name="Normal 5 3 2 5" xfId="174" xr:uid="{00000000-0005-0000-0000-0000AC000000}"/>
    <cellStyle name="Normal 5 3 2 5 2" xfId="241" xr:uid="{00000000-0005-0000-0000-0000AD000000}"/>
    <cellStyle name="Normal 5 3 2 5 2 2" xfId="527" xr:uid="{00000000-0005-0000-0000-0000AE000000}"/>
    <cellStyle name="Normal 5 3 2 5 3" xfId="460" xr:uid="{00000000-0005-0000-0000-0000AF000000}"/>
    <cellStyle name="Normal 5 3 2 6" xfId="336" xr:uid="{00000000-0005-0000-0000-0000B0000000}"/>
    <cellStyle name="Normal 5 3 2 6 2" xfId="622" xr:uid="{00000000-0005-0000-0000-0000B1000000}"/>
    <cellStyle name="Normal 5 3 2 7" xfId="200" xr:uid="{00000000-0005-0000-0000-0000B2000000}"/>
    <cellStyle name="Normal 5 3 2 7 2" xfId="486" xr:uid="{00000000-0005-0000-0000-0000B3000000}"/>
    <cellStyle name="Normal 5 3 2 8" xfId="365" xr:uid="{00000000-0005-0000-0000-0000B4000000}"/>
    <cellStyle name="Normal 5 3 3" xfId="86" xr:uid="{00000000-0005-0000-0000-0000B5000000}"/>
    <cellStyle name="Normal 5 3 3 2" xfId="113" xr:uid="{00000000-0005-0000-0000-0000B6000000}"/>
    <cellStyle name="Normal 5 3 3 2 2" xfId="275" xr:uid="{00000000-0005-0000-0000-0000B7000000}"/>
    <cellStyle name="Normal 5 3 3 2 2 2" xfId="561" xr:uid="{00000000-0005-0000-0000-0000B8000000}"/>
    <cellStyle name="Normal 5 3 3 2 3" xfId="399" xr:uid="{00000000-0005-0000-0000-0000B9000000}"/>
    <cellStyle name="Normal 5 3 3 3" xfId="154" xr:uid="{00000000-0005-0000-0000-0000BA000000}"/>
    <cellStyle name="Normal 5 3 3 3 2" xfId="316" xr:uid="{00000000-0005-0000-0000-0000BB000000}"/>
    <cellStyle name="Normal 5 3 3 3 2 2" xfId="602" xr:uid="{00000000-0005-0000-0000-0000BC000000}"/>
    <cellStyle name="Normal 5 3 3 3 3" xfId="440" xr:uid="{00000000-0005-0000-0000-0000BD000000}"/>
    <cellStyle name="Normal 5 3 3 4" xfId="181" xr:uid="{00000000-0005-0000-0000-0000BE000000}"/>
    <cellStyle name="Normal 5 3 3 4 2" xfId="248" xr:uid="{00000000-0005-0000-0000-0000BF000000}"/>
    <cellStyle name="Normal 5 3 3 4 2 2" xfId="534" xr:uid="{00000000-0005-0000-0000-0000C0000000}"/>
    <cellStyle name="Normal 5 3 3 4 3" xfId="467" xr:uid="{00000000-0005-0000-0000-0000C1000000}"/>
    <cellStyle name="Normal 5 3 3 5" xfId="343" xr:uid="{00000000-0005-0000-0000-0000C2000000}"/>
    <cellStyle name="Normal 5 3 3 5 2" xfId="629" xr:uid="{00000000-0005-0000-0000-0000C3000000}"/>
    <cellStyle name="Normal 5 3 3 6" xfId="221" xr:uid="{00000000-0005-0000-0000-0000C4000000}"/>
    <cellStyle name="Normal 5 3 3 6 2" xfId="507" xr:uid="{00000000-0005-0000-0000-0000C5000000}"/>
    <cellStyle name="Normal 5 3 3 7" xfId="372" xr:uid="{00000000-0005-0000-0000-0000C6000000}"/>
    <cellStyle name="Normal 5 3 4" xfId="100" xr:uid="{00000000-0005-0000-0000-0000C7000000}"/>
    <cellStyle name="Normal 5 3 4 2" xfId="141" xr:uid="{00000000-0005-0000-0000-0000C8000000}"/>
    <cellStyle name="Normal 5 3 4 2 2" xfId="303" xr:uid="{00000000-0005-0000-0000-0000C9000000}"/>
    <cellStyle name="Normal 5 3 4 2 2 2" xfId="589" xr:uid="{00000000-0005-0000-0000-0000CA000000}"/>
    <cellStyle name="Normal 5 3 4 2 3" xfId="427" xr:uid="{00000000-0005-0000-0000-0000CB000000}"/>
    <cellStyle name="Normal 5 3 4 3" xfId="262" xr:uid="{00000000-0005-0000-0000-0000CC000000}"/>
    <cellStyle name="Normal 5 3 4 3 2" xfId="548" xr:uid="{00000000-0005-0000-0000-0000CD000000}"/>
    <cellStyle name="Normal 5 3 4 4" xfId="208" xr:uid="{00000000-0005-0000-0000-0000CE000000}"/>
    <cellStyle name="Normal 5 3 4 4 2" xfId="494" xr:uid="{00000000-0005-0000-0000-0000CF000000}"/>
    <cellStyle name="Normal 5 3 4 5" xfId="386" xr:uid="{00000000-0005-0000-0000-0000D0000000}"/>
    <cellStyle name="Normal 5 3 5" xfId="127" xr:uid="{00000000-0005-0000-0000-0000D1000000}"/>
    <cellStyle name="Normal 5 3 5 2" xfId="289" xr:uid="{00000000-0005-0000-0000-0000D2000000}"/>
    <cellStyle name="Normal 5 3 5 2 2" xfId="575" xr:uid="{00000000-0005-0000-0000-0000D3000000}"/>
    <cellStyle name="Normal 5 3 5 3" xfId="413" xr:uid="{00000000-0005-0000-0000-0000D4000000}"/>
    <cellStyle name="Normal 5 3 6" xfId="168" xr:uid="{00000000-0005-0000-0000-0000D5000000}"/>
    <cellStyle name="Normal 5 3 6 2" xfId="235" xr:uid="{00000000-0005-0000-0000-0000D6000000}"/>
    <cellStyle name="Normal 5 3 6 2 2" xfId="521" xr:uid="{00000000-0005-0000-0000-0000D7000000}"/>
    <cellStyle name="Normal 5 3 6 3" xfId="454" xr:uid="{00000000-0005-0000-0000-0000D8000000}"/>
    <cellStyle name="Normal 5 3 7" xfId="328" xr:uid="{00000000-0005-0000-0000-0000D9000000}"/>
    <cellStyle name="Normal 5 3 7 2" xfId="614" xr:uid="{00000000-0005-0000-0000-0000DA000000}"/>
    <cellStyle name="Normal 5 3 8" xfId="194" xr:uid="{00000000-0005-0000-0000-0000DB000000}"/>
    <cellStyle name="Normal 5 3 8 2" xfId="480" xr:uid="{00000000-0005-0000-0000-0000DC000000}"/>
    <cellStyle name="Normal 5 3 9" xfId="359" xr:uid="{00000000-0005-0000-0000-0000DD000000}"/>
    <cellStyle name="Normal 5 4" xfId="64" xr:uid="{00000000-0005-0000-0000-0000DE000000}"/>
    <cellStyle name="Normal 5 4 2" xfId="81" xr:uid="{00000000-0005-0000-0000-0000DF000000}"/>
    <cellStyle name="Normal 5 4 2 2" xfId="108" xr:uid="{00000000-0005-0000-0000-0000E0000000}"/>
    <cellStyle name="Normal 5 4 2 2 2" xfId="270" xr:uid="{00000000-0005-0000-0000-0000E1000000}"/>
    <cellStyle name="Normal 5 4 2 2 2 2" xfId="556" xr:uid="{00000000-0005-0000-0000-0000E2000000}"/>
    <cellStyle name="Normal 5 4 2 2 3" xfId="394" xr:uid="{00000000-0005-0000-0000-0000E3000000}"/>
    <cellStyle name="Normal 5 4 2 3" xfId="149" xr:uid="{00000000-0005-0000-0000-0000E4000000}"/>
    <cellStyle name="Normal 5 4 2 3 2" xfId="311" xr:uid="{00000000-0005-0000-0000-0000E5000000}"/>
    <cellStyle name="Normal 5 4 2 3 2 2" xfId="597" xr:uid="{00000000-0005-0000-0000-0000E6000000}"/>
    <cellStyle name="Normal 5 4 2 3 3" xfId="435" xr:uid="{00000000-0005-0000-0000-0000E7000000}"/>
    <cellStyle name="Normal 5 4 2 4" xfId="176" xr:uid="{00000000-0005-0000-0000-0000E8000000}"/>
    <cellStyle name="Normal 5 4 2 4 2" xfId="243" xr:uid="{00000000-0005-0000-0000-0000E9000000}"/>
    <cellStyle name="Normal 5 4 2 4 2 2" xfId="529" xr:uid="{00000000-0005-0000-0000-0000EA000000}"/>
    <cellStyle name="Normal 5 4 2 4 3" xfId="462" xr:uid="{00000000-0005-0000-0000-0000EB000000}"/>
    <cellStyle name="Normal 5 4 2 5" xfId="338" xr:uid="{00000000-0005-0000-0000-0000EC000000}"/>
    <cellStyle name="Normal 5 4 2 5 2" xfId="624" xr:uid="{00000000-0005-0000-0000-0000ED000000}"/>
    <cellStyle name="Normal 5 4 2 6" xfId="216" xr:uid="{00000000-0005-0000-0000-0000EE000000}"/>
    <cellStyle name="Normal 5 4 2 6 2" xfId="502" xr:uid="{00000000-0005-0000-0000-0000EF000000}"/>
    <cellStyle name="Normal 5 4 2 7" xfId="367" xr:uid="{00000000-0005-0000-0000-0000F0000000}"/>
    <cellStyle name="Normal 5 4 3" xfId="95" xr:uid="{00000000-0005-0000-0000-0000F1000000}"/>
    <cellStyle name="Normal 5 4 3 2" xfId="136" xr:uid="{00000000-0005-0000-0000-0000F2000000}"/>
    <cellStyle name="Normal 5 4 3 2 2" xfId="298" xr:uid="{00000000-0005-0000-0000-0000F3000000}"/>
    <cellStyle name="Normal 5 4 3 2 2 2" xfId="584" xr:uid="{00000000-0005-0000-0000-0000F4000000}"/>
    <cellStyle name="Normal 5 4 3 2 3" xfId="422" xr:uid="{00000000-0005-0000-0000-0000F5000000}"/>
    <cellStyle name="Normal 5 4 3 3" xfId="257" xr:uid="{00000000-0005-0000-0000-0000F6000000}"/>
    <cellStyle name="Normal 5 4 3 3 2" xfId="543" xr:uid="{00000000-0005-0000-0000-0000F7000000}"/>
    <cellStyle name="Normal 5 4 3 4" xfId="203" xr:uid="{00000000-0005-0000-0000-0000F8000000}"/>
    <cellStyle name="Normal 5 4 3 4 2" xfId="489" xr:uid="{00000000-0005-0000-0000-0000F9000000}"/>
    <cellStyle name="Normal 5 4 3 5" xfId="381" xr:uid="{00000000-0005-0000-0000-0000FA000000}"/>
    <cellStyle name="Normal 5 4 4" xfId="122" xr:uid="{00000000-0005-0000-0000-0000FB000000}"/>
    <cellStyle name="Normal 5 4 4 2" xfId="284" xr:uid="{00000000-0005-0000-0000-0000FC000000}"/>
    <cellStyle name="Normal 5 4 4 2 2" xfId="570" xr:uid="{00000000-0005-0000-0000-0000FD000000}"/>
    <cellStyle name="Normal 5 4 4 3" xfId="408" xr:uid="{00000000-0005-0000-0000-0000FE000000}"/>
    <cellStyle name="Normal 5 4 5" xfId="163" xr:uid="{00000000-0005-0000-0000-0000FF000000}"/>
    <cellStyle name="Normal 5 4 5 2" xfId="230" xr:uid="{00000000-0005-0000-0000-000000010000}"/>
    <cellStyle name="Normal 5 4 5 2 2" xfId="516" xr:uid="{00000000-0005-0000-0000-000001010000}"/>
    <cellStyle name="Normal 5 4 5 3" xfId="449" xr:uid="{00000000-0005-0000-0000-000002010000}"/>
    <cellStyle name="Normal 5 4 6" xfId="330" xr:uid="{00000000-0005-0000-0000-000003010000}"/>
    <cellStyle name="Normal 5 4 6 2" xfId="616" xr:uid="{00000000-0005-0000-0000-000004010000}"/>
    <cellStyle name="Normal 5 4 7" xfId="189" xr:uid="{00000000-0005-0000-0000-000005010000}"/>
    <cellStyle name="Normal 5 4 7 2" xfId="475" xr:uid="{00000000-0005-0000-0000-000006010000}"/>
    <cellStyle name="Normal 5 4 8" xfId="354" xr:uid="{00000000-0005-0000-0000-000007010000}"/>
    <cellStyle name="Normal 5 5" xfId="74" xr:uid="{00000000-0005-0000-0000-000008010000}"/>
    <cellStyle name="Normal 5 5 2" xfId="87" xr:uid="{00000000-0005-0000-0000-000009010000}"/>
    <cellStyle name="Normal 5 5 2 2" xfId="114" xr:uid="{00000000-0005-0000-0000-00000A010000}"/>
    <cellStyle name="Normal 5 5 2 2 2" xfId="276" xr:uid="{00000000-0005-0000-0000-00000B010000}"/>
    <cellStyle name="Normal 5 5 2 2 2 2" xfId="562" xr:uid="{00000000-0005-0000-0000-00000C010000}"/>
    <cellStyle name="Normal 5 5 2 2 3" xfId="400" xr:uid="{00000000-0005-0000-0000-00000D010000}"/>
    <cellStyle name="Normal 5 5 2 3" xfId="155" xr:uid="{00000000-0005-0000-0000-00000E010000}"/>
    <cellStyle name="Normal 5 5 2 3 2" xfId="317" xr:uid="{00000000-0005-0000-0000-00000F010000}"/>
    <cellStyle name="Normal 5 5 2 3 2 2" xfId="603" xr:uid="{00000000-0005-0000-0000-000010010000}"/>
    <cellStyle name="Normal 5 5 2 3 3" xfId="441" xr:uid="{00000000-0005-0000-0000-000011010000}"/>
    <cellStyle name="Normal 5 5 2 4" xfId="182" xr:uid="{00000000-0005-0000-0000-000012010000}"/>
    <cellStyle name="Normal 5 5 2 4 2" xfId="249" xr:uid="{00000000-0005-0000-0000-000013010000}"/>
    <cellStyle name="Normal 5 5 2 4 2 2" xfId="535" xr:uid="{00000000-0005-0000-0000-000014010000}"/>
    <cellStyle name="Normal 5 5 2 4 3" xfId="468" xr:uid="{00000000-0005-0000-0000-000015010000}"/>
    <cellStyle name="Normal 5 5 2 5" xfId="344" xr:uid="{00000000-0005-0000-0000-000016010000}"/>
    <cellStyle name="Normal 5 5 2 5 2" xfId="630" xr:uid="{00000000-0005-0000-0000-000017010000}"/>
    <cellStyle name="Normal 5 5 2 6" xfId="222" xr:uid="{00000000-0005-0000-0000-000018010000}"/>
    <cellStyle name="Normal 5 5 2 6 2" xfId="508" xr:uid="{00000000-0005-0000-0000-000019010000}"/>
    <cellStyle name="Normal 5 5 2 7" xfId="373" xr:uid="{00000000-0005-0000-0000-00001A010000}"/>
    <cellStyle name="Normal 5 5 3" xfId="101" xr:uid="{00000000-0005-0000-0000-00001B010000}"/>
    <cellStyle name="Normal 5 5 3 2" xfId="142" xr:uid="{00000000-0005-0000-0000-00001C010000}"/>
    <cellStyle name="Normal 5 5 3 2 2" xfId="304" xr:uid="{00000000-0005-0000-0000-00001D010000}"/>
    <cellStyle name="Normal 5 5 3 2 2 2" xfId="590" xr:uid="{00000000-0005-0000-0000-00001E010000}"/>
    <cellStyle name="Normal 5 5 3 2 3" xfId="428" xr:uid="{00000000-0005-0000-0000-00001F010000}"/>
    <cellStyle name="Normal 5 5 3 3" xfId="263" xr:uid="{00000000-0005-0000-0000-000020010000}"/>
    <cellStyle name="Normal 5 5 3 3 2" xfId="549" xr:uid="{00000000-0005-0000-0000-000021010000}"/>
    <cellStyle name="Normal 5 5 3 4" xfId="209" xr:uid="{00000000-0005-0000-0000-000022010000}"/>
    <cellStyle name="Normal 5 5 3 4 2" xfId="495" xr:uid="{00000000-0005-0000-0000-000023010000}"/>
    <cellStyle name="Normal 5 5 3 5" xfId="387" xr:uid="{00000000-0005-0000-0000-000024010000}"/>
    <cellStyle name="Normal 5 5 4" xfId="128" xr:uid="{00000000-0005-0000-0000-000025010000}"/>
    <cellStyle name="Normal 5 5 4 2" xfId="290" xr:uid="{00000000-0005-0000-0000-000026010000}"/>
    <cellStyle name="Normal 5 5 4 2 2" xfId="576" xr:uid="{00000000-0005-0000-0000-000027010000}"/>
    <cellStyle name="Normal 5 5 4 3" xfId="414" xr:uid="{00000000-0005-0000-0000-000028010000}"/>
    <cellStyle name="Normal 5 5 5" xfId="169" xr:uid="{00000000-0005-0000-0000-000029010000}"/>
    <cellStyle name="Normal 5 5 5 2" xfId="236" xr:uid="{00000000-0005-0000-0000-00002A010000}"/>
    <cellStyle name="Normal 5 5 5 2 2" xfId="522" xr:uid="{00000000-0005-0000-0000-00002B010000}"/>
    <cellStyle name="Normal 5 5 5 3" xfId="455" xr:uid="{00000000-0005-0000-0000-00002C010000}"/>
    <cellStyle name="Normal 5 5 6" xfId="331" xr:uid="{00000000-0005-0000-0000-00002D010000}"/>
    <cellStyle name="Normal 5 5 6 2" xfId="617" xr:uid="{00000000-0005-0000-0000-00002E010000}"/>
    <cellStyle name="Normal 5 5 7" xfId="195" xr:uid="{00000000-0005-0000-0000-00002F010000}"/>
    <cellStyle name="Normal 5 5 7 2" xfId="481" xr:uid="{00000000-0005-0000-0000-000030010000}"/>
    <cellStyle name="Normal 5 5 8" xfId="360" xr:uid="{00000000-0005-0000-0000-000031010000}"/>
    <cellStyle name="Normal 5 6" xfId="63" xr:uid="{00000000-0005-0000-0000-000032010000}"/>
    <cellStyle name="Normal 5 6 2" xfId="94" xr:uid="{00000000-0005-0000-0000-000033010000}"/>
    <cellStyle name="Normal 5 6 2 2" xfId="256" xr:uid="{00000000-0005-0000-0000-000034010000}"/>
    <cellStyle name="Normal 5 6 2 2 2" xfId="542" xr:uid="{00000000-0005-0000-0000-000035010000}"/>
    <cellStyle name="Normal 5 6 2 3" xfId="380" xr:uid="{00000000-0005-0000-0000-000036010000}"/>
    <cellStyle name="Normal 5 6 3" xfId="135" xr:uid="{00000000-0005-0000-0000-000037010000}"/>
    <cellStyle name="Normal 5 6 3 2" xfId="297" xr:uid="{00000000-0005-0000-0000-000038010000}"/>
    <cellStyle name="Normal 5 6 3 2 2" xfId="583" xr:uid="{00000000-0005-0000-0000-000039010000}"/>
    <cellStyle name="Normal 5 6 3 3" xfId="421" xr:uid="{00000000-0005-0000-0000-00003A010000}"/>
    <cellStyle name="Normal 5 6 4" xfId="162" xr:uid="{00000000-0005-0000-0000-00003B010000}"/>
    <cellStyle name="Normal 5 6 4 2" xfId="229" xr:uid="{00000000-0005-0000-0000-00003C010000}"/>
    <cellStyle name="Normal 5 6 4 2 2" xfId="515" xr:uid="{00000000-0005-0000-0000-00003D010000}"/>
    <cellStyle name="Normal 5 6 4 3" xfId="448" xr:uid="{00000000-0005-0000-0000-00003E010000}"/>
    <cellStyle name="Normal 5 6 5" xfId="329" xr:uid="{00000000-0005-0000-0000-00003F010000}"/>
    <cellStyle name="Normal 5 6 5 2" xfId="615" xr:uid="{00000000-0005-0000-0000-000040010000}"/>
    <cellStyle name="Normal 5 6 6" xfId="202" xr:uid="{00000000-0005-0000-0000-000041010000}"/>
    <cellStyle name="Normal 5 6 6 2" xfId="488" xr:uid="{00000000-0005-0000-0000-000042010000}"/>
    <cellStyle name="Normal 5 6 7" xfId="353" xr:uid="{00000000-0005-0000-0000-000043010000}"/>
    <cellStyle name="Normal 5 7" xfId="80" xr:uid="{00000000-0005-0000-0000-000044010000}"/>
    <cellStyle name="Normal 5 7 2" xfId="107" xr:uid="{00000000-0005-0000-0000-000045010000}"/>
    <cellStyle name="Normal 5 7 2 2" xfId="269" xr:uid="{00000000-0005-0000-0000-000046010000}"/>
    <cellStyle name="Normal 5 7 2 2 2" xfId="555" xr:uid="{00000000-0005-0000-0000-000047010000}"/>
    <cellStyle name="Normal 5 7 2 3" xfId="393" xr:uid="{00000000-0005-0000-0000-000048010000}"/>
    <cellStyle name="Normal 5 7 3" xfId="148" xr:uid="{00000000-0005-0000-0000-000049010000}"/>
    <cellStyle name="Normal 5 7 3 2" xfId="310" xr:uid="{00000000-0005-0000-0000-00004A010000}"/>
    <cellStyle name="Normal 5 7 3 2 2" xfId="596" xr:uid="{00000000-0005-0000-0000-00004B010000}"/>
    <cellStyle name="Normal 5 7 3 3" xfId="434" xr:uid="{00000000-0005-0000-0000-00004C010000}"/>
    <cellStyle name="Normal 5 7 4" xfId="175" xr:uid="{00000000-0005-0000-0000-00004D010000}"/>
    <cellStyle name="Normal 5 7 4 2" xfId="242" xr:uid="{00000000-0005-0000-0000-00004E010000}"/>
    <cellStyle name="Normal 5 7 4 2 2" xfId="528" xr:uid="{00000000-0005-0000-0000-00004F010000}"/>
    <cellStyle name="Normal 5 7 4 3" xfId="461" xr:uid="{00000000-0005-0000-0000-000050010000}"/>
    <cellStyle name="Normal 5 7 5" xfId="337" xr:uid="{00000000-0005-0000-0000-000051010000}"/>
    <cellStyle name="Normal 5 7 5 2" xfId="623" xr:uid="{00000000-0005-0000-0000-000052010000}"/>
    <cellStyle name="Normal 5 7 6" xfId="215" xr:uid="{00000000-0005-0000-0000-000053010000}"/>
    <cellStyle name="Normal 5 7 6 2" xfId="501" xr:uid="{00000000-0005-0000-0000-000054010000}"/>
    <cellStyle name="Normal 5 7 7" xfId="366" xr:uid="{00000000-0005-0000-0000-000055010000}"/>
    <cellStyle name="Normal 5 8" xfId="93" xr:uid="{00000000-0005-0000-0000-000056010000}"/>
    <cellStyle name="Normal 5 8 2" xfId="134" xr:uid="{00000000-0005-0000-0000-000057010000}"/>
    <cellStyle name="Normal 5 8 2 2" xfId="296" xr:uid="{00000000-0005-0000-0000-000058010000}"/>
    <cellStyle name="Normal 5 8 2 2 2" xfId="582" xr:uid="{00000000-0005-0000-0000-000059010000}"/>
    <cellStyle name="Normal 5 8 2 3" xfId="420" xr:uid="{00000000-0005-0000-0000-00005A010000}"/>
    <cellStyle name="Normal 5 8 3" xfId="255" xr:uid="{00000000-0005-0000-0000-00005B010000}"/>
    <cellStyle name="Normal 5 8 3 2" xfId="541" xr:uid="{00000000-0005-0000-0000-00005C010000}"/>
    <cellStyle name="Normal 5 8 4" xfId="201" xr:uid="{00000000-0005-0000-0000-00005D010000}"/>
    <cellStyle name="Normal 5 8 4 2" xfId="487" xr:uid="{00000000-0005-0000-0000-00005E010000}"/>
    <cellStyle name="Normal 5 8 5" xfId="379" xr:uid="{00000000-0005-0000-0000-00005F010000}"/>
    <cellStyle name="Normal 5 9" xfId="121" xr:uid="{00000000-0005-0000-0000-000060010000}"/>
    <cellStyle name="Normal 5 9 2" xfId="283" xr:uid="{00000000-0005-0000-0000-000061010000}"/>
    <cellStyle name="Normal 5 9 2 2" xfId="569" xr:uid="{00000000-0005-0000-0000-000062010000}"/>
    <cellStyle name="Normal 5 9 3" xfId="407" xr:uid="{00000000-0005-0000-0000-000063010000}"/>
    <cellStyle name="Normal 6" xfId="65" xr:uid="{00000000-0005-0000-0000-000064010000}"/>
    <cellStyle name="Normal 6 10" xfId="355" xr:uid="{00000000-0005-0000-0000-000065010000}"/>
    <cellStyle name="Normal 6 2" xfId="72" xr:uid="{00000000-0005-0000-0000-000066010000}"/>
    <cellStyle name="Normal 6 2 2" xfId="78" xr:uid="{00000000-0005-0000-0000-000067010000}"/>
    <cellStyle name="Normal 6 2 2 2" xfId="91" xr:uid="{00000000-0005-0000-0000-000068010000}"/>
    <cellStyle name="Normal 6 2 2 2 2" xfId="118" xr:uid="{00000000-0005-0000-0000-000069010000}"/>
    <cellStyle name="Normal 6 2 2 2 2 2" xfId="280" xr:uid="{00000000-0005-0000-0000-00006A010000}"/>
    <cellStyle name="Normal 6 2 2 2 2 2 2" xfId="566" xr:uid="{00000000-0005-0000-0000-00006B010000}"/>
    <cellStyle name="Normal 6 2 2 2 2 3" xfId="404" xr:uid="{00000000-0005-0000-0000-00006C010000}"/>
    <cellStyle name="Normal 6 2 2 2 3" xfId="159" xr:uid="{00000000-0005-0000-0000-00006D010000}"/>
    <cellStyle name="Normal 6 2 2 2 3 2" xfId="321" xr:uid="{00000000-0005-0000-0000-00006E010000}"/>
    <cellStyle name="Normal 6 2 2 2 3 2 2" xfId="607" xr:uid="{00000000-0005-0000-0000-00006F010000}"/>
    <cellStyle name="Normal 6 2 2 2 3 3" xfId="445" xr:uid="{00000000-0005-0000-0000-000070010000}"/>
    <cellStyle name="Normal 6 2 2 2 4" xfId="186" xr:uid="{00000000-0005-0000-0000-000071010000}"/>
    <cellStyle name="Normal 6 2 2 2 4 2" xfId="253" xr:uid="{00000000-0005-0000-0000-000072010000}"/>
    <cellStyle name="Normal 6 2 2 2 4 2 2" xfId="539" xr:uid="{00000000-0005-0000-0000-000073010000}"/>
    <cellStyle name="Normal 6 2 2 2 4 3" xfId="472" xr:uid="{00000000-0005-0000-0000-000074010000}"/>
    <cellStyle name="Normal 6 2 2 2 5" xfId="348" xr:uid="{00000000-0005-0000-0000-000075010000}"/>
    <cellStyle name="Normal 6 2 2 2 5 2" xfId="634" xr:uid="{00000000-0005-0000-0000-000076010000}"/>
    <cellStyle name="Normal 6 2 2 2 6" xfId="226" xr:uid="{00000000-0005-0000-0000-000077010000}"/>
    <cellStyle name="Normal 6 2 2 2 6 2" xfId="512" xr:uid="{00000000-0005-0000-0000-000078010000}"/>
    <cellStyle name="Normal 6 2 2 2 7" xfId="377" xr:uid="{00000000-0005-0000-0000-000079010000}"/>
    <cellStyle name="Normal 6 2 2 3" xfId="105" xr:uid="{00000000-0005-0000-0000-00007A010000}"/>
    <cellStyle name="Normal 6 2 2 3 2" xfId="146" xr:uid="{00000000-0005-0000-0000-00007B010000}"/>
    <cellStyle name="Normal 6 2 2 3 2 2" xfId="308" xr:uid="{00000000-0005-0000-0000-00007C010000}"/>
    <cellStyle name="Normal 6 2 2 3 2 2 2" xfId="594" xr:uid="{00000000-0005-0000-0000-00007D010000}"/>
    <cellStyle name="Normal 6 2 2 3 2 3" xfId="432" xr:uid="{00000000-0005-0000-0000-00007E010000}"/>
    <cellStyle name="Normal 6 2 2 3 3" xfId="267" xr:uid="{00000000-0005-0000-0000-00007F010000}"/>
    <cellStyle name="Normal 6 2 2 3 3 2" xfId="553" xr:uid="{00000000-0005-0000-0000-000080010000}"/>
    <cellStyle name="Normal 6 2 2 3 4" xfId="213" xr:uid="{00000000-0005-0000-0000-000081010000}"/>
    <cellStyle name="Normal 6 2 2 3 4 2" xfId="499" xr:uid="{00000000-0005-0000-0000-000082010000}"/>
    <cellStyle name="Normal 6 2 2 3 5" xfId="391" xr:uid="{00000000-0005-0000-0000-000083010000}"/>
    <cellStyle name="Normal 6 2 2 4" xfId="132" xr:uid="{00000000-0005-0000-0000-000084010000}"/>
    <cellStyle name="Normal 6 2 2 4 2" xfId="294" xr:uid="{00000000-0005-0000-0000-000085010000}"/>
    <cellStyle name="Normal 6 2 2 4 2 2" xfId="580" xr:uid="{00000000-0005-0000-0000-000086010000}"/>
    <cellStyle name="Normal 6 2 2 4 3" xfId="418" xr:uid="{00000000-0005-0000-0000-000087010000}"/>
    <cellStyle name="Normal 6 2 2 5" xfId="173" xr:uid="{00000000-0005-0000-0000-000088010000}"/>
    <cellStyle name="Normal 6 2 2 5 2" xfId="240" xr:uid="{00000000-0005-0000-0000-000089010000}"/>
    <cellStyle name="Normal 6 2 2 5 2 2" xfId="526" xr:uid="{00000000-0005-0000-0000-00008A010000}"/>
    <cellStyle name="Normal 6 2 2 5 3" xfId="459" xr:uid="{00000000-0005-0000-0000-00008B010000}"/>
    <cellStyle name="Normal 6 2 2 6" xfId="335" xr:uid="{00000000-0005-0000-0000-00008C010000}"/>
    <cellStyle name="Normal 6 2 2 6 2" xfId="621" xr:uid="{00000000-0005-0000-0000-00008D010000}"/>
    <cellStyle name="Normal 6 2 2 7" xfId="199" xr:uid="{00000000-0005-0000-0000-00008E010000}"/>
    <cellStyle name="Normal 6 2 2 7 2" xfId="485" xr:uid="{00000000-0005-0000-0000-00008F010000}"/>
    <cellStyle name="Normal 6 2 2 8" xfId="364" xr:uid="{00000000-0005-0000-0000-000090010000}"/>
    <cellStyle name="Normal 6 2 3" xfId="85" xr:uid="{00000000-0005-0000-0000-000091010000}"/>
    <cellStyle name="Normal 6 2 3 2" xfId="112" xr:uid="{00000000-0005-0000-0000-000092010000}"/>
    <cellStyle name="Normal 6 2 3 2 2" xfId="274" xr:uid="{00000000-0005-0000-0000-000093010000}"/>
    <cellStyle name="Normal 6 2 3 2 2 2" xfId="560" xr:uid="{00000000-0005-0000-0000-000094010000}"/>
    <cellStyle name="Normal 6 2 3 2 3" xfId="398" xr:uid="{00000000-0005-0000-0000-000095010000}"/>
    <cellStyle name="Normal 6 2 3 3" xfId="153" xr:uid="{00000000-0005-0000-0000-000096010000}"/>
    <cellStyle name="Normal 6 2 3 3 2" xfId="315" xr:uid="{00000000-0005-0000-0000-000097010000}"/>
    <cellStyle name="Normal 6 2 3 3 2 2" xfId="601" xr:uid="{00000000-0005-0000-0000-000098010000}"/>
    <cellStyle name="Normal 6 2 3 3 3" xfId="439" xr:uid="{00000000-0005-0000-0000-000099010000}"/>
    <cellStyle name="Normal 6 2 3 4" xfId="180" xr:uid="{00000000-0005-0000-0000-00009A010000}"/>
    <cellStyle name="Normal 6 2 3 4 2" xfId="247" xr:uid="{00000000-0005-0000-0000-00009B010000}"/>
    <cellStyle name="Normal 6 2 3 4 2 2" xfId="533" xr:uid="{00000000-0005-0000-0000-00009C010000}"/>
    <cellStyle name="Normal 6 2 3 4 3" xfId="466" xr:uid="{00000000-0005-0000-0000-00009D010000}"/>
    <cellStyle name="Normal 6 2 3 5" xfId="342" xr:uid="{00000000-0005-0000-0000-00009E010000}"/>
    <cellStyle name="Normal 6 2 3 5 2" xfId="628" xr:uid="{00000000-0005-0000-0000-00009F010000}"/>
    <cellStyle name="Normal 6 2 3 6" xfId="220" xr:uid="{00000000-0005-0000-0000-0000A0010000}"/>
    <cellStyle name="Normal 6 2 3 6 2" xfId="506" xr:uid="{00000000-0005-0000-0000-0000A1010000}"/>
    <cellStyle name="Normal 6 2 3 7" xfId="371" xr:uid="{00000000-0005-0000-0000-0000A2010000}"/>
    <cellStyle name="Normal 6 2 4" xfId="99" xr:uid="{00000000-0005-0000-0000-0000A3010000}"/>
    <cellStyle name="Normal 6 2 4 2" xfId="140" xr:uid="{00000000-0005-0000-0000-0000A4010000}"/>
    <cellStyle name="Normal 6 2 4 2 2" xfId="302" xr:uid="{00000000-0005-0000-0000-0000A5010000}"/>
    <cellStyle name="Normal 6 2 4 2 2 2" xfId="588" xr:uid="{00000000-0005-0000-0000-0000A6010000}"/>
    <cellStyle name="Normal 6 2 4 2 3" xfId="426" xr:uid="{00000000-0005-0000-0000-0000A7010000}"/>
    <cellStyle name="Normal 6 2 4 3" xfId="261" xr:uid="{00000000-0005-0000-0000-0000A8010000}"/>
    <cellStyle name="Normal 6 2 4 3 2" xfId="547" xr:uid="{00000000-0005-0000-0000-0000A9010000}"/>
    <cellStyle name="Normal 6 2 4 4" xfId="207" xr:uid="{00000000-0005-0000-0000-0000AA010000}"/>
    <cellStyle name="Normal 6 2 4 4 2" xfId="493" xr:uid="{00000000-0005-0000-0000-0000AB010000}"/>
    <cellStyle name="Normal 6 2 4 5" xfId="385" xr:uid="{00000000-0005-0000-0000-0000AC010000}"/>
    <cellStyle name="Normal 6 2 5" xfId="126" xr:uid="{00000000-0005-0000-0000-0000AD010000}"/>
    <cellStyle name="Normal 6 2 5 2" xfId="288" xr:uid="{00000000-0005-0000-0000-0000AE010000}"/>
    <cellStyle name="Normal 6 2 5 2 2" xfId="574" xr:uid="{00000000-0005-0000-0000-0000AF010000}"/>
    <cellStyle name="Normal 6 2 5 3" xfId="412" xr:uid="{00000000-0005-0000-0000-0000B0010000}"/>
    <cellStyle name="Normal 6 2 6" xfId="167" xr:uid="{00000000-0005-0000-0000-0000B1010000}"/>
    <cellStyle name="Normal 6 2 6 2" xfId="234" xr:uid="{00000000-0005-0000-0000-0000B2010000}"/>
    <cellStyle name="Normal 6 2 6 2 2" xfId="520" xr:uid="{00000000-0005-0000-0000-0000B3010000}"/>
    <cellStyle name="Normal 6 2 6 3" xfId="453" xr:uid="{00000000-0005-0000-0000-0000B4010000}"/>
    <cellStyle name="Normal 6 2 7" xfId="327" xr:uid="{00000000-0005-0000-0000-0000B5010000}"/>
    <cellStyle name="Normal 6 2 7 2" xfId="613" xr:uid="{00000000-0005-0000-0000-0000B6010000}"/>
    <cellStyle name="Normal 6 2 8" xfId="193" xr:uid="{00000000-0005-0000-0000-0000B7010000}"/>
    <cellStyle name="Normal 6 2 8 2" xfId="479" xr:uid="{00000000-0005-0000-0000-0000B8010000}"/>
    <cellStyle name="Normal 6 2 9" xfId="358" xr:uid="{00000000-0005-0000-0000-0000B9010000}"/>
    <cellStyle name="Normal 6 3" xfId="75" xr:uid="{00000000-0005-0000-0000-0000BA010000}"/>
    <cellStyle name="Normal 6 3 2" xfId="88" xr:uid="{00000000-0005-0000-0000-0000BB010000}"/>
    <cellStyle name="Normal 6 3 2 2" xfId="115" xr:uid="{00000000-0005-0000-0000-0000BC010000}"/>
    <cellStyle name="Normal 6 3 2 2 2" xfId="277" xr:uid="{00000000-0005-0000-0000-0000BD010000}"/>
    <cellStyle name="Normal 6 3 2 2 2 2" xfId="563" xr:uid="{00000000-0005-0000-0000-0000BE010000}"/>
    <cellStyle name="Normal 6 3 2 2 3" xfId="401" xr:uid="{00000000-0005-0000-0000-0000BF010000}"/>
    <cellStyle name="Normal 6 3 2 3" xfId="156" xr:uid="{00000000-0005-0000-0000-0000C0010000}"/>
    <cellStyle name="Normal 6 3 2 3 2" xfId="318" xr:uid="{00000000-0005-0000-0000-0000C1010000}"/>
    <cellStyle name="Normal 6 3 2 3 2 2" xfId="604" xr:uid="{00000000-0005-0000-0000-0000C2010000}"/>
    <cellStyle name="Normal 6 3 2 3 3" xfId="442" xr:uid="{00000000-0005-0000-0000-0000C3010000}"/>
    <cellStyle name="Normal 6 3 2 4" xfId="183" xr:uid="{00000000-0005-0000-0000-0000C4010000}"/>
    <cellStyle name="Normal 6 3 2 4 2" xfId="250" xr:uid="{00000000-0005-0000-0000-0000C5010000}"/>
    <cellStyle name="Normal 6 3 2 4 2 2" xfId="536" xr:uid="{00000000-0005-0000-0000-0000C6010000}"/>
    <cellStyle name="Normal 6 3 2 4 3" xfId="469" xr:uid="{00000000-0005-0000-0000-0000C7010000}"/>
    <cellStyle name="Normal 6 3 2 5" xfId="345" xr:uid="{00000000-0005-0000-0000-0000C8010000}"/>
    <cellStyle name="Normal 6 3 2 5 2" xfId="631" xr:uid="{00000000-0005-0000-0000-0000C9010000}"/>
    <cellStyle name="Normal 6 3 2 6" xfId="223" xr:uid="{00000000-0005-0000-0000-0000CA010000}"/>
    <cellStyle name="Normal 6 3 2 6 2" xfId="509" xr:uid="{00000000-0005-0000-0000-0000CB010000}"/>
    <cellStyle name="Normal 6 3 2 7" xfId="374" xr:uid="{00000000-0005-0000-0000-0000CC010000}"/>
    <cellStyle name="Normal 6 3 3" xfId="102" xr:uid="{00000000-0005-0000-0000-0000CD010000}"/>
    <cellStyle name="Normal 6 3 3 2" xfId="143" xr:uid="{00000000-0005-0000-0000-0000CE010000}"/>
    <cellStyle name="Normal 6 3 3 2 2" xfId="305" xr:uid="{00000000-0005-0000-0000-0000CF010000}"/>
    <cellStyle name="Normal 6 3 3 2 2 2" xfId="591" xr:uid="{00000000-0005-0000-0000-0000D0010000}"/>
    <cellStyle name="Normal 6 3 3 2 3" xfId="429" xr:uid="{00000000-0005-0000-0000-0000D1010000}"/>
    <cellStyle name="Normal 6 3 3 3" xfId="264" xr:uid="{00000000-0005-0000-0000-0000D2010000}"/>
    <cellStyle name="Normal 6 3 3 3 2" xfId="550" xr:uid="{00000000-0005-0000-0000-0000D3010000}"/>
    <cellStyle name="Normal 6 3 3 4" xfId="210" xr:uid="{00000000-0005-0000-0000-0000D4010000}"/>
    <cellStyle name="Normal 6 3 3 4 2" xfId="496" xr:uid="{00000000-0005-0000-0000-0000D5010000}"/>
    <cellStyle name="Normal 6 3 3 5" xfId="388" xr:uid="{00000000-0005-0000-0000-0000D6010000}"/>
    <cellStyle name="Normal 6 3 4" xfId="129" xr:uid="{00000000-0005-0000-0000-0000D7010000}"/>
    <cellStyle name="Normal 6 3 4 2" xfId="291" xr:uid="{00000000-0005-0000-0000-0000D8010000}"/>
    <cellStyle name="Normal 6 3 4 2 2" xfId="577" xr:uid="{00000000-0005-0000-0000-0000D9010000}"/>
    <cellStyle name="Normal 6 3 4 3" xfId="415" xr:uid="{00000000-0005-0000-0000-0000DA010000}"/>
    <cellStyle name="Normal 6 3 5" xfId="170" xr:uid="{00000000-0005-0000-0000-0000DB010000}"/>
    <cellStyle name="Normal 6 3 5 2" xfId="237" xr:uid="{00000000-0005-0000-0000-0000DC010000}"/>
    <cellStyle name="Normal 6 3 5 2 2" xfId="523" xr:uid="{00000000-0005-0000-0000-0000DD010000}"/>
    <cellStyle name="Normal 6 3 5 3" xfId="456" xr:uid="{00000000-0005-0000-0000-0000DE010000}"/>
    <cellStyle name="Normal 6 3 6" xfId="332" xr:uid="{00000000-0005-0000-0000-0000DF010000}"/>
    <cellStyle name="Normal 6 3 6 2" xfId="618" xr:uid="{00000000-0005-0000-0000-0000E0010000}"/>
    <cellStyle name="Normal 6 3 7" xfId="196" xr:uid="{00000000-0005-0000-0000-0000E1010000}"/>
    <cellStyle name="Normal 6 3 7 2" xfId="482" xr:uid="{00000000-0005-0000-0000-0000E2010000}"/>
    <cellStyle name="Normal 6 3 8" xfId="361" xr:uid="{00000000-0005-0000-0000-0000E3010000}"/>
    <cellStyle name="Normal 6 4" xfId="82" xr:uid="{00000000-0005-0000-0000-0000E4010000}"/>
    <cellStyle name="Normal 6 4 2" xfId="109" xr:uid="{00000000-0005-0000-0000-0000E5010000}"/>
    <cellStyle name="Normal 6 4 2 2" xfId="271" xr:uid="{00000000-0005-0000-0000-0000E6010000}"/>
    <cellStyle name="Normal 6 4 2 2 2" xfId="557" xr:uid="{00000000-0005-0000-0000-0000E7010000}"/>
    <cellStyle name="Normal 6 4 2 3" xfId="395" xr:uid="{00000000-0005-0000-0000-0000E8010000}"/>
    <cellStyle name="Normal 6 4 3" xfId="150" xr:uid="{00000000-0005-0000-0000-0000E9010000}"/>
    <cellStyle name="Normal 6 4 3 2" xfId="312" xr:uid="{00000000-0005-0000-0000-0000EA010000}"/>
    <cellStyle name="Normal 6 4 3 2 2" xfId="598" xr:uid="{00000000-0005-0000-0000-0000EB010000}"/>
    <cellStyle name="Normal 6 4 3 3" xfId="436" xr:uid="{00000000-0005-0000-0000-0000EC010000}"/>
    <cellStyle name="Normal 6 4 4" xfId="177" xr:uid="{00000000-0005-0000-0000-0000ED010000}"/>
    <cellStyle name="Normal 6 4 4 2" xfId="244" xr:uid="{00000000-0005-0000-0000-0000EE010000}"/>
    <cellStyle name="Normal 6 4 4 2 2" xfId="530" xr:uid="{00000000-0005-0000-0000-0000EF010000}"/>
    <cellStyle name="Normal 6 4 4 3" xfId="463" xr:uid="{00000000-0005-0000-0000-0000F0010000}"/>
    <cellStyle name="Normal 6 4 5" xfId="339" xr:uid="{00000000-0005-0000-0000-0000F1010000}"/>
    <cellStyle name="Normal 6 4 5 2" xfId="625" xr:uid="{00000000-0005-0000-0000-0000F2010000}"/>
    <cellStyle name="Normal 6 4 6" xfId="217" xr:uid="{00000000-0005-0000-0000-0000F3010000}"/>
    <cellStyle name="Normal 6 4 6 2" xfId="503" xr:uid="{00000000-0005-0000-0000-0000F4010000}"/>
    <cellStyle name="Normal 6 4 7" xfId="368" xr:uid="{00000000-0005-0000-0000-0000F5010000}"/>
    <cellStyle name="Normal 6 5" xfId="96" xr:uid="{00000000-0005-0000-0000-0000F6010000}"/>
    <cellStyle name="Normal 6 5 2" xfId="137" xr:uid="{00000000-0005-0000-0000-0000F7010000}"/>
    <cellStyle name="Normal 6 5 2 2" xfId="299" xr:uid="{00000000-0005-0000-0000-0000F8010000}"/>
    <cellStyle name="Normal 6 5 2 2 2" xfId="585" xr:uid="{00000000-0005-0000-0000-0000F9010000}"/>
    <cellStyle name="Normal 6 5 2 3" xfId="423" xr:uid="{00000000-0005-0000-0000-0000FA010000}"/>
    <cellStyle name="Normal 6 5 3" xfId="258" xr:uid="{00000000-0005-0000-0000-0000FB010000}"/>
    <cellStyle name="Normal 6 5 3 2" xfId="544" xr:uid="{00000000-0005-0000-0000-0000FC010000}"/>
    <cellStyle name="Normal 6 5 4" xfId="204" xr:uid="{00000000-0005-0000-0000-0000FD010000}"/>
    <cellStyle name="Normal 6 5 4 2" xfId="490" xr:uid="{00000000-0005-0000-0000-0000FE010000}"/>
    <cellStyle name="Normal 6 5 5" xfId="382" xr:uid="{00000000-0005-0000-0000-0000FF010000}"/>
    <cellStyle name="Normal 6 6" xfId="123" xr:uid="{00000000-0005-0000-0000-000000020000}"/>
    <cellStyle name="Normal 6 6 2" xfId="285" xr:uid="{00000000-0005-0000-0000-000001020000}"/>
    <cellStyle name="Normal 6 6 2 2" xfId="571" xr:uid="{00000000-0005-0000-0000-000002020000}"/>
    <cellStyle name="Normal 6 6 3" xfId="409" xr:uid="{00000000-0005-0000-0000-000003020000}"/>
    <cellStyle name="Normal 6 7" xfId="164" xr:uid="{00000000-0005-0000-0000-000004020000}"/>
    <cellStyle name="Normal 6 7 2" xfId="231" xr:uid="{00000000-0005-0000-0000-000005020000}"/>
    <cellStyle name="Normal 6 7 2 2" xfId="517" xr:uid="{00000000-0005-0000-0000-000006020000}"/>
    <cellStyle name="Normal 6 7 3" xfId="450" xr:uid="{00000000-0005-0000-0000-000007020000}"/>
    <cellStyle name="Normal 6 8" xfId="324" xr:uid="{00000000-0005-0000-0000-000008020000}"/>
    <cellStyle name="Normal 6 8 2" xfId="610" xr:uid="{00000000-0005-0000-0000-000009020000}"/>
    <cellStyle name="Normal 6 9" xfId="190" xr:uid="{00000000-0005-0000-0000-00000A020000}"/>
    <cellStyle name="Normal 6 9 2" xfId="476" xr:uid="{00000000-0005-0000-0000-00000B020000}"/>
    <cellStyle name="Normal 7" xfId="67" xr:uid="{00000000-0005-0000-0000-00000C020000}"/>
    <cellStyle name="Normal 7 2" xfId="707" xr:uid="{5D8BD9E2-1D13-40C6-A916-38FB7D5D36C0}"/>
    <cellStyle name="Normal 7 2 2" xfId="720" xr:uid="{60773FBD-0EEC-4E54-B944-AB6724017517}"/>
    <cellStyle name="Normal 7 2 2 2" xfId="744" xr:uid="{5936E4F2-DDBA-4D00-AB04-E9D3670BF1F2}"/>
    <cellStyle name="Normal 8" xfId="66" xr:uid="{00000000-0005-0000-0000-00000D020000}"/>
    <cellStyle name="Normal 8 2" xfId="76" xr:uid="{00000000-0005-0000-0000-00000E020000}"/>
    <cellStyle name="Normal 8 2 2" xfId="89" xr:uid="{00000000-0005-0000-0000-00000F020000}"/>
    <cellStyle name="Normal 8 2 2 2" xfId="116" xr:uid="{00000000-0005-0000-0000-000010020000}"/>
    <cellStyle name="Normal 8 2 2 2 2" xfId="278" xr:uid="{00000000-0005-0000-0000-000011020000}"/>
    <cellStyle name="Normal 8 2 2 2 2 2" xfId="564" xr:uid="{00000000-0005-0000-0000-000012020000}"/>
    <cellStyle name="Normal 8 2 2 2 3" xfId="402" xr:uid="{00000000-0005-0000-0000-000013020000}"/>
    <cellStyle name="Normal 8 2 2 3" xfId="157" xr:uid="{00000000-0005-0000-0000-000014020000}"/>
    <cellStyle name="Normal 8 2 2 3 2" xfId="319" xr:uid="{00000000-0005-0000-0000-000015020000}"/>
    <cellStyle name="Normal 8 2 2 3 2 2" xfId="605" xr:uid="{00000000-0005-0000-0000-000016020000}"/>
    <cellStyle name="Normal 8 2 2 3 3" xfId="443" xr:uid="{00000000-0005-0000-0000-000017020000}"/>
    <cellStyle name="Normal 8 2 2 4" xfId="184" xr:uid="{00000000-0005-0000-0000-000018020000}"/>
    <cellStyle name="Normal 8 2 2 4 2" xfId="251" xr:uid="{00000000-0005-0000-0000-000019020000}"/>
    <cellStyle name="Normal 8 2 2 4 2 2" xfId="537" xr:uid="{00000000-0005-0000-0000-00001A020000}"/>
    <cellStyle name="Normal 8 2 2 4 3" xfId="470" xr:uid="{00000000-0005-0000-0000-00001B020000}"/>
    <cellStyle name="Normal 8 2 2 5" xfId="346" xr:uid="{00000000-0005-0000-0000-00001C020000}"/>
    <cellStyle name="Normal 8 2 2 5 2" xfId="632" xr:uid="{00000000-0005-0000-0000-00001D020000}"/>
    <cellStyle name="Normal 8 2 2 6" xfId="224" xr:uid="{00000000-0005-0000-0000-00001E020000}"/>
    <cellStyle name="Normal 8 2 2 6 2" xfId="510" xr:uid="{00000000-0005-0000-0000-00001F020000}"/>
    <cellStyle name="Normal 8 2 2 7" xfId="375" xr:uid="{00000000-0005-0000-0000-000020020000}"/>
    <cellStyle name="Normal 8 2 3" xfId="103" xr:uid="{00000000-0005-0000-0000-000021020000}"/>
    <cellStyle name="Normal 8 2 3 2" xfId="144" xr:uid="{00000000-0005-0000-0000-000022020000}"/>
    <cellStyle name="Normal 8 2 3 2 2" xfId="306" xr:uid="{00000000-0005-0000-0000-000023020000}"/>
    <cellStyle name="Normal 8 2 3 2 2 2" xfId="592" xr:uid="{00000000-0005-0000-0000-000024020000}"/>
    <cellStyle name="Normal 8 2 3 2 3" xfId="430" xr:uid="{00000000-0005-0000-0000-000025020000}"/>
    <cellStyle name="Normal 8 2 3 3" xfId="265" xr:uid="{00000000-0005-0000-0000-000026020000}"/>
    <cellStyle name="Normal 8 2 3 3 2" xfId="551" xr:uid="{00000000-0005-0000-0000-000027020000}"/>
    <cellStyle name="Normal 8 2 3 4" xfId="211" xr:uid="{00000000-0005-0000-0000-000028020000}"/>
    <cellStyle name="Normal 8 2 3 4 2" xfId="497" xr:uid="{00000000-0005-0000-0000-000029020000}"/>
    <cellStyle name="Normal 8 2 3 5" xfId="389" xr:uid="{00000000-0005-0000-0000-00002A020000}"/>
    <cellStyle name="Normal 8 2 4" xfId="130" xr:uid="{00000000-0005-0000-0000-00002B020000}"/>
    <cellStyle name="Normal 8 2 4 2" xfId="292" xr:uid="{00000000-0005-0000-0000-00002C020000}"/>
    <cellStyle name="Normal 8 2 4 2 2" xfId="578" xr:uid="{00000000-0005-0000-0000-00002D020000}"/>
    <cellStyle name="Normal 8 2 4 3" xfId="416" xr:uid="{00000000-0005-0000-0000-00002E020000}"/>
    <cellStyle name="Normal 8 2 5" xfId="171" xr:uid="{00000000-0005-0000-0000-00002F020000}"/>
    <cellStyle name="Normal 8 2 5 2" xfId="238" xr:uid="{00000000-0005-0000-0000-000030020000}"/>
    <cellStyle name="Normal 8 2 5 2 2" xfId="524" xr:uid="{00000000-0005-0000-0000-000031020000}"/>
    <cellStyle name="Normal 8 2 5 3" xfId="457" xr:uid="{00000000-0005-0000-0000-000032020000}"/>
    <cellStyle name="Normal 8 2 6" xfId="333" xr:uid="{00000000-0005-0000-0000-000033020000}"/>
    <cellStyle name="Normal 8 2 6 2" xfId="619" xr:uid="{00000000-0005-0000-0000-000034020000}"/>
    <cellStyle name="Normal 8 2 7" xfId="197" xr:uid="{00000000-0005-0000-0000-000035020000}"/>
    <cellStyle name="Normal 8 2 7 2" xfId="483" xr:uid="{00000000-0005-0000-0000-000036020000}"/>
    <cellStyle name="Normal 8 2 8" xfId="362" xr:uid="{00000000-0005-0000-0000-000037020000}"/>
    <cellStyle name="Normal 8 3" xfId="83" xr:uid="{00000000-0005-0000-0000-000038020000}"/>
    <cellStyle name="Normal 8 3 2" xfId="110" xr:uid="{00000000-0005-0000-0000-000039020000}"/>
    <cellStyle name="Normal 8 3 2 2" xfId="272" xr:uid="{00000000-0005-0000-0000-00003A020000}"/>
    <cellStyle name="Normal 8 3 2 2 2" xfId="558" xr:uid="{00000000-0005-0000-0000-00003B020000}"/>
    <cellStyle name="Normal 8 3 2 3" xfId="396" xr:uid="{00000000-0005-0000-0000-00003C020000}"/>
    <cellStyle name="Normal 8 3 3" xfId="151" xr:uid="{00000000-0005-0000-0000-00003D020000}"/>
    <cellStyle name="Normal 8 3 3 2" xfId="313" xr:uid="{00000000-0005-0000-0000-00003E020000}"/>
    <cellStyle name="Normal 8 3 3 2 2" xfId="599" xr:uid="{00000000-0005-0000-0000-00003F020000}"/>
    <cellStyle name="Normal 8 3 3 3" xfId="437" xr:uid="{00000000-0005-0000-0000-000040020000}"/>
    <cellStyle name="Normal 8 3 4" xfId="178" xr:uid="{00000000-0005-0000-0000-000041020000}"/>
    <cellStyle name="Normal 8 3 4 2" xfId="245" xr:uid="{00000000-0005-0000-0000-000042020000}"/>
    <cellStyle name="Normal 8 3 4 2 2" xfId="531" xr:uid="{00000000-0005-0000-0000-000043020000}"/>
    <cellStyle name="Normal 8 3 4 3" xfId="464" xr:uid="{00000000-0005-0000-0000-000044020000}"/>
    <cellStyle name="Normal 8 3 5" xfId="340" xr:uid="{00000000-0005-0000-0000-000045020000}"/>
    <cellStyle name="Normal 8 3 5 2" xfId="626" xr:uid="{00000000-0005-0000-0000-000046020000}"/>
    <cellStyle name="Normal 8 3 6" xfId="218" xr:uid="{00000000-0005-0000-0000-000047020000}"/>
    <cellStyle name="Normal 8 3 6 2" xfId="504" xr:uid="{00000000-0005-0000-0000-000048020000}"/>
    <cellStyle name="Normal 8 3 7" xfId="369" xr:uid="{00000000-0005-0000-0000-000049020000}"/>
    <cellStyle name="Normal 8 4" xfId="97" xr:uid="{00000000-0005-0000-0000-00004A020000}"/>
    <cellStyle name="Normal 8 4 2" xfId="138" xr:uid="{00000000-0005-0000-0000-00004B020000}"/>
    <cellStyle name="Normal 8 4 2 2" xfId="300" xr:uid="{00000000-0005-0000-0000-00004C020000}"/>
    <cellStyle name="Normal 8 4 2 2 2" xfId="586" xr:uid="{00000000-0005-0000-0000-00004D020000}"/>
    <cellStyle name="Normal 8 4 2 3" xfId="424" xr:uid="{00000000-0005-0000-0000-00004E020000}"/>
    <cellStyle name="Normal 8 4 3" xfId="259" xr:uid="{00000000-0005-0000-0000-00004F020000}"/>
    <cellStyle name="Normal 8 4 3 2" xfId="545" xr:uid="{00000000-0005-0000-0000-000050020000}"/>
    <cellStyle name="Normal 8 4 4" xfId="205" xr:uid="{00000000-0005-0000-0000-000051020000}"/>
    <cellStyle name="Normal 8 4 4 2" xfId="491" xr:uid="{00000000-0005-0000-0000-000052020000}"/>
    <cellStyle name="Normal 8 4 5" xfId="383" xr:uid="{00000000-0005-0000-0000-000053020000}"/>
    <cellStyle name="Normal 8 5" xfId="124" xr:uid="{00000000-0005-0000-0000-000054020000}"/>
    <cellStyle name="Normal 8 5 2" xfId="286" xr:uid="{00000000-0005-0000-0000-000055020000}"/>
    <cellStyle name="Normal 8 5 2 2" xfId="572" xr:uid="{00000000-0005-0000-0000-000056020000}"/>
    <cellStyle name="Normal 8 5 3" xfId="410" xr:uid="{00000000-0005-0000-0000-000057020000}"/>
    <cellStyle name="Normal 8 6" xfId="165" xr:uid="{00000000-0005-0000-0000-000058020000}"/>
    <cellStyle name="Normal 8 6 2" xfId="232" xr:uid="{00000000-0005-0000-0000-000059020000}"/>
    <cellStyle name="Normal 8 6 2 2" xfId="518" xr:uid="{00000000-0005-0000-0000-00005A020000}"/>
    <cellStyle name="Normal 8 6 3" xfId="451" xr:uid="{00000000-0005-0000-0000-00005B020000}"/>
    <cellStyle name="Normal 8 7" xfId="325" xr:uid="{00000000-0005-0000-0000-00005C020000}"/>
    <cellStyle name="Normal 8 7 2" xfId="611" xr:uid="{00000000-0005-0000-0000-00005D020000}"/>
    <cellStyle name="Normal 8 8" xfId="191" xr:uid="{00000000-0005-0000-0000-00005E020000}"/>
    <cellStyle name="Normal 8 8 2" xfId="477" xr:uid="{00000000-0005-0000-0000-00005F020000}"/>
    <cellStyle name="Normal 8 9" xfId="356" xr:uid="{00000000-0005-0000-0000-000060020000}"/>
    <cellStyle name="Normal 88" xfId="653" xr:uid="{D4772C44-399B-4983-89FA-C854EC2E97B2}"/>
    <cellStyle name="Normal 88 2" xfId="656" xr:uid="{92DB6339-D5F0-4039-8659-387B3E86CB07}"/>
    <cellStyle name="Normal 88 2 2" xfId="663" xr:uid="{DB9C6AB4-C3DD-4031-9549-43BCFAA951C8}"/>
    <cellStyle name="Normal 88 3" xfId="655" xr:uid="{0493ED57-F840-4696-9C7C-87C2362F2C92}"/>
    <cellStyle name="Normal 88 3 2" xfId="659" xr:uid="{3E5B4FA8-C0DF-4BDE-BB1A-6E42EE5926A3}"/>
    <cellStyle name="Normal 88 4" xfId="657" xr:uid="{166AF3F1-4FD1-46A3-A4A3-546FD7DBE6AD}"/>
    <cellStyle name="Normal 88 4 2" xfId="665" xr:uid="{4B5AD70A-22CC-4087-91F7-4E5EAC7E8F37}"/>
    <cellStyle name="Normal 88 5" xfId="649" xr:uid="{7FA9D410-CFFB-4EDE-9EBB-0258478CA1A3}"/>
    <cellStyle name="Normal 88 6" xfId="660" xr:uid="{ACE5FD5A-D481-4ABA-ADB1-FE869BA086BA}"/>
    <cellStyle name="Normal 88 7" xfId="664" xr:uid="{18F610BE-E0C4-4C72-9EFC-97C76C4218E7}"/>
    <cellStyle name="Normal 88 8" xfId="658" xr:uid="{FB5177AC-5169-43D4-8DF9-FD61609F0F06}"/>
    <cellStyle name="Normal 9" xfId="120" xr:uid="{00000000-0005-0000-0000-000061020000}"/>
    <cellStyle name="Normal 9 2" xfId="350" xr:uid="{00000000-0005-0000-0000-000062020000}"/>
    <cellStyle name="Normal 9 2 2" xfId="636" xr:uid="{00000000-0005-0000-0000-000063020000}"/>
    <cellStyle name="Normal 9 3" xfId="282" xr:uid="{00000000-0005-0000-0000-000064020000}"/>
    <cellStyle name="Normal 9 3 2" xfId="568" xr:uid="{00000000-0005-0000-0000-000065020000}"/>
    <cellStyle name="Normal 9 4" xfId="406" xr:uid="{00000000-0005-0000-0000-000066020000}"/>
    <cellStyle name="Normal 9 5" xfId="644" xr:uid="{00000000-0005-0000-0000-000067020000}"/>
    <cellStyle name="Normal_Disision 10-Finishes-Toilet Accessories-BOQ" xfId="667" xr:uid="{8A452DB5-A392-491F-AFEC-4C1D9390CD04}"/>
    <cellStyle name="Normal_New E. Subst. Southern Complex -10.8.2(SS36)" xfId="666" xr:uid="{CD58D09A-C78A-49C3-AE1A-1544B9D840FA}"/>
    <cellStyle name="Normal_P1 - General Items(Revised)" xfId="7" xr:uid="{00000000-0005-0000-0000-000068020000}"/>
    <cellStyle name="Normal_Part 1 - General Items" xfId="8" xr:uid="{00000000-0005-0000-0000-000069020000}"/>
    <cellStyle name="Normal_Weekly Inspection on 28.1.2008" xfId="688" xr:uid="{8FA7B0F2-8DBC-4CBF-B2DF-34A4587B320E}"/>
    <cellStyle name="Normal_Weekly Inspection on 28.1.2008 2" xfId="689" xr:uid="{801AA5B6-350E-4516-A770-487922C063C4}"/>
    <cellStyle name="Per cent 2" xfId="698" xr:uid="{196FCBC8-7E5C-4F37-A175-3E7C68ED00BC}"/>
    <cellStyle name="Per cent 2 2" xfId="709" xr:uid="{5D07D958-399D-4D83-8A2A-4859BD124190}"/>
    <cellStyle name="Percent" xfId="710" builtinId="5"/>
    <cellStyle name="Percent 10" xfId="714" xr:uid="{42E566BD-7347-498F-BD3F-A54ED1BC35AF}"/>
    <cellStyle name="Percent 10 2" xfId="736" xr:uid="{76044B97-6907-4E9D-8D8A-5C4000CE056A}"/>
    <cellStyle name="Percent 11" xfId="715" xr:uid="{B5CB8ED2-A280-435D-9DB7-FB1903185A8F}"/>
    <cellStyle name="Percent 12" xfId="718" xr:uid="{CF610DE7-32D0-4026-BA17-A924953CBC8D}"/>
    <cellStyle name="Percent 13" xfId="719" xr:uid="{00F35B0B-46E6-4DBB-BBFE-191D3CE0BFBF}"/>
    <cellStyle name="Percent 2" xfId="62" xr:uid="{00000000-0005-0000-0000-00006A020000}"/>
    <cellStyle name="Percent 3" xfId="70" xr:uid="{00000000-0005-0000-0000-00006B020000}"/>
    <cellStyle name="Percent 4" xfId="673" xr:uid="{5DDF56CC-29F3-4D0F-88A5-E51561097F32}"/>
    <cellStyle name="Percent 5" xfId="692" xr:uid="{B9046A1E-00FF-4CB7-AEBB-75A6400F33D9}"/>
    <cellStyle name="Percent 5 10" xfId="731" xr:uid="{C32997DD-2A59-4230-BEC0-57BC1286F4F0}"/>
    <cellStyle name="Percent 5 11" xfId="732" xr:uid="{13ED4B49-1780-4DF5-84D8-E44587B71602}"/>
    <cellStyle name="Percent 5 12" xfId="740" xr:uid="{ABBD5D16-02EC-4203-BC06-8CF8259D7A72}"/>
    <cellStyle name="Percent 5 13" xfId="741" xr:uid="{FFCC8F67-B7C3-41FD-8FB3-EE50C9BE9897}"/>
    <cellStyle name="Percent 5 14" xfId="742" xr:uid="{14685B41-BB9A-455F-8F77-85936C3FDCA7}"/>
    <cellStyle name="Percent 5 15" xfId="745" xr:uid="{CE4E18E9-54CA-40D0-B48B-B66E2A7B1BD3}"/>
    <cellStyle name="Percent 5 16" xfId="746" xr:uid="{E50EC55C-72B5-400F-94B6-9FE31AC562BB}"/>
    <cellStyle name="Percent 5 17" xfId="748" xr:uid="{7FBF65BF-49CE-403A-AFC2-B04D898E1521}"/>
    <cellStyle name="Percent 5 18" xfId="750" xr:uid="{C35F8B7C-FEE0-48FE-AFD6-EC13F8C283B7}"/>
    <cellStyle name="Percent 5 2" xfId="717" xr:uid="{AA4EAC6E-BB36-4F06-AD99-37AE1EDC0FD6}"/>
    <cellStyle name="Percent 5 3" xfId="724" xr:uid="{16022456-296F-41E9-9260-B971E766781B}"/>
    <cellStyle name="Percent 5 4" xfId="725" xr:uid="{2F1A022E-EF27-4D65-A6D2-1F957949DE76}"/>
    <cellStyle name="Percent 5 5" xfId="726" xr:uid="{774FA804-F8DD-4D4B-83E2-B82C90459E5B}"/>
    <cellStyle name="Percent 5 6" xfId="727" xr:uid="{E50E146E-597B-4E21-9F87-44973634C2A0}"/>
    <cellStyle name="Percent 5 7" xfId="728" xr:uid="{2BD40E7C-64DD-427C-A512-C9B503F72A8A}"/>
    <cellStyle name="Percent 5 8" xfId="729" xr:uid="{436136C1-89B2-4F19-927B-388FF0C5C3D5}"/>
    <cellStyle name="Percent 5 9" xfId="730" xr:uid="{92E457ED-7ADE-4A0C-9556-5DEBEDDE2B12}"/>
    <cellStyle name="Percent 6" xfId="694" xr:uid="{EEC2E098-6419-4A4E-AD72-232C0475B4D8}"/>
    <cellStyle name="Percent 7" xfId="703" xr:uid="{EBBE7AEA-E003-49F5-A321-11A4F4A15358}"/>
    <cellStyle name="Percent 8" xfId="706" xr:uid="{593B269A-83AB-45C3-B7DD-8A5EFA224BD7}"/>
    <cellStyle name="Percent 9" xfId="711" xr:uid="{0FBB19E4-C31C-4ED1-9415-2A560D2C06B1}"/>
    <cellStyle name="User_Defined_A" xfId="9" xr:uid="{00000000-0005-0000-0000-00006C020000}"/>
    <cellStyle name="إخراج" xfId="35" xr:uid="{00000000-0005-0000-0000-00006D020000}"/>
    <cellStyle name="إدخال" xfId="36" xr:uid="{00000000-0005-0000-0000-00006E020000}"/>
    <cellStyle name="الإجمالي" xfId="37" xr:uid="{00000000-0005-0000-0000-00006F020000}"/>
    <cellStyle name="تمييز1" xfId="38" xr:uid="{00000000-0005-0000-0000-000070020000}"/>
    <cellStyle name="تمييز2" xfId="39" xr:uid="{00000000-0005-0000-0000-000071020000}"/>
    <cellStyle name="تمييز3" xfId="40" xr:uid="{00000000-0005-0000-0000-000072020000}"/>
    <cellStyle name="تمييز4" xfId="41" xr:uid="{00000000-0005-0000-0000-000073020000}"/>
    <cellStyle name="تمييز5" xfId="42" xr:uid="{00000000-0005-0000-0000-000074020000}"/>
    <cellStyle name="تمييز6" xfId="43" xr:uid="{00000000-0005-0000-0000-000075020000}"/>
    <cellStyle name="جيد" xfId="44" xr:uid="{00000000-0005-0000-0000-000076020000}"/>
    <cellStyle name="حساب" xfId="45" xr:uid="{00000000-0005-0000-0000-000077020000}"/>
    <cellStyle name="خلية تدقيق" xfId="46" xr:uid="{00000000-0005-0000-0000-000078020000}"/>
    <cellStyle name="خلية مرتبطة" xfId="47" xr:uid="{00000000-0005-0000-0000-000079020000}"/>
    <cellStyle name="سيئ" xfId="48" xr:uid="{00000000-0005-0000-0000-00007A020000}"/>
    <cellStyle name="عنوان" xfId="49" xr:uid="{00000000-0005-0000-0000-00007B020000}"/>
    <cellStyle name="عنوان 1" xfId="50" xr:uid="{00000000-0005-0000-0000-00007C020000}"/>
    <cellStyle name="عنوان 2" xfId="51" xr:uid="{00000000-0005-0000-0000-00007D020000}"/>
    <cellStyle name="عنوان 3" xfId="52" xr:uid="{00000000-0005-0000-0000-00007E020000}"/>
    <cellStyle name="عنوان 4" xfId="53" xr:uid="{00000000-0005-0000-0000-00007F020000}"/>
    <cellStyle name="محايد" xfId="54" xr:uid="{00000000-0005-0000-0000-000080020000}"/>
    <cellStyle name="ملاحظة" xfId="55" xr:uid="{00000000-0005-0000-0000-000081020000}"/>
    <cellStyle name="ملاحظة 2" xfId="10" xr:uid="{00000000-0005-0000-0000-000082020000}"/>
    <cellStyle name="ملاحظة 3" xfId="11" xr:uid="{00000000-0005-0000-0000-000083020000}"/>
    <cellStyle name="ملاحظة 4" xfId="12" xr:uid="{00000000-0005-0000-0000-000084020000}"/>
    <cellStyle name="ملاحظة 5" xfId="13" xr:uid="{00000000-0005-0000-0000-000085020000}"/>
    <cellStyle name="ملاحظة 6" xfId="14" xr:uid="{00000000-0005-0000-0000-000086020000}"/>
    <cellStyle name="ملاحظة 7" xfId="15" xr:uid="{00000000-0005-0000-0000-000087020000}"/>
    <cellStyle name="ملاحظة 8" xfId="16" xr:uid="{00000000-0005-0000-0000-000088020000}"/>
    <cellStyle name="نص تحذير" xfId="56" xr:uid="{00000000-0005-0000-0000-000089020000}"/>
    <cellStyle name="نص توضيحي" xfId="57" xr:uid="{00000000-0005-0000-0000-00008A020000}"/>
  </cellStyles>
  <dxfs count="289">
    <dxf>
      <fill>
        <patternFill patternType="solid">
          <fgColor indexed="64"/>
          <bgColor rgb="FF92D05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BF8F00"/>
        </patternFill>
      </fill>
    </dxf>
    <dxf>
      <fill>
        <patternFill>
          <bgColor indexed="44"/>
        </patternFill>
      </fill>
    </dxf>
    <dxf>
      <fill>
        <patternFill>
          <bgColor indexed="29"/>
        </patternFill>
      </fill>
    </dxf>
    <dxf>
      <font>
        <b/>
        <color rgb="FF00B050"/>
      </font>
      <numFmt numFmtId="197" formatCode="#,##0;[Red]#,##0"/>
    </dxf>
    <dxf>
      <font>
        <b/>
        <color rgb="FF00B050"/>
      </font>
      <numFmt numFmtId="197" formatCode="#,##0;[Red]#,##0"/>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theme="5" tint="0.39994506668294322"/>
        </patternFill>
      </fill>
    </dxf>
    <dxf>
      <fill>
        <patternFill>
          <bgColor rgb="FF24ED03"/>
        </patternFill>
      </fill>
    </dxf>
    <dxf>
      <fill>
        <patternFill>
          <bgColor rgb="FF00B0F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theme="5" tint="0.39994506668294322"/>
        </patternFill>
      </fill>
    </dxf>
    <dxf>
      <fill>
        <patternFill>
          <bgColor rgb="FF00B0F0"/>
        </patternFill>
      </fill>
    </dxf>
    <dxf>
      <fill>
        <patternFill>
          <bgColor rgb="FFFFFF00"/>
        </patternFill>
      </fill>
    </dxf>
    <dxf>
      <fill>
        <patternFill>
          <bgColor rgb="FF24ED03"/>
        </patternFill>
      </fill>
    </dxf>
    <dxf>
      <fill>
        <patternFill>
          <bgColor rgb="FFFF0000"/>
        </patternFill>
      </fill>
    </dxf>
    <dxf>
      <fill>
        <patternFill>
          <bgColor rgb="FF24ED03"/>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24ED03"/>
        </patternFill>
      </fill>
    </dxf>
    <dxf>
      <fill>
        <patternFill>
          <bgColor rgb="FFFF0000"/>
        </patternFill>
      </fill>
    </dxf>
    <dxf>
      <fill>
        <patternFill>
          <bgColor rgb="FFFFFF00"/>
        </patternFill>
      </fill>
    </dxf>
    <dxf>
      <fill>
        <patternFill>
          <bgColor rgb="FF00B0F0"/>
        </patternFill>
      </fill>
    </dxf>
    <dxf>
      <fill>
        <patternFill>
          <bgColor theme="5" tint="0.39994506668294322"/>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theme="5" tint="0.39994506668294322"/>
        </patternFill>
      </fill>
    </dxf>
    <dxf>
      <fill>
        <patternFill>
          <bgColor rgb="FF24ED03"/>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24ED03"/>
        </patternFill>
      </fill>
    </dxf>
    <dxf>
      <fill>
        <patternFill>
          <bgColor theme="5" tint="0.39994506668294322"/>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rgb="FF24ED03"/>
        </patternFill>
      </fill>
    </dxf>
    <dxf>
      <fill>
        <patternFill>
          <bgColor theme="5" tint="0.39994506668294322"/>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24ED03"/>
        </patternFill>
      </fill>
    </dxf>
    <dxf>
      <fill>
        <patternFill>
          <bgColor theme="5" tint="0.39994506668294322"/>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rgb="FF24ED03"/>
        </patternFill>
      </fill>
    </dxf>
    <dxf>
      <fill>
        <patternFill>
          <bgColor theme="5" tint="0.39994506668294322"/>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theme="5" tint="0.39994506668294322"/>
        </patternFill>
      </fill>
    </dxf>
    <dxf>
      <fill>
        <patternFill>
          <bgColor rgb="FF00B0F0"/>
        </patternFill>
      </fill>
    </dxf>
    <dxf>
      <fill>
        <patternFill>
          <bgColor rgb="FFFFFF00"/>
        </patternFill>
      </fill>
    </dxf>
    <dxf>
      <fill>
        <patternFill>
          <bgColor rgb="FFFF0000"/>
        </patternFill>
      </fill>
    </dxf>
    <dxf>
      <fill>
        <patternFill>
          <bgColor rgb="FF24ED03"/>
        </patternFill>
      </fill>
    </dxf>
    <dxf>
      <fill>
        <patternFill>
          <bgColor rgb="FF00B0F0"/>
        </patternFill>
      </fill>
    </dxf>
    <dxf>
      <fill>
        <patternFill>
          <bgColor rgb="FF24ED03"/>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theme="5" tint="0.39994506668294322"/>
        </patternFill>
      </fill>
    </dxf>
    <dxf>
      <font>
        <color rgb="FF9C0006"/>
      </font>
      <fill>
        <patternFill>
          <bgColor rgb="FFFFC7CE"/>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b val="0"/>
        <color indexed="9"/>
      </font>
      <fill>
        <patternFill patternType="solid">
          <bgColor indexed="1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color rgb="FFFF0000"/>
      </font>
      <fill>
        <patternFill patternType="solid">
          <bgColor rgb="FFF2F2F2"/>
        </patternFill>
      </fill>
    </dxf>
    <dxf>
      <font>
        <b/>
      </font>
      <fill>
        <patternFill>
          <bgColor rgb="FFF2F2F2"/>
        </patternFill>
      </fill>
    </dxf>
    <dxf>
      <font>
        <b/>
        <color rgb="FF008000"/>
      </font>
      <fill>
        <patternFill>
          <bgColor rgb="FFF2F2F2"/>
        </patternFill>
      </fill>
    </dxf>
    <dxf>
      <font>
        <color rgb="FFC00000"/>
      </font>
    </dxf>
    <dxf>
      <font>
        <b/>
        <color rgb="FF00B050"/>
      </font>
      <numFmt numFmtId="197" formatCode="#,##0;[Red]#,##0"/>
    </dxf>
    <dxf>
      <fill>
        <patternFill>
          <bgColor rgb="FFBF8F00"/>
        </patternFill>
      </fill>
    </dxf>
    <dxf>
      <fill>
        <patternFill>
          <bgColor indexed="44"/>
        </patternFill>
      </fill>
    </dxf>
    <dxf>
      <fill>
        <patternFill>
          <bgColor indexed="29"/>
        </patternFill>
      </fill>
    </dxf>
    <dxf>
      <font>
        <color rgb="FF008000"/>
      </font>
      <fill>
        <patternFill>
          <bgColor rgb="FFF2F2F2"/>
        </patternFill>
      </fill>
    </dxf>
    <dxf>
      <fill>
        <patternFill>
          <bgColor rgb="FFF2F2F2"/>
        </patternFill>
      </fill>
    </dxf>
    <dxf>
      <font>
        <color rgb="FFFF0000"/>
      </font>
      <fill>
        <patternFill patternType="solid">
          <bgColor rgb="FFF2F2F2"/>
        </patternFill>
      </fill>
    </dxf>
    <dxf>
      <font>
        <color rgb="FFC00000"/>
      </font>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84" Type="http://schemas.openxmlformats.org/officeDocument/2006/relationships/externalLink" Target="externalLinks/externalLink57.xml"/><Relationship Id="rId89" Type="http://schemas.openxmlformats.org/officeDocument/2006/relationships/externalLink" Target="externalLinks/externalLink6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externalLink" Target="externalLinks/externalLink52.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80" Type="http://schemas.openxmlformats.org/officeDocument/2006/relationships/externalLink" Target="externalLinks/externalLink53.xml"/><Relationship Id="rId85" Type="http://schemas.openxmlformats.org/officeDocument/2006/relationships/externalLink" Target="externalLinks/externalLink58.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externalLink" Target="externalLinks/externalLink40.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81" Type="http://schemas.openxmlformats.org/officeDocument/2006/relationships/externalLink" Target="externalLinks/externalLink54.xml"/><Relationship Id="rId86" Type="http://schemas.openxmlformats.org/officeDocument/2006/relationships/externalLink" Target="externalLinks/externalLink59.xml"/><Relationship Id="rId9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7" Type="http://schemas.openxmlformats.org/officeDocument/2006/relationships/worksheet" Target="worksheets/sheet7.xml"/><Relationship Id="rId71" Type="http://schemas.openxmlformats.org/officeDocument/2006/relationships/externalLink" Target="externalLinks/externalLink44.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[61]Codes!$E$42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[61]Codes!$B$43:$B$50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[61]Codes!$E$43:$E$50</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5308-466B-9F8C-DC244C9D6CA1}"/>
            </c:ext>
          </c:extLst>
        </c:ser>
        <c:ser>
          <c:idx val="3"/>
          <c:order val="1"/>
          <c:tx>
            <c:strRef>
              <c:f>[61]Codes!$F$42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[61]Codes!$B$43:$B$50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[61]Codes!$F$43:$F$50</c:f>
              <c:numCache>
                <c:formatCode>General</c:formatCode>
                <c:ptCount val="8"/>
                <c:pt idx="0">
                  <c:v>1</c:v>
                </c:pt>
                <c:pt idx="1">
                  <c:v>1</c:v>
                </c:pt>
                <c:pt idx="2">
                  <c:v>1</c:v>
                </c:pt>
                <c:pt idx="3">
                  <c:v>1</c:v>
                </c:pt>
                <c:pt idx="4">
                  <c:v>1</c:v>
                </c:pt>
                <c:pt idx="5">
                  <c:v>1</c:v>
                </c:pt>
                <c:pt idx="6">
                  <c:v>0</c:v>
                </c:pt>
                <c:pt idx="7">
                  <c:v>0</c:v>
                </c:pt>
              </c:numCache>
            </c:numRef>
          </c:val>
          <c:extLst>
            <c:ext xmlns:c16="http://schemas.microsoft.com/office/drawing/2014/chart" uri="{C3380CC4-5D6E-409C-BE32-E72D297353CC}">
              <c16:uniqueId val="{00000001-5308-466B-9F8C-DC244C9D6CA1}"/>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r>
              <a:rPr lang="en-US"/>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5.7456261005349014E-2"/>
          <c:y val="2.0460794490720816E-2"/>
          <c:w val="0.92209187307072005"/>
          <c:h val="0.81666096292648382"/>
        </c:manualLayout>
      </c:layout>
      <c:lineChart>
        <c:grouping val="standard"/>
        <c:varyColors val="0"/>
        <c:ser>
          <c:idx val="0"/>
          <c:order val="0"/>
          <c:tx>
            <c:strRef>
              <c:f>'Physical-Chart Data'!$D$3</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Data'!$F$5:$F$29</c:f>
              <c:numCache>
                <c:formatCode>0.0%</c:formatCode>
                <c:ptCount val="25"/>
                <c:pt idx="0">
                  <c:v>2.7E-2</c:v>
                </c:pt>
                <c:pt idx="1">
                  <c:v>3.4000000000000002E-2</c:v>
                </c:pt>
                <c:pt idx="2">
                  <c:v>8.1000000000000003E-2</c:v>
                </c:pt>
                <c:pt idx="3">
                  <c:v>0.19</c:v>
                </c:pt>
                <c:pt idx="4">
                  <c:v>0.312</c:v>
                </c:pt>
                <c:pt idx="5">
                  <c:v>0.38300000000000001</c:v>
                </c:pt>
                <c:pt idx="6">
                  <c:v>0.442</c:v>
                </c:pt>
                <c:pt idx="7">
                  <c:v>0.52200000000000002</c:v>
                </c:pt>
                <c:pt idx="8">
                  <c:v>0.59799999999999998</c:v>
                </c:pt>
                <c:pt idx="9">
                  <c:v>0.755</c:v>
                </c:pt>
                <c:pt idx="10">
                  <c:v>0.83</c:v>
                </c:pt>
                <c:pt idx="11">
                  <c:v>0.871</c:v>
                </c:pt>
                <c:pt idx="12">
                  <c:v>0.874</c:v>
                </c:pt>
                <c:pt idx="13">
                  <c:v>0.91600000000000004</c:v>
                </c:pt>
                <c:pt idx="14">
                  <c:v>0.93600000000000005</c:v>
                </c:pt>
                <c:pt idx="15">
                  <c:v>0.95399999999999996</c:v>
                </c:pt>
                <c:pt idx="16">
                  <c:v>0.97399999999999998</c:v>
                </c:pt>
                <c:pt idx="17">
                  <c:v>0.98299999999999998</c:v>
                </c:pt>
                <c:pt idx="18">
                  <c:v>0.99199999999999999</c:v>
                </c:pt>
                <c:pt idx="19">
                  <c:v>0.997</c:v>
                </c:pt>
                <c:pt idx="20">
                  <c:v>0.999</c:v>
                </c:pt>
                <c:pt idx="21">
                  <c:v>1</c:v>
                </c:pt>
                <c:pt idx="22">
                  <c:v>1</c:v>
                </c:pt>
              </c:numCache>
            </c:numRef>
          </c:val>
          <c:smooth val="0"/>
          <c:extLst>
            <c:ext xmlns:c16="http://schemas.microsoft.com/office/drawing/2014/chart" uri="{C3380CC4-5D6E-409C-BE32-E72D297353CC}">
              <c16:uniqueId val="{00000000-AC69-4253-8D74-B859E0069B4A}"/>
            </c:ext>
          </c:extLst>
        </c:ser>
        <c:ser>
          <c:idx val="1"/>
          <c:order val="1"/>
          <c:tx>
            <c:strRef>
              <c:f>'Physical-Chart Data'!$G$3:$H$3</c:f>
              <c:strCache>
                <c:ptCount val="1"/>
                <c:pt idx="0">
                  <c:v>Revised / Recovery Plan</c:v>
                </c:pt>
              </c:strCache>
              <c:extLst xmlns:c15="http://schemas.microsoft.com/office/drawing/2012/chart"/>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1.0495778699814759E-2"/>
                  <c:y val="-5.0835334943665232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AC69-4253-8D74-B859E0069B4A}"/>
                </c:ext>
              </c:extLst>
            </c:dLbl>
            <c:dLbl>
              <c:idx val="13"/>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C69-4253-8D74-B859E0069B4A}"/>
                </c:ext>
              </c:extLst>
            </c:dLbl>
            <c:dLbl>
              <c:idx val="17"/>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AC69-4253-8D74-B859E0069B4A}"/>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extLst xmlns:c15="http://schemas.microsoft.com/office/drawing/2012/chart"/>
            </c:numRef>
          </c:cat>
          <c:val>
            <c:numRef>
              <c:f>'Physical-Chart Data'!$I$5:$I$29</c:f>
              <c:numCache>
                <c:formatCode>0.0%</c:formatCode>
                <c:ptCount val="25"/>
                <c:pt idx="0">
                  <c:v>0</c:v>
                </c:pt>
                <c:pt idx="1">
                  <c:v>2E-3</c:v>
                </c:pt>
                <c:pt idx="2">
                  <c:v>2.7E-2</c:v>
                </c:pt>
                <c:pt idx="3">
                  <c:v>8.8999999999999996E-2</c:v>
                </c:pt>
                <c:pt idx="4">
                  <c:v>0.159</c:v>
                </c:pt>
                <c:pt idx="5">
                  <c:v>0.221</c:v>
                </c:pt>
                <c:pt idx="6">
                  <c:v>0.28999999999999998</c:v>
                </c:pt>
                <c:pt idx="7">
                  <c:v>0.37</c:v>
                </c:pt>
                <c:pt idx="8">
                  <c:v>0.436</c:v>
                </c:pt>
                <c:pt idx="9">
                  <c:v>0.47899999999999998</c:v>
                </c:pt>
                <c:pt idx="10">
                  <c:v>0.57899999999999996</c:v>
                </c:pt>
                <c:pt idx="11">
                  <c:v>0.70099999999999996</c:v>
                </c:pt>
                <c:pt idx="12">
                  <c:v>0.76300000000000001</c:v>
                </c:pt>
                <c:pt idx="13">
                  <c:v>0.77100000000000002</c:v>
                </c:pt>
                <c:pt idx="14">
                  <c:v>0.82799999999999996</c:v>
                </c:pt>
                <c:pt idx="15">
                  <c:v>0.91900000000000004</c:v>
                </c:pt>
                <c:pt idx="16">
                  <c:v>0.94199999999999995</c:v>
                </c:pt>
                <c:pt idx="17">
                  <c:v>0.95899999999999996</c:v>
                </c:pt>
                <c:pt idx="18">
                  <c:v>0.98199999999999998</c:v>
                </c:pt>
                <c:pt idx="19">
                  <c:v>0.99299999999999999</c:v>
                </c:pt>
                <c:pt idx="20">
                  <c:v>0.999</c:v>
                </c:pt>
                <c:pt idx="21">
                  <c:v>1</c:v>
                </c:pt>
                <c:pt idx="22">
                  <c:v>1</c:v>
                </c:pt>
                <c:pt idx="23">
                  <c:v>1</c:v>
                </c:pt>
                <c:pt idx="24">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AC69-4253-8D74-B859E0069B4A}"/>
            </c:ext>
          </c:extLst>
        </c:ser>
        <c:ser>
          <c:idx val="2"/>
          <c:order val="2"/>
          <c:tx>
            <c:strRef>
              <c:f>'Physical-Chart Data'!$J$3:$K$3</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6.0775602734495608E-3"/>
                  <c:y val="4.0330759571908327E-2"/>
                </c:manualLayout>
              </c:layout>
              <c:spPr>
                <a:noFill/>
                <a:ln>
                  <a:noFill/>
                </a:ln>
                <a:effectLst/>
              </c:spPr>
              <c:txPr>
                <a:bodyPr rot="0" spcFirstLastPara="1" vertOverflow="ellipsis" vert="horz" wrap="square" anchor="ctr" anchorCtr="1"/>
                <a:lstStyle/>
                <a:p>
                  <a:pPr algn="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69-4253-8D74-B859E0069B4A}"/>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Data'!$L$5:$L$29</c:f>
              <c:numCache>
                <c:formatCode>0.0%</c:formatCode>
                <c:ptCount val="25"/>
                <c:pt idx="0">
                  <c:v>4.0000000000000001E-3</c:v>
                </c:pt>
                <c:pt idx="1">
                  <c:v>3.6999999999999998E-2</c:v>
                </c:pt>
                <c:pt idx="2">
                  <c:v>6.6000000000000003E-2</c:v>
                </c:pt>
                <c:pt idx="3">
                  <c:v>8.6999999999999994E-2</c:v>
                </c:pt>
                <c:pt idx="4" formatCode="0.00%">
                  <c:v>0.1721</c:v>
                </c:pt>
                <c:pt idx="5">
                  <c:v>0.223</c:v>
                </c:pt>
                <c:pt idx="6">
                  <c:v>0.29099999999999998</c:v>
                </c:pt>
                <c:pt idx="7">
                  <c:v>0.34200000000000003</c:v>
                </c:pt>
                <c:pt idx="8">
                  <c:v>0.376</c:v>
                </c:pt>
                <c:pt idx="9">
                  <c:v>0.434</c:v>
                </c:pt>
              </c:numCache>
            </c:numRef>
          </c:val>
          <c:smooth val="0"/>
          <c:extLst>
            <c:ext xmlns:c16="http://schemas.microsoft.com/office/drawing/2014/chart" uri="{C3380CC4-5D6E-409C-BE32-E72D297353CC}">
              <c16:uniqueId val="{00000006-AC69-4253-8D74-B859E0069B4A}"/>
            </c:ext>
          </c:extLst>
        </c:ser>
        <c:dLbls>
          <c:showLegendKey val="0"/>
          <c:showVal val="0"/>
          <c:showCatName val="0"/>
          <c:showSerName val="0"/>
          <c:showPercent val="0"/>
          <c:showBubbleSize val="0"/>
        </c:dLbls>
        <c:marker val="1"/>
        <c:smooth val="0"/>
        <c:axId val="409233360"/>
        <c:axId val="409235712"/>
        <c:extLst>
          <c:ext xmlns:c15="http://schemas.microsoft.com/office/drawing/2012/chart" uri="{02D57815-91ED-43cb-92C2-25804820EDAC}">
            <c15:filteredLineSeries>
              <c15:ser>
                <c:idx val="3"/>
                <c:order val="3"/>
                <c:tx>
                  <c:strRef>
                    <c:extLst>
                      <c:ext uri="{02D57815-91ED-43cb-92C2-25804820EDAC}">
                        <c15:formulaRef>
                          <c15:sqref>'Physical-Chart Data'!#REF!</c15:sqref>
                        </c15:formulaRef>
                      </c:ext>
                    </c:extLst>
                    <c:strCache>
                      <c:ptCount val="1"/>
                      <c:pt idx="0">
                        <c:v>#REF!</c:v>
                      </c:pt>
                    </c:strCache>
                  </c:strRef>
                </c:tx>
                <c:spPr>
                  <a:ln w="34925" cap="rnd">
                    <a:solidFill>
                      <a:schemeClr val="accent4"/>
                    </a:solidFill>
                    <a:round/>
                  </a:ln>
                  <a:effectLst>
                    <a:outerShdw blurRad="40000" dist="23000" dir="5400000" rotWithShape="0">
                      <a:srgbClr val="000000">
                        <a:alpha val="35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cat>
                  <c:numRef>
                    <c:extLst>
                      <c:ext uri="{02D57815-91ED-43cb-92C2-25804820EDAC}">
                        <c15:formulaRef>
                          <c15:sqref>'Physical-Chart Data'!$C$5:$C$29</c15:sqref>
                        </c15:formulaRef>
                      </c:ext>
                    </c:extLst>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extLst>
                      <c:ext uri="{02D57815-91ED-43cb-92C2-25804820EDAC}">
                        <c15:formulaRef>
                          <c15:sqref>'Physical-Chart Data'!#REF!</c15:sqref>
                        </c15:formulaRef>
                      </c:ext>
                    </c:extLst>
                    <c:numCache>
                      <c:formatCode>General</c:formatCode>
                      <c:ptCount val="1"/>
                      <c:pt idx="0">
                        <c:v>1</c:v>
                      </c:pt>
                    </c:numCache>
                  </c:numRef>
                </c:val>
                <c:smooth val="0"/>
                <c:extLst>
                  <c:ext xmlns:c16="http://schemas.microsoft.com/office/drawing/2014/chart" uri="{C3380CC4-5D6E-409C-BE32-E72D297353CC}">
                    <c16:uniqueId val="{00000007-AC69-4253-8D74-B859E0069B4A}"/>
                  </c:ext>
                </c:extLst>
              </c15:ser>
            </c15:filteredLineSeries>
          </c:ext>
        </c:extLst>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7.5518426674313646E-2"/>
          <c:y val="0.11478487913864835"/>
          <c:w val="0.10547046343900418"/>
          <c:h val="0.25154052609517247"/>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sz="1400" b="1">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'Invoice Log'!$H$12:$H$20</c:f>
              <c:numCache>
                <c:formatCode>#,##0.00_);[Red]\(#,##0.00\)_)</c:formatCode>
                <c:ptCount val="9"/>
                <c:pt idx="0">
                  <c:v>1681886.27</c:v>
                </c:pt>
                <c:pt idx="1">
                  <c:v>5120873.79</c:v>
                </c:pt>
                <c:pt idx="2">
                  <c:v>6277339.4699999997</c:v>
                </c:pt>
                <c:pt idx="3">
                  <c:v>14646480.26</c:v>
                </c:pt>
              </c:numCache>
            </c:numRef>
          </c:val>
          <c:extLst>
            <c:ext xmlns:c16="http://schemas.microsoft.com/office/drawing/2014/chart" uri="{C3380CC4-5D6E-409C-BE32-E72D297353CC}">
              <c16:uniqueId val="{00000000-D4CD-44F8-8552-F4155D41C8E7}"/>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chemeClr val="accent1"/>
            </a:solidFill>
            <a:ln>
              <a:solidFill>
                <a:schemeClr val="accent1"/>
              </a:solidFill>
            </a:ln>
            <a:effectLst/>
          </c:spPr>
          <c:invertIfNegative val="0"/>
          <c:cat>
            <c:multiLvlStrRef>
              <c:f>'Weekly Progress Report'!$V$60:$V$65</c:f>
            </c:multiLvlStrRef>
          </c:cat>
          <c:val>
            <c:numRef>
              <c:f>'Weekly Progress Report'!$W$60:$W$65</c:f>
            </c:numRef>
          </c:val>
          <c:extLst>
            <c:ext xmlns:c16="http://schemas.microsoft.com/office/drawing/2014/chart" uri="{C3380CC4-5D6E-409C-BE32-E72D297353CC}">
              <c16:uniqueId val="{00000000-D2C7-40CA-975F-0B0E2164147C}"/>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spPr>
            <a:solidFill>
              <a:schemeClr val="accent1"/>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0-8876-430F-A8A6-04913CE507EF}"/>
            </c:ext>
          </c:extLst>
        </c:ser>
        <c:ser>
          <c:idx val="1"/>
          <c:order val="1"/>
          <c:spPr>
            <a:solidFill>
              <a:schemeClr val="accent2"/>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1-8876-430F-A8A6-04913CE507EF}"/>
            </c:ext>
          </c:extLst>
        </c:ser>
        <c:ser>
          <c:idx val="2"/>
          <c:order val="2"/>
          <c:spPr>
            <a:solidFill>
              <a:schemeClr val="accent3"/>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2-8876-430F-A8A6-04913CE507EF}"/>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'Weekly Progress Report'!$AI$48:$AI$49</c:f>
            </c:numRef>
          </c:val>
          <c:extLst>
            <c:ext xmlns:c15="http://schemas.microsoft.com/office/drawing/2012/chart" uri="{02D57815-91ED-43cb-92C2-25804820EDAC}">
              <c15:filteredCategoryTitle>
                <c15:cat>
                  <c:multiLvlStrRef>
                    <c:extLst>
                      <c:ext uri="{02D57815-91ED-43cb-92C2-25804820EDAC}">
                        <c15:formulaRef>
                          <c15:sqref>'Weekly Progress Report'!#REF!</c15:sqref>
                        </c15:formulaRef>
                      </c:ext>
                    </c:extLst>
                  </c:multiLvlStrRef>
                </c15:cat>
              </c15:filteredCategoryTitle>
            </c:ext>
            <c:ext xmlns:c16="http://schemas.microsoft.com/office/drawing/2014/chart" uri="{C3380CC4-5D6E-409C-BE32-E72D297353CC}">
              <c16:uniqueId val="{00000004-1474-4992-826D-84DB2D74A2C8}"/>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Report'!$Z$48</c:f>
              <c:strCache>
                <c:ptCount val="1"/>
                <c:pt idx="0">
                  <c:v>#REF!</c:v>
                </c:pt>
              </c:strCache>
            </c:strRef>
          </c:tx>
          <c:spPr>
            <a:solidFill>
              <a:schemeClr val="accent6"/>
            </a:solidFill>
            <a:ln>
              <a:noFill/>
            </a:ln>
            <a:effectLst/>
          </c:spPr>
          <c:invertIfNegative val="0"/>
          <c:cat>
            <c:strLit>
              <c:ptCount val="1"/>
              <c:pt idx="0">
                <c:v>2</c:v>
              </c:pt>
            </c:strLit>
          </c:cat>
          <c:val>
            <c:numRef>
              <c:f>'Weekly Progress Report'!$AF$48</c:f>
            </c:numRef>
          </c:val>
          <c:extLst>
            <c:ext xmlns:c16="http://schemas.microsoft.com/office/drawing/2014/chart" uri="{C3380CC4-5D6E-409C-BE32-E72D297353CC}">
              <c16:uniqueId val="{00000000-9FEA-41BB-B4D6-FC6534B5443A}"/>
            </c:ext>
          </c:extLst>
        </c:ser>
        <c:ser>
          <c:idx val="1"/>
          <c:order val="1"/>
          <c:tx>
            <c:strRef>
              <c:f>'Weekly Progress Report'!$Z$49</c:f>
              <c:strCache>
                <c:ptCount val="1"/>
                <c:pt idx="0">
                  <c:v>#REF!</c:v>
                </c:pt>
              </c:strCache>
            </c:strRef>
          </c:tx>
          <c:spPr>
            <a:solidFill>
              <a:schemeClr val="accent5"/>
            </a:solidFill>
            <a:ln>
              <a:noFill/>
            </a:ln>
            <a:effectLst/>
          </c:spPr>
          <c:invertIfNegative val="0"/>
          <c:cat>
            <c:strLit>
              <c:ptCount val="1"/>
              <c:pt idx="0">
                <c:v>2</c:v>
              </c:pt>
            </c:strLit>
          </c:cat>
          <c:val>
            <c:numRef>
              <c:f>'Weekly Progress Report'!$AF$49</c:f>
            </c:numRef>
          </c:val>
          <c:extLst>
            <c:ext xmlns:c16="http://schemas.microsoft.com/office/drawing/2014/chart" uri="{C3380CC4-5D6E-409C-BE32-E72D297353CC}">
              <c16:uniqueId val="{00000001-9FEA-41BB-B4D6-FC6534B5443A}"/>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Report'!$M$13</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Report'!$M$14:$M$18</c:f>
              <c:numCache>
                <c:formatCode>0.0%</c:formatCode>
                <c:ptCount val="5"/>
                <c:pt idx="0">
                  <c:v>0</c:v>
                </c:pt>
                <c:pt idx="1">
                  <c:v>0</c:v>
                </c:pt>
                <c:pt idx="2">
                  <c:v>0.41699999999999998</c:v>
                </c:pt>
                <c:pt idx="3">
                  <c:v>0</c:v>
                </c:pt>
                <c:pt idx="4">
                  <c:v>0</c:v>
                </c:pt>
              </c:numCache>
            </c:numRef>
          </c:val>
          <c:extLst>
            <c:ext xmlns:c16="http://schemas.microsoft.com/office/drawing/2014/chart" uri="{C3380CC4-5D6E-409C-BE32-E72D297353CC}">
              <c16:uniqueId val="{00000000-90FF-406C-B9A1-8BFEB9F51A1D}"/>
            </c:ext>
          </c:extLst>
        </c:ser>
        <c:ser>
          <c:idx val="2"/>
          <c:order val="1"/>
          <c:tx>
            <c:strRef>
              <c:f>'Weekly Progress Report'!$N$13</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Report'!$N$14:$N$18</c:f>
              <c:numCache>
                <c:formatCode>0.0%</c:formatCode>
                <c:ptCount val="5"/>
                <c:pt idx="0">
                  <c:v>0</c:v>
                </c:pt>
                <c:pt idx="1">
                  <c:v>0</c:v>
                </c:pt>
                <c:pt idx="2">
                  <c:v>0.43099999999999999</c:v>
                </c:pt>
                <c:pt idx="3">
                  <c:v>0</c:v>
                </c:pt>
                <c:pt idx="4">
                  <c:v>0</c:v>
                </c:pt>
              </c:numCache>
            </c:numRef>
          </c:val>
          <c:extLst>
            <c:ext xmlns:c16="http://schemas.microsoft.com/office/drawing/2014/chart" uri="{C3380CC4-5D6E-409C-BE32-E72D297353CC}">
              <c16:uniqueId val="{00000001-90FF-406C-B9A1-8BFEB9F51A1D}"/>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Report'!$O$13</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Report'!$C$14:$D$18</c:f>
              <c:strCache>
                <c:ptCount val="5"/>
                <c:pt idx="0">
                  <c:v>Engineering</c:v>
                </c:pt>
                <c:pt idx="1">
                  <c:v>Procurement</c:v>
                </c:pt>
                <c:pt idx="2">
                  <c:v>Construction</c:v>
                </c:pt>
                <c:pt idx="3">
                  <c:v>Testing &amp; Commissioning</c:v>
                </c:pt>
                <c:pt idx="4">
                  <c:v> Close Out</c:v>
                </c:pt>
              </c:strCache>
            </c:strRef>
          </c:cat>
          <c:val>
            <c:numRef>
              <c:f>'Weekly Progress Report'!$O$14:$O$18</c:f>
              <c:numCache>
                <c:formatCode>0.0%</c:formatCode>
                <c:ptCount val="5"/>
                <c:pt idx="0">
                  <c:v>0</c:v>
                </c:pt>
                <c:pt idx="1">
                  <c:v>0</c:v>
                </c:pt>
                <c:pt idx="2">
                  <c:v>1.4E-2</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2-90FF-406C-B9A1-8BFEB9F51A1D}"/>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r>
              <a:rPr lang="en-US" sz="1800" b="1" u="sng">
                <a:solidFill>
                  <a:sysClr val="windowText" lastClr="000000"/>
                </a:solidFill>
              </a:rPr>
              <a:t>SPI</a:t>
            </a:r>
            <a:r>
              <a:rPr lang="en-US" sz="1800" b="1" u="sng" baseline="0">
                <a:solidFill>
                  <a:sysClr val="windowText" lastClr="000000"/>
                </a:solidFill>
              </a:rPr>
              <a:t> Weekly Interval</a:t>
            </a:r>
            <a:endParaRPr lang="en-US" sz="1800" b="1" u="sng">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5955552284936352E-2"/>
          <c:y val="0.11725897348115766"/>
          <c:w val="0.8811991725333399"/>
          <c:h val="0.7511451118777378"/>
        </c:manualLayout>
      </c:layout>
      <c:barChart>
        <c:barDir val="col"/>
        <c:grouping val="clustered"/>
        <c:varyColors val="0"/>
        <c:ser>
          <c:idx val="0"/>
          <c:order val="0"/>
          <c:tx>
            <c:strRef>
              <c:f>SPI!$C$6</c:f>
              <c:strCache>
                <c:ptCount val="1"/>
                <c:pt idx="0">
                  <c:v>Planned %</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07.Sep.2026</c:v>
                </c:pt>
                <c:pt idx="1">
                  <c:v>Week 2
14.Sep.2026</c:v>
                </c:pt>
                <c:pt idx="2">
                  <c:v>Week 3
21.Sep.2026</c:v>
                </c:pt>
                <c:pt idx="3">
                  <c:v>Week 4
28.Sep.2026</c:v>
                </c:pt>
                <c:pt idx="4">
                  <c:v>Week 5
05.Oct.2026</c:v>
                </c:pt>
              </c:strCache>
            </c:strRef>
          </c:cat>
          <c:val>
            <c:numRef>
              <c:f>SPI!$D$6:$H$6</c:f>
              <c:numCache>
                <c:formatCode>0.00%</c:formatCode>
                <c:ptCount val="5"/>
                <c:pt idx="0">
                  <c:v>0.28570000000000001</c:v>
                </c:pt>
                <c:pt idx="1">
                  <c:v>0.29709999999999998</c:v>
                </c:pt>
                <c:pt idx="2">
                  <c:v>0.31009999999999999</c:v>
                </c:pt>
                <c:pt idx="3">
                  <c:v>0.31869999999999998</c:v>
                </c:pt>
                <c:pt idx="4">
                  <c:v>0.32450000000000001</c:v>
                </c:pt>
              </c:numCache>
            </c:numRef>
          </c:val>
          <c:extLst>
            <c:ext xmlns:c16="http://schemas.microsoft.com/office/drawing/2014/chart" uri="{C3380CC4-5D6E-409C-BE32-E72D297353CC}">
              <c16:uniqueId val="{00000000-D287-46A3-9FBE-8F9EA0D97555}"/>
            </c:ext>
          </c:extLst>
        </c:ser>
        <c:ser>
          <c:idx val="1"/>
          <c:order val="1"/>
          <c:tx>
            <c:strRef>
              <c:f>SPI!$C$7</c:f>
              <c:strCache>
                <c:ptCount val="1"/>
                <c:pt idx="0">
                  <c:v>Earned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07.Sep.2026</c:v>
                </c:pt>
                <c:pt idx="1">
                  <c:v>Week 2
14.Sep.2026</c:v>
                </c:pt>
                <c:pt idx="2">
                  <c:v>Week 3
21.Sep.2026</c:v>
                </c:pt>
                <c:pt idx="3">
                  <c:v>Week 4
28.Sep.2026</c:v>
                </c:pt>
                <c:pt idx="4">
                  <c:v>Week 5
05.Oct.2026</c:v>
                </c:pt>
              </c:strCache>
            </c:strRef>
          </c:cat>
          <c:val>
            <c:numRef>
              <c:f>SPI!$D$7:$H$7</c:f>
              <c:numCache>
                <c:formatCode>0.00%</c:formatCode>
                <c:ptCount val="5"/>
                <c:pt idx="0">
                  <c:v>0.2989</c:v>
                </c:pt>
                <c:pt idx="1">
                  <c:v>0.3085</c:v>
                </c:pt>
                <c:pt idx="2">
                  <c:v>0.31979999999999997</c:v>
                </c:pt>
                <c:pt idx="3">
                  <c:v>0.32879999999999998</c:v>
                </c:pt>
                <c:pt idx="4">
                  <c:v>0.33489999999999998</c:v>
                </c:pt>
              </c:numCache>
            </c:numRef>
          </c:val>
          <c:extLst>
            <c:ext xmlns:c16="http://schemas.microsoft.com/office/drawing/2014/chart" uri="{C3380CC4-5D6E-409C-BE32-E72D297353CC}">
              <c16:uniqueId val="{00000001-D287-46A3-9FBE-8F9EA0D97555}"/>
            </c:ext>
          </c:extLst>
        </c:ser>
        <c:dLbls>
          <c:showLegendKey val="0"/>
          <c:showVal val="1"/>
          <c:showCatName val="0"/>
          <c:showSerName val="0"/>
          <c:showPercent val="0"/>
          <c:showBubbleSize val="0"/>
        </c:dLbls>
        <c:gapWidth val="219"/>
        <c:overlap val="-27"/>
        <c:axId val="2019173664"/>
        <c:axId val="2019168384"/>
      </c:barChart>
      <c:lineChart>
        <c:grouping val="standard"/>
        <c:varyColors val="0"/>
        <c:ser>
          <c:idx val="2"/>
          <c:order val="2"/>
          <c:tx>
            <c:strRef>
              <c:f>SPI!$C$8</c:f>
              <c:strCache>
                <c:ptCount val="1"/>
                <c:pt idx="0">
                  <c:v>SPI</c:v>
                </c:pt>
              </c:strCache>
            </c:strRef>
          </c:tx>
          <c:spPr>
            <a:ln w="28575" cap="rnd">
              <a:solidFill>
                <a:schemeClr val="accent1">
                  <a:tint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sng"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07.Sep.2026</c:v>
                </c:pt>
                <c:pt idx="1">
                  <c:v>Week 2
14.Sep.2026</c:v>
                </c:pt>
                <c:pt idx="2">
                  <c:v>Week 3
21.Sep.2026</c:v>
                </c:pt>
                <c:pt idx="3">
                  <c:v>Week 4
28.Sep.2026</c:v>
                </c:pt>
                <c:pt idx="4">
                  <c:v>Week 5
05.Oct.2026</c:v>
                </c:pt>
              </c:strCache>
            </c:strRef>
          </c:cat>
          <c:val>
            <c:numRef>
              <c:f>SPI!$D$8:$H$8</c:f>
              <c:numCache>
                <c:formatCode>0.00</c:formatCode>
                <c:ptCount val="5"/>
                <c:pt idx="0">
                  <c:v>1.05</c:v>
                </c:pt>
                <c:pt idx="1">
                  <c:v>1.04</c:v>
                </c:pt>
                <c:pt idx="2">
                  <c:v>1.03</c:v>
                </c:pt>
                <c:pt idx="3">
                  <c:v>1.03</c:v>
                </c:pt>
                <c:pt idx="4">
                  <c:v>1.03</c:v>
                </c:pt>
              </c:numCache>
            </c:numRef>
          </c:val>
          <c:smooth val="0"/>
          <c:extLst>
            <c:ext xmlns:c16="http://schemas.microsoft.com/office/drawing/2014/chart" uri="{C3380CC4-5D6E-409C-BE32-E72D297353CC}">
              <c16:uniqueId val="{00000002-D287-46A3-9FBE-8F9EA0D97555}"/>
            </c:ext>
          </c:extLst>
        </c:ser>
        <c:dLbls>
          <c:showLegendKey val="0"/>
          <c:showVal val="1"/>
          <c:showCatName val="0"/>
          <c:showSerName val="0"/>
          <c:showPercent val="0"/>
          <c:showBubbleSize val="0"/>
        </c:dLbls>
        <c:marker val="1"/>
        <c:smooth val="0"/>
        <c:axId val="2019173664"/>
        <c:axId val="2019168384"/>
      </c:lineChart>
      <c:catAx>
        <c:axId val="201917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19168384"/>
        <c:crosses val="autoZero"/>
        <c:auto val="1"/>
        <c:lblAlgn val="ctr"/>
        <c:lblOffset val="100"/>
        <c:noMultiLvlLbl val="0"/>
      </c:catAx>
      <c:valAx>
        <c:axId val="2019168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019173664"/>
        <c:crosses val="autoZero"/>
        <c:crossBetween val="between"/>
      </c:valAx>
      <c:spPr>
        <a:noFill/>
        <a:ln>
          <a:noFill/>
        </a:ln>
        <a:effectLst/>
      </c:spPr>
    </c:plotArea>
    <c:legend>
      <c:legendPos val="b"/>
      <c:layout>
        <c:manualLayout>
          <c:xMode val="edge"/>
          <c:yMode val="edge"/>
          <c:x val="0.12442318541957956"/>
          <c:y val="4.5419771943222824E-2"/>
          <c:w val="0.19455965200611605"/>
          <c:h val="0.19649773084384517"/>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FIR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Quality'!$C$4:$C$5</c:f>
              <c:strCache>
                <c:ptCount val="2"/>
                <c:pt idx="0">
                  <c:v>FIR Detail</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Quality'!$C$6:$C$12</c15:sqref>
                  </c15:fullRef>
                </c:ext>
              </c:extLst>
              <c:f>'Weekly Quality'!$C$7:$C$12</c:f>
              <c:numCache>
                <c:formatCode>General</c:formatCode>
                <c:ptCount val="6"/>
              </c:numCache>
            </c:numRef>
          </c:val>
          <c:extLst>
            <c:ext xmlns:c16="http://schemas.microsoft.com/office/drawing/2014/chart" uri="{C3380CC4-5D6E-409C-BE32-E72D297353CC}">
              <c16:uniqueId val="{00000000-7553-449E-ABD7-E0B467AC7C24}"/>
            </c:ext>
          </c:extLst>
        </c:ser>
        <c:ser>
          <c:idx val="0"/>
          <c:order val="1"/>
          <c:tx>
            <c:strRef>
              <c:f>'Weekly Quality'!$D$4:$D$5</c:f>
              <c:strCache>
                <c:ptCount val="2"/>
                <c:pt idx="0">
                  <c:v>FIR Detail</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Quality'!$D$6:$D$12</c15:sqref>
                  </c15:fullRef>
                </c:ext>
              </c:extLst>
              <c:f>'Weekly Quality'!$D$7:$D$12</c:f>
              <c:numCache>
                <c:formatCode>General</c:formatCode>
                <c:ptCount val="6"/>
                <c:pt idx="0">
                  <c:v>7</c:v>
                </c:pt>
                <c:pt idx="1">
                  <c:v>77</c:v>
                </c:pt>
                <c:pt idx="2">
                  <c:v>5</c:v>
                </c:pt>
                <c:pt idx="3">
                  <c:v>0</c:v>
                </c:pt>
                <c:pt idx="4">
                  <c:v>48</c:v>
                </c:pt>
                <c:pt idx="5">
                  <c:v>89</c:v>
                </c:pt>
              </c:numCache>
            </c:numRef>
          </c:val>
          <c:extLst>
            <c:ext xmlns:c16="http://schemas.microsoft.com/office/drawing/2014/chart" uri="{C3380CC4-5D6E-409C-BE32-E72D297353CC}">
              <c16:uniqueId val="{00000001-7553-449E-ABD7-E0B467AC7C24}"/>
            </c:ext>
          </c:extLst>
        </c:ser>
        <c:ser>
          <c:idx val="1"/>
          <c:order val="2"/>
          <c:tx>
            <c:strRef>
              <c:f>'Weekly Quality'!$E$4:$E$5</c:f>
              <c:strCache>
                <c:ptCount val="2"/>
                <c:pt idx="0">
                  <c:v>FIR Detail</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Quality'!$E$6:$E$12</c15:sqref>
                  </c15:fullRef>
                </c:ext>
              </c:extLst>
              <c:f>'Weekly Quality'!$E$7:$E$12</c:f>
              <c:numCache>
                <c:formatCode>General</c:formatCode>
                <c:ptCount val="6"/>
              </c:numCache>
            </c:numRef>
          </c:val>
          <c:extLst>
            <c:ext xmlns:c16="http://schemas.microsoft.com/office/drawing/2014/chart" uri="{C3380CC4-5D6E-409C-BE32-E72D297353CC}">
              <c16:uniqueId val="{00000002-7553-449E-ABD7-E0B467AC7C24}"/>
            </c:ext>
          </c:extLst>
        </c:ser>
        <c:ser>
          <c:idx val="2"/>
          <c:order val="3"/>
          <c:tx>
            <c:strRef>
              <c:f>'Weekly Quality'!$F$4:$F$5</c:f>
              <c:strCache>
                <c:ptCount val="2"/>
                <c:pt idx="0">
                  <c:v>FIR Detail</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Quality'!$F$6:$F$12</c15:sqref>
                  </c15:fullRef>
                </c:ext>
              </c:extLst>
              <c:f>'Weekly Quality'!$F$7:$F$12</c:f>
              <c:numCache>
                <c:formatCode>0</c:formatCode>
                <c:ptCount val="6"/>
                <c:pt idx="0">
                  <c:v>5</c:v>
                </c:pt>
                <c:pt idx="1">
                  <c:v>12</c:v>
                </c:pt>
                <c:pt idx="2">
                  <c:v>0</c:v>
                </c:pt>
                <c:pt idx="3">
                  <c:v>0</c:v>
                </c:pt>
                <c:pt idx="4">
                  <c:v>0</c:v>
                </c:pt>
                <c:pt idx="5">
                  <c:v>0</c:v>
                </c:pt>
              </c:numCache>
            </c:numRef>
          </c:val>
          <c:extLst>
            <c:ext xmlns:c16="http://schemas.microsoft.com/office/drawing/2014/chart" uri="{C3380CC4-5D6E-409C-BE32-E72D297353CC}">
              <c16:uniqueId val="{00000003-7553-449E-ABD7-E0B467AC7C24}"/>
            </c:ext>
          </c:extLst>
        </c:ser>
        <c:ser>
          <c:idx val="3"/>
          <c:order val="4"/>
          <c:tx>
            <c:strRef>
              <c:f>'Weekly Quality'!$G$4:$G$5</c:f>
              <c:strCache>
                <c:ptCount val="2"/>
                <c:pt idx="0">
                  <c:v>FIR Detail</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Quality'!$G$6:$G$12</c15:sqref>
                  </c15:fullRef>
                </c:ext>
              </c:extLst>
              <c:f>'Weekly Quality'!$G$7:$G$12</c:f>
              <c:numCache>
                <c:formatCode>0</c:formatCode>
                <c:ptCount val="6"/>
                <c:pt idx="0">
                  <c:v>1</c:v>
                </c:pt>
                <c:pt idx="1">
                  <c:v>58</c:v>
                </c:pt>
                <c:pt idx="2">
                  <c:v>5</c:v>
                </c:pt>
                <c:pt idx="3">
                  <c:v>0</c:v>
                </c:pt>
                <c:pt idx="4">
                  <c:v>27</c:v>
                </c:pt>
                <c:pt idx="5">
                  <c:v>73</c:v>
                </c:pt>
              </c:numCache>
            </c:numRef>
          </c:val>
          <c:extLst>
            <c:ext xmlns:c16="http://schemas.microsoft.com/office/drawing/2014/chart" uri="{C3380CC4-5D6E-409C-BE32-E72D297353CC}">
              <c16:uniqueId val="{00000004-7553-449E-ABD7-E0B467AC7C24}"/>
            </c:ext>
          </c:extLst>
        </c:ser>
        <c:ser>
          <c:idx val="5"/>
          <c:order val="5"/>
          <c:tx>
            <c:strRef>
              <c:f>'Weekly Quality'!$H$4:$H$5</c:f>
              <c:strCache>
                <c:ptCount val="2"/>
                <c:pt idx="0">
                  <c:v>FIR Detail</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Quality'!$H$6:$H$12</c15:sqref>
                  </c15:fullRef>
                </c:ext>
              </c:extLst>
              <c:f>'Weekly Quality'!$H$7:$H$12</c:f>
              <c:numCache>
                <c:formatCode>0</c:formatCode>
                <c:ptCount val="6"/>
                <c:pt idx="0">
                  <c:v>1</c:v>
                </c:pt>
                <c:pt idx="1">
                  <c:v>5</c:v>
                </c:pt>
                <c:pt idx="2">
                  <c:v>0</c:v>
                </c:pt>
                <c:pt idx="3">
                  <c:v>0</c:v>
                </c:pt>
                <c:pt idx="4">
                  <c:v>0</c:v>
                </c:pt>
                <c:pt idx="5">
                  <c:v>2</c:v>
                </c:pt>
              </c:numCache>
            </c:numRef>
          </c:val>
          <c:extLst>
            <c:ext xmlns:c16="http://schemas.microsoft.com/office/drawing/2014/chart" uri="{C3380CC4-5D6E-409C-BE32-E72D297353CC}">
              <c16:uniqueId val="{00000005-7553-449E-ABD7-E0B467AC7C24}"/>
            </c:ext>
          </c:extLst>
        </c:ser>
        <c:ser>
          <c:idx val="6"/>
          <c:order val="6"/>
          <c:tx>
            <c:strRef>
              <c:f>'Weekly Quality'!$I$4:$I$5</c:f>
              <c:strCache>
                <c:ptCount val="2"/>
                <c:pt idx="0">
                  <c:v>FIR Detail</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Quality'!$I$6:$I$12</c15:sqref>
                  </c15:fullRef>
                </c:ext>
              </c:extLst>
              <c:f>'Weekly Quality'!$I$7:$I$12</c:f>
              <c:numCache>
                <c:formatCode>0</c:formatCode>
                <c:ptCount val="6"/>
                <c:pt idx="0">
                  <c:v>0</c:v>
                </c:pt>
                <c:pt idx="1">
                  <c:v>2</c:v>
                </c:pt>
                <c:pt idx="2">
                  <c:v>0</c:v>
                </c:pt>
                <c:pt idx="3">
                  <c:v>0</c:v>
                </c:pt>
                <c:pt idx="4">
                  <c:v>5</c:v>
                </c:pt>
                <c:pt idx="5">
                  <c:v>13</c:v>
                </c:pt>
              </c:numCache>
            </c:numRef>
          </c:val>
          <c:extLst>
            <c:ext xmlns:c16="http://schemas.microsoft.com/office/drawing/2014/chart" uri="{C3380CC4-5D6E-409C-BE32-E72D297353CC}">
              <c16:uniqueId val="{00000006-7553-449E-ABD7-E0B467AC7C24}"/>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b6f0e42-0c79-4f1c-9dd1-f10f497184d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NCR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Quality'!$M$5:$M$6</c:f>
              <c:strCache>
                <c:ptCount val="2"/>
                <c:pt idx="0">
                  <c:v>Issued/Received</c:v>
                </c:pt>
                <c:pt idx="1">
                  <c:v>Previous</c:v>
                </c:pt>
              </c:strCache>
            </c:strRef>
          </c:tx>
          <c:spPr>
            <a:solidFill>
              <a:schemeClr val="accent5"/>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Quality'!$M$7:$M$12</c:f>
              <c:numCache>
                <c:formatCode>General</c:formatCode>
                <c:ptCount val="6"/>
              </c:numCache>
            </c:numRef>
          </c:val>
          <c:extLst>
            <c:ext xmlns:c16="http://schemas.microsoft.com/office/drawing/2014/chart" uri="{C3380CC4-5D6E-409C-BE32-E72D297353CC}">
              <c16:uniqueId val="{00000000-E6A7-419A-A9FE-EC1FE1924D1C}"/>
            </c:ext>
          </c:extLst>
        </c:ser>
        <c:ser>
          <c:idx val="0"/>
          <c:order val="1"/>
          <c:tx>
            <c:strRef>
              <c:f>'Weekly Quality'!$N$5:$N$6</c:f>
              <c:strCache>
                <c:ptCount val="2"/>
                <c:pt idx="0">
                  <c:v>Issued/Received</c:v>
                </c:pt>
                <c:pt idx="1">
                  <c:v>Current </c:v>
                </c:pt>
              </c:strCache>
            </c:strRef>
          </c:tx>
          <c:spPr>
            <a:solidFill>
              <a:schemeClr val="accent1"/>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Quality'!$N$7:$N$12</c:f>
              <c:numCache>
                <c:formatCode>General</c:formatCode>
                <c:ptCount val="6"/>
                <c:pt idx="0">
                  <c:v>0</c:v>
                </c:pt>
                <c:pt idx="1">
                  <c:v>0</c:v>
                </c:pt>
                <c:pt idx="2">
                  <c:v>0</c:v>
                </c:pt>
                <c:pt idx="3">
                  <c:v>0</c:v>
                </c:pt>
                <c:pt idx="4">
                  <c:v>0</c:v>
                </c:pt>
              </c:numCache>
            </c:numRef>
          </c:val>
          <c:extLst>
            <c:ext xmlns:c16="http://schemas.microsoft.com/office/drawing/2014/chart" uri="{C3380CC4-5D6E-409C-BE32-E72D297353CC}">
              <c16:uniqueId val="{00000001-E6A7-419A-A9FE-EC1FE1924D1C}"/>
            </c:ext>
          </c:extLst>
        </c:ser>
        <c:ser>
          <c:idx val="1"/>
          <c:order val="2"/>
          <c:tx>
            <c:strRef>
              <c:f>'Weekly Quality'!$O$5:$O$6</c:f>
              <c:strCache>
                <c:ptCount val="2"/>
                <c:pt idx="0">
                  <c:v>Issued/Received</c:v>
                </c:pt>
                <c:pt idx="1">
                  <c:v>Cumulative</c:v>
                </c:pt>
              </c:strCache>
            </c:strRef>
          </c:tx>
          <c:spPr>
            <a:solidFill>
              <a:schemeClr val="accent2"/>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Quality'!$O$7:$O$12</c:f>
              <c:numCache>
                <c:formatCode>General</c:formatCode>
                <c:ptCount val="6"/>
              </c:numCache>
            </c:numRef>
          </c:val>
          <c:extLst>
            <c:ext xmlns:c16="http://schemas.microsoft.com/office/drawing/2014/chart" uri="{C3380CC4-5D6E-409C-BE32-E72D297353CC}">
              <c16:uniqueId val="{00000002-E6A7-419A-A9FE-EC1FE1924D1C}"/>
            </c:ext>
          </c:extLst>
        </c:ser>
        <c:ser>
          <c:idx val="2"/>
          <c:order val="3"/>
          <c:tx>
            <c:strRef>
              <c:f>'Weekly Quality'!$P$5:$P$6</c:f>
              <c:strCache>
                <c:ptCount val="2"/>
                <c:pt idx="0">
                  <c:v>Closed</c:v>
                </c:pt>
              </c:strCache>
            </c:strRef>
          </c:tx>
          <c:spPr>
            <a:solidFill>
              <a:schemeClr val="accent3"/>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Quality'!$P$7:$P$12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3-E6A7-419A-A9FE-EC1FE1924D1C}"/>
            </c:ext>
          </c:extLst>
        </c:ser>
        <c:ser>
          <c:idx val="3"/>
          <c:order val="4"/>
          <c:tx>
            <c:strRef>
              <c:f>'Weekly Quality'!$Q$5:$Q$6</c:f>
              <c:strCache>
                <c:ptCount val="2"/>
                <c:pt idx="0">
                  <c:v>OPEN </c:v>
                </c:pt>
              </c:strCache>
            </c:strRef>
          </c:tx>
          <c:spPr>
            <a:solidFill>
              <a:schemeClr val="accent4"/>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Quality'!$Q$7:$Q$12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4-E6A7-419A-A9FE-EC1FE1924D1C}"/>
            </c:ext>
          </c:extLst>
        </c:ser>
        <c:ser>
          <c:idx val="5"/>
          <c:order val="5"/>
          <c:tx>
            <c:strRef>
              <c:f>'Weekly Quality'!$R$5:$R$6</c:f>
              <c:strCache>
                <c:ptCount val="2"/>
                <c:pt idx="0">
                  <c:v>KPI %</c:v>
                </c:pt>
              </c:strCache>
            </c:strRef>
          </c:tx>
          <c:spPr>
            <a:solidFill>
              <a:schemeClr val="accent6"/>
            </a:solidFill>
            <a:ln>
              <a:noFill/>
            </a:ln>
            <a:effectLst/>
          </c:spPr>
          <c:invertIfNegative val="0"/>
          <c:cat>
            <c:strRef>
              <c:f>'Weekly Quality'!$L$7:$L$12</c:f>
              <c:strCache>
                <c:ptCount val="5"/>
                <c:pt idx="0">
                  <c:v>CIV</c:v>
                </c:pt>
                <c:pt idx="1">
                  <c:v>Electrical</c:v>
                </c:pt>
                <c:pt idx="2">
                  <c:v>Mechanical</c:v>
                </c:pt>
                <c:pt idx="3">
                  <c:v>Sewer</c:v>
                </c:pt>
                <c:pt idx="4">
                  <c:v>General</c:v>
                </c:pt>
              </c:strCache>
            </c:strRef>
          </c:cat>
          <c:val>
            <c:numRef>
              <c:f>'Weekly Quality'!$R$7:$R$12</c:f>
              <c:numCache>
                <c:formatCode>0</c:formatCode>
                <c:ptCount val="6"/>
              </c:numCache>
            </c:numRef>
          </c:val>
          <c:extLst>
            <c:ext xmlns:c16="http://schemas.microsoft.com/office/drawing/2014/chart" uri="{C3380CC4-5D6E-409C-BE32-E72D297353CC}">
              <c16:uniqueId val="{00000005-E6A7-419A-A9FE-EC1FE1924D1C}"/>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ef983cc-b39d-47d6-b1fe-e1ffacca898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MAR</a:t>
            </a:r>
          </a:p>
        </c:rich>
      </c:tx>
      <c:layout>
        <c:manualLayout>
          <c:xMode val="edge"/>
          <c:yMode val="edge"/>
          <c:x val="0.44244999289618703"/>
          <c:y val="3.04182509505703E-2"/>
        </c:manualLayout>
      </c:layout>
      <c:overlay val="0"/>
      <c:spPr>
        <a:noFill/>
        <a:ln>
          <a:noFill/>
        </a:ln>
        <a:effectLst/>
      </c:spPr>
    </c:title>
    <c:autoTitleDeleted val="0"/>
    <c:plotArea>
      <c:layout/>
      <c:barChart>
        <c:barDir val="col"/>
        <c:grouping val="clustered"/>
        <c:varyColors val="0"/>
        <c:ser>
          <c:idx val="7"/>
          <c:order val="0"/>
          <c:tx>
            <c:strRef>
              <c:f>'Weekly Quality'!$U$5:$U$6</c:f>
              <c:strCache>
                <c:ptCount val="2"/>
                <c:pt idx="0">
                  <c:v>Received</c:v>
                </c:pt>
                <c:pt idx="1">
                  <c:v>Previous</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Quality'!$U$7:$U$12</c:f>
              <c:numCache>
                <c:formatCode>General</c:formatCode>
                <c:ptCount val="6"/>
              </c:numCache>
            </c:numRef>
          </c:val>
          <c:extLst>
            <c:ext xmlns:c16="http://schemas.microsoft.com/office/drawing/2014/chart" uri="{C3380CC4-5D6E-409C-BE32-E72D297353CC}">
              <c16:uniqueId val="{00000000-9876-4AFE-A688-DB177131155E}"/>
            </c:ext>
          </c:extLst>
        </c:ser>
        <c:ser>
          <c:idx val="8"/>
          <c:order val="1"/>
          <c:tx>
            <c:strRef>
              <c:f>'Weekly Quality'!$V$5:$V$6</c:f>
              <c:strCache>
                <c:ptCount val="2"/>
                <c:pt idx="0">
                  <c:v>Received</c:v>
                </c:pt>
                <c:pt idx="1">
                  <c:v>Current </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Quality'!$V$7:$V$11</c:f>
              <c:numCache>
                <c:formatCode>General</c:formatCode>
                <c:ptCount val="5"/>
                <c:pt idx="0">
                  <c:v>0</c:v>
                </c:pt>
                <c:pt idx="1">
                  <c:v>1</c:v>
                </c:pt>
                <c:pt idx="2">
                  <c:v>0</c:v>
                </c:pt>
                <c:pt idx="3" formatCode="0">
                  <c:v>0</c:v>
                </c:pt>
                <c:pt idx="4" formatCode="0">
                  <c:v>0</c:v>
                </c:pt>
              </c:numCache>
            </c:numRef>
          </c:val>
          <c:extLst>
            <c:ext xmlns:c16="http://schemas.microsoft.com/office/drawing/2014/chart" uri="{C3380CC4-5D6E-409C-BE32-E72D297353CC}">
              <c16:uniqueId val="{00000001-9876-4AFE-A688-DB177131155E}"/>
            </c:ext>
          </c:extLst>
        </c:ser>
        <c:ser>
          <c:idx val="9"/>
          <c:order val="2"/>
          <c:tx>
            <c:strRef>
              <c:f>'Weekly Quality'!$W$5:$W$6</c:f>
              <c:strCache>
                <c:ptCount val="2"/>
                <c:pt idx="0">
                  <c:v>Received</c:v>
                </c:pt>
                <c:pt idx="1">
                  <c:v>Cumulative</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Quality'!$W$7:$W$12</c:f>
              <c:numCache>
                <c:formatCode>General</c:formatCode>
                <c:ptCount val="6"/>
                <c:pt idx="1">
                  <c:v>1</c:v>
                </c:pt>
              </c:numCache>
            </c:numRef>
          </c:val>
          <c:extLst>
            <c:ext xmlns:c16="http://schemas.microsoft.com/office/drawing/2014/chart" uri="{C3380CC4-5D6E-409C-BE32-E72D297353CC}">
              <c16:uniqueId val="{00000002-9876-4AFE-A688-DB177131155E}"/>
            </c:ext>
          </c:extLst>
        </c:ser>
        <c:ser>
          <c:idx val="10"/>
          <c:order val="3"/>
          <c:tx>
            <c:strRef>
              <c:f>'Weekly Quality'!$X$5:$X$6</c:f>
              <c:strCache>
                <c:ptCount val="2"/>
                <c:pt idx="0">
                  <c:v>Code A</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Quality'!$X$7:$X$11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9876-4AFE-A688-DB177131155E}"/>
            </c:ext>
          </c:extLst>
        </c:ser>
        <c:ser>
          <c:idx val="11"/>
          <c:order val="4"/>
          <c:tx>
            <c:strRef>
              <c:f>'Weekly Quality'!$Y$5:$Y$6</c:f>
              <c:strCache>
                <c:ptCount val="2"/>
                <c:pt idx="0">
                  <c:v>Code B</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Quality'!$Y$7:$Y$12</c:f>
              <c:numCache>
                <c:formatCode>0</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4-9876-4AFE-A688-DB177131155E}"/>
            </c:ext>
          </c:extLst>
        </c:ser>
        <c:ser>
          <c:idx val="12"/>
          <c:order val="5"/>
          <c:tx>
            <c:strRef>
              <c:f>'Weekly Quality'!$Z$5:$Z$6</c:f>
              <c:strCache>
                <c:ptCount val="2"/>
                <c:pt idx="0">
                  <c:v>Code C/D</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Quality'!$Z$7:$Z$12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9876-4AFE-A688-DB177131155E}"/>
            </c:ext>
          </c:extLst>
        </c:ser>
        <c:ser>
          <c:idx val="13"/>
          <c:order val="6"/>
          <c:tx>
            <c:strRef>
              <c:f>'Weekly Quality'!$AA$5:$AA$6</c:f>
              <c:strCache>
                <c:ptCount val="2"/>
                <c:pt idx="0">
                  <c:v>UR</c:v>
                </c:pt>
                <c:pt idx="1">
                  <c:v>UR</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Quality'!$AA$7:$AA$11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9876-4AFE-A688-DB177131155E}"/>
            </c:ext>
          </c:extLst>
        </c:ser>
        <c:ser>
          <c:idx val="4"/>
          <c:order val="7"/>
          <c:tx>
            <c:strRef>
              <c:f>'Weekly Quality'!$U$24:$U$25</c:f>
              <c:strCache>
                <c:ptCount val="2"/>
                <c:pt idx="0">
                  <c:v>MRIR </c:v>
                </c:pt>
                <c:pt idx="1">
                  <c:v>Received</c:v>
                </c:pt>
              </c:strCache>
            </c:strRef>
          </c:tx>
          <c:spPr>
            <a:solidFill>
              <a:schemeClr val="accent5"/>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Quality'!$U$27:$U$34</c:f>
              <c:numCache>
                <c:formatCode>0</c:formatCode>
                <c:ptCount val="8"/>
              </c:numCache>
            </c:numRef>
          </c:val>
          <c:extLst>
            <c:ext xmlns:c16="http://schemas.microsoft.com/office/drawing/2014/chart" uri="{C3380CC4-5D6E-409C-BE32-E72D297353CC}">
              <c16:uniqueId val="{00000007-9876-4AFE-A688-DB177131155E}"/>
            </c:ext>
          </c:extLst>
        </c:ser>
        <c:ser>
          <c:idx val="0"/>
          <c:order val="8"/>
          <c:tx>
            <c:strRef>
              <c:f>'Weekly Quality'!$V$24:$V$25</c:f>
              <c:strCache>
                <c:ptCount val="2"/>
                <c:pt idx="0">
                  <c:v>MRIR </c:v>
                </c:pt>
                <c:pt idx="1">
                  <c:v>Received</c:v>
                </c:pt>
              </c:strCache>
            </c:strRef>
          </c:tx>
          <c:spPr>
            <a:solidFill>
              <a:schemeClr val="accent1"/>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9876-4AFE-A688-DB177131155E}"/>
            </c:ext>
          </c:extLst>
        </c:ser>
        <c:ser>
          <c:idx val="1"/>
          <c:order val="9"/>
          <c:tx>
            <c:strRef>
              <c:f>'Weekly Quality'!$W$24:$W$25</c:f>
              <c:strCache>
                <c:ptCount val="2"/>
                <c:pt idx="0">
                  <c:v>MRIR </c:v>
                </c:pt>
                <c:pt idx="1">
                  <c:v>Received</c:v>
                </c:pt>
              </c:strCache>
            </c:strRef>
          </c:tx>
          <c:spPr>
            <a:solidFill>
              <a:schemeClr val="accent2"/>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Quality'!$W$27:$W$34</c:f>
              <c:numCache>
                <c:formatCode>0</c:formatCode>
                <c:ptCount val="8"/>
              </c:numCache>
            </c:numRef>
          </c:val>
          <c:extLst>
            <c:ext xmlns:c16="http://schemas.microsoft.com/office/drawing/2014/chart" uri="{C3380CC4-5D6E-409C-BE32-E72D297353CC}">
              <c16:uniqueId val="{00000009-9876-4AFE-A688-DB177131155E}"/>
            </c:ext>
          </c:extLst>
        </c:ser>
        <c:ser>
          <c:idx val="2"/>
          <c:order val="10"/>
          <c:tx>
            <c:strRef>
              <c:f>'Weekly Quality'!$X$24:$X$25</c:f>
              <c:strCache>
                <c:ptCount val="2"/>
                <c:pt idx="0">
                  <c:v>MRIR </c:v>
                </c:pt>
                <c:pt idx="1">
                  <c:v>Code A</c:v>
                </c:pt>
              </c:strCache>
            </c:strRef>
          </c:tx>
          <c:spPr>
            <a:solidFill>
              <a:schemeClr val="accent3"/>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A-9876-4AFE-A688-DB177131155E}"/>
            </c:ext>
          </c:extLst>
        </c:ser>
        <c:ser>
          <c:idx val="3"/>
          <c:order val="11"/>
          <c:tx>
            <c:strRef>
              <c:f>'Weekly Quality'!$Y$24:$Y$25</c:f>
              <c:strCache>
                <c:ptCount val="2"/>
                <c:pt idx="0">
                  <c:v>MRIR </c:v>
                </c:pt>
                <c:pt idx="1">
                  <c:v>Code B</c:v>
                </c:pt>
              </c:strCache>
            </c:strRef>
          </c:tx>
          <c:spPr>
            <a:solidFill>
              <a:schemeClr val="accent4"/>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B-9876-4AFE-A688-DB177131155E}"/>
            </c:ext>
          </c:extLst>
        </c:ser>
        <c:ser>
          <c:idx val="5"/>
          <c:order val="12"/>
          <c:tx>
            <c:strRef>
              <c:f>'Weekly Quality'!$Z$24:$Z$25</c:f>
              <c:strCache>
                <c:ptCount val="2"/>
                <c:pt idx="0">
                  <c:v>MRIR </c:v>
                </c:pt>
                <c:pt idx="1">
                  <c:v>Code C/D</c:v>
                </c:pt>
              </c:strCache>
            </c:strRef>
          </c:tx>
          <c:spPr>
            <a:solidFill>
              <a:schemeClr val="accent6"/>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C-9876-4AFE-A688-DB177131155E}"/>
            </c:ext>
          </c:extLst>
        </c:ser>
        <c:ser>
          <c:idx val="6"/>
          <c:order val="13"/>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D-9876-4AFE-A688-DB177131155E}"/>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txPr>
    <a:bodyPr/>
    <a:lstStyle/>
    <a:p>
      <a:pPr>
        <a:defRPr lang="en-US"/>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SDW</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Quality'!$AE$4:$AE$5</c:f>
              <c:strCache>
                <c:ptCount val="2"/>
                <c:pt idx="0">
                  <c:v>Shop Drawing</c:v>
                </c:pt>
                <c:pt idx="1">
                  <c:v>Received</c:v>
                </c:pt>
              </c:strCache>
            </c:strRef>
          </c:tx>
          <c:spPr>
            <a:solidFill>
              <a:schemeClr val="accent5"/>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Quality'!$AE$6:$AE$20</c:f>
              <c:numCache>
                <c:formatCode>General</c:formatCode>
                <c:ptCount val="15"/>
                <c:pt idx="0">
                  <c:v>0</c:v>
                </c:pt>
              </c:numCache>
            </c:numRef>
          </c:val>
          <c:extLst>
            <c:ext xmlns:c16="http://schemas.microsoft.com/office/drawing/2014/chart" uri="{C3380CC4-5D6E-409C-BE32-E72D297353CC}">
              <c16:uniqueId val="{00000000-B012-48E7-BB97-6B160AC04B43}"/>
            </c:ext>
          </c:extLst>
        </c:ser>
        <c:ser>
          <c:idx val="0"/>
          <c:order val="1"/>
          <c:tx>
            <c:strRef>
              <c:f>'Weekly Quality'!$AF$4:$AF$5</c:f>
              <c:strCache>
                <c:ptCount val="2"/>
                <c:pt idx="0">
                  <c:v>Shop Drawing</c:v>
                </c:pt>
                <c:pt idx="1">
                  <c:v>Received</c:v>
                </c:pt>
              </c:strCache>
            </c:strRef>
          </c:tx>
          <c:spPr>
            <a:solidFill>
              <a:schemeClr val="accent1"/>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Quality'!$AF$6:$AF$20</c:f>
              <c:numCache>
                <c:formatCode>General</c:formatCode>
                <c:ptCount val="15"/>
                <c:pt idx="0">
                  <c:v>0</c:v>
                </c:pt>
                <c:pt idx="1">
                  <c:v>0</c:v>
                </c:pt>
                <c:pt idx="2">
                  <c:v>5</c:v>
                </c:pt>
                <c:pt idx="3">
                  <c:v>0</c:v>
                </c:pt>
                <c:pt idx="4">
                  <c:v>0</c:v>
                </c:pt>
                <c:pt idx="5">
                  <c:v>0</c:v>
                </c:pt>
                <c:pt idx="6">
                  <c:v>1</c:v>
                </c:pt>
                <c:pt idx="7">
                  <c:v>0</c:v>
                </c:pt>
                <c:pt idx="8">
                  <c:v>0</c:v>
                </c:pt>
                <c:pt idx="9">
                  <c:v>0</c:v>
                </c:pt>
                <c:pt idx="10">
                  <c:v>0</c:v>
                </c:pt>
                <c:pt idx="11">
                  <c:v>2</c:v>
                </c:pt>
                <c:pt idx="12">
                  <c:v>0</c:v>
                </c:pt>
                <c:pt idx="13">
                  <c:v>0</c:v>
                </c:pt>
                <c:pt idx="14">
                  <c:v>0</c:v>
                </c:pt>
              </c:numCache>
            </c:numRef>
          </c:val>
          <c:extLst>
            <c:ext xmlns:c16="http://schemas.microsoft.com/office/drawing/2014/chart" uri="{C3380CC4-5D6E-409C-BE32-E72D297353CC}">
              <c16:uniqueId val="{00000001-B012-48E7-BB97-6B160AC04B43}"/>
            </c:ext>
          </c:extLst>
        </c:ser>
        <c:ser>
          <c:idx val="1"/>
          <c:order val="2"/>
          <c:tx>
            <c:strRef>
              <c:f>'Weekly Quality'!$AG$4:$AG$5</c:f>
              <c:strCache>
                <c:ptCount val="2"/>
                <c:pt idx="0">
                  <c:v>Shop Drawing</c:v>
                </c:pt>
                <c:pt idx="1">
                  <c:v>Received</c:v>
                </c:pt>
              </c:strCache>
            </c:strRef>
          </c:tx>
          <c:spPr>
            <a:solidFill>
              <a:schemeClr val="accent2"/>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Quality'!$AG$6:$AG$20</c:f>
              <c:numCache>
                <c:formatCode>General</c:formatCode>
                <c:ptCount val="15"/>
                <c:pt idx="0">
                  <c:v>0</c:v>
                </c:pt>
              </c:numCache>
            </c:numRef>
          </c:val>
          <c:extLst>
            <c:ext xmlns:c16="http://schemas.microsoft.com/office/drawing/2014/chart" uri="{C3380CC4-5D6E-409C-BE32-E72D297353CC}">
              <c16:uniqueId val="{00000002-B012-48E7-BB97-6B160AC04B43}"/>
            </c:ext>
          </c:extLst>
        </c:ser>
        <c:ser>
          <c:idx val="2"/>
          <c:order val="3"/>
          <c:tx>
            <c:strRef>
              <c:f>'Weekly Quality'!$AH$4:$AH$5</c:f>
              <c:strCache>
                <c:ptCount val="2"/>
                <c:pt idx="0">
                  <c:v>Shop Drawing</c:v>
                </c:pt>
                <c:pt idx="1">
                  <c:v>Code A</c:v>
                </c:pt>
              </c:strCache>
            </c:strRef>
          </c:tx>
          <c:spPr>
            <a:solidFill>
              <a:schemeClr val="accent3"/>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Quality'!$AH$6:$AH$20</c:f>
              <c:numCache>
                <c:formatCode>0</c:formatCode>
                <c:ptCount val="15"/>
                <c:pt idx="1">
                  <c:v>0</c:v>
                </c:pt>
                <c:pt idx="2">
                  <c:v>0</c:v>
                </c:pt>
                <c:pt idx="3">
                  <c:v>0</c:v>
                </c:pt>
                <c:pt idx="4">
                  <c:v>0</c:v>
                </c:pt>
                <c:pt idx="5">
                  <c:v>0</c:v>
                </c:pt>
                <c:pt idx="6">
                  <c:v>1</c:v>
                </c:pt>
                <c:pt idx="7">
                  <c:v>0</c:v>
                </c:pt>
                <c:pt idx="8">
                  <c:v>0</c:v>
                </c:pt>
                <c:pt idx="9">
                  <c:v>0</c:v>
                </c:pt>
                <c:pt idx="10">
                  <c:v>0</c:v>
                </c:pt>
                <c:pt idx="11">
                  <c:v>2</c:v>
                </c:pt>
                <c:pt idx="12">
                  <c:v>0</c:v>
                </c:pt>
                <c:pt idx="13">
                  <c:v>0</c:v>
                </c:pt>
                <c:pt idx="14">
                  <c:v>0</c:v>
                </c:pt>
              </c:numCache>
            </c:numRef>
          </c:val>
          <c:extLst>
            <c:ext xmlns:c16="http://schemas.microsoft.com/office/drawing/2014/chart" uri="{C3380CC4-5D6E-409C-BE32-E72D297353CC}">
              <c16:uniqueId val="{00000003-B012-48E7-BB97-6B160AC04B43}"/>
            </c:ext>
          </c:extLst>
        </c:ser>
        <c:ser>
          <c:idx val="3"/>
          <c:order val="4"/>
          <c:tx>
            <c:strRef>
              <c:f>'Weekly Quality'!$AI$4:$AI$5</c:f>
              <c:strCache>
                <c:ptCount val="2"/>
                <c:pt idx="0">
                  <c:v>Shop Drawing</c:v>
                </c:pt>
                <c:pt idx="1">
                  <c:v>Code B</c:v>
                </c:pt>
              </c:strCache>
            </c:strRef>
          </c:tx>
          <c:spPr>
            <a:solidFill>
              <a:schemeClr val="accent4"/>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Quality'!$AI$6:$AI$20</c:f>
              <c:numCache>
                <c:formatCode>0</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B012-48E7-BB97-6B160AC04B43}"/>
            </c:ext>
          </c:extLst>
        </c:ser>
        <c:ser>
          <c:idx val="5"/>
          <c:order val="5"/>
          <c:tx>
            <c:strRef>
              <c:f>'Weekly Quality'!$AJ$4:$AJ$5</c:f>
              <c:strCache>
                <c:ptCount val="2"/>
                <c:pt idx="0">
                  <c:v>Shop Drawing</c:v>
                </c:pt>
                <c:pt idx="1">
                  <c:v>Code C/D</c:v>
                </c:pt>
              </c:strCache>
            </c:strRef>
          </c:tx>
          <c:spPr>
            <a:solidFill>
              <a:schemeClr val="accent6"/>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Quality'!$AJ$6:$AJ$20</c:f>
              <c:numCache>
                <c:formatCode>0</c:formatCode>
                <c:ptCount val="15"/>
                <c:pt idx="1">
                  <c:v>0</c:v>
                </c:pt>
                <c:pt idx="2">
                  <c:v>3</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B012-48E7-BB97-6B160AC04B43}"/>
            </c:ext>
          </c:extLst>
        </c:ser>
        <c:ser>
          <c:idx val="6"/>
          <c:order val="6"/>
          <c:tx>
            <c:strRef>
              <c:f>'Weekly Quality'!$AK$4:$AK$5</c:f>
              <c:strCache>
                <c:ptCount val="2"/>
                <c:pt idx="0">
                  <c:v>Shop Drawing</c:v>
                </c:pt>
                <c:pt idx="1">
                  <c:v>UR</c:v>
                </c:pt>
              </c:strCache>
            </c:strRef>
          </c:tx>
          <c:spPr>
            <a:solidFill>
              <a:schemeClr val="accent1">
                <a:lumMod val="60000"/>
              </a:schemeClr>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STR</c:v>
                </c:pt>
                <c:pt idx="10">
                  <c:v>CBC</c:v>
                </c:pt>
                <c:pt idx="11">
                  <c:v>LSC</c:v>
                </c:pt>
                <c:pt idx="12">
                  <c:v>IRR</c:v>
                </c:pt>
                <c:pt idx="13">
                  <c:v>POT</c:v>
                </c:pt>
                <c:pt idx="14">
                  <c:v>MEP</c:v>
                </c:pt>
              </c:strCache>
            </c:strRef>
          </c:cat>
          <c:val>
            <c:numRef>
              <c:f>'Weekly Quality'!$AK$6:$AK$20</c:f>
              <c:numCache>
                <c:formatCode>0</c:formatCode>
                <c:ptCount val="15"/>
                <c:pt idx="1">
                  <c:v>0</c:v>
                </c:pt>
                <c:pt idx="2">
                  <c:v>2</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B012-48E7-BB97-6B160AC04B43}"/>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148984d-7e26-465f-b6be-d59500f321c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PQD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399175695032998E-2"/>
          <c:y val="0.20160198868653401"/>
          <c:w val="0.91917683792945704"/>
          <c:h val="0.334754973894134"/>
        </c:manualLayout>
      </c:layout>
      <c:barChart>
        <c:barDir val="col"/>
        <c:grouping val="clustered"/>
        <c:varyColors val="0"/>
        <c:ser>
          <c:idx val="4"/>
          <c:order val="0"/>
          <c:tx>
            <c:strRef>
              <c:f>'Weekly Quality'!$C$24:$C$25</c:f>
              <c:strCache>
                <c:ptCount val="2"/>
                <c:pt idx="0">
                  <c:v>PQD (Prequalification Documents)</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Quality'!$C$26:$C$34</c15:sqref>
                  </c15:fullRef>
                </c:ext>
              </c:extLst>
              <c:f>'Weekly Quality'!$C$27:$C$34</c:f>
              <c:numCache>
                <c:formatCode>General</c:formatCode>
                <c:ptCount val="8"/>
              </c:numCache>
            </c:numRef>
          </c:val>
          <c:extLst>
            <c:ext xmlns:c16="http://schemas.microsoft.com/office/drawing/2014/chart" uri="{C3380CC4-5D6E-409C-BE32-E72D297353CC}">
              <c16:uniqueId val="{00000000-3385-41E9-ADA9-801553F802CE}"/>
            </c:ext>
          </c:extLst>
        </c:ser>
        <c:ser>
          <c:idx val="0"/>
          <c:order val="1"/>
          <c:tx>
            <c:strRef>
              <c:f>'Weekly Quality'!$D$24:$D$25</c:f>
              <c:strCache>
                <c:ptCount val="2"/>
                <c:pt idx="0">
                  <c:v>PQD (Prequalification Documents)</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Quality'!$D$26:$D$33</c15:sqref>
                  </c15:fullRef>
                </c:ext>
              </c:extLst>
              <c:f>'Weekly Quality'!$D$27:$D$33</c:f>
              <c:numCache>
                <c:formatCode>General</c:formatCode>
                <c:ptCount val="7"/>
                <c:pt idx="0">
                  <c:v>0</c:v>
                </c:pt>
                <c:pt idx="1">
                  <c:v>0</c:v>
                </c:pt>
                <c:pt idx="2">
                  <c:v>0</c:v>
                </c:pt>
                <c:pt idx="3" formatCode="0">
                  <c:v>0</c:v>
                </c:pt>
                <c:pt idx="4">
                  <c:v>0</c:v>
                </c:pt>
              </c:numCache>
            </c:numRef>
          </c:val>
          <c:extLst>
            <c:ext xmlns:c16="http://schemas.microsoft.com/office/drawing/2014/chart" uri="{C3380CC4-5D6E-409C-BE32-E72D297353CC}">
              <c16:uniqueId val="{00000001-3385-41E9-ADA9-801553F802CE}"/>
            </c:ext>
          </c:extLst>
        </c:ser>
        <c:ser>
          <c:idx val="1"/>
          <c:order val="2"/>
          <c:tx>
            <c:strRef>
              <c:f>'Weekly Quality'!$E$24:$E$25</c:f>
              <c:strCache>
                <c:ptCount val="2"/>
                <c:pt idx="0">
                  <c:v>PQD (Prequalification Documents)</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Quality'!$E$26:$E$34</c15:sqref>
                  </c15:fullRef>
                </c:ext>
              </c:extLst>
              <c:f>'Weekly Quality'!$E$27:$E$34</c:f>
              <c:numCache>
                <c:formatCode>General</c:formatCode>
                <c:ptCount val="8"/>
              </c:numCache>
            </c:numRef>
          </c:val>
          <c:extLst>
            <c:ext xmlns:c16="http://schemas.microsoft.com/office/drawing/2014/chart" uri="{C3380CC4-5D6E-409C-BE32-E72D297353CC}">
              <c16:uniqueId val="{00000002-3385-41E9-ADA9-801553F802CE}"/>
            </c:ext>
          </c:extLst>
        </c:ser>
        <c:ser>
          <c:idx val="2"/>
          <c:order val="3"/>
          <c:tx>
            <c:strRef>
              <c:f>'Weekly Quality'!$F$24:$F$25</c:f>
              <c:strCache>
                <c:ptCount val="2"/>
                <c:pt idx="0">
                  <c:v>PQD (Prequalification Documents)</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Quality'!$F$26:$F$33</c15:sqref>
                  </c15:fullRef>
                </c:ext>
              </c:extLst>
              <c:f>'Weekly Quality'!$F$27:$F$33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3-3385-41E9-ADA9-801553F802CE}"/>
            </c:ext>
          </c:extLst>
        </c:ser>
        <c:ser>
          <c:idx val="3"/>
          <c:order val="4"/>
          <c:tx>
            <c:strRef>
              <c:f>'Weekly Quality'!$G$24:$G$25</c:f>
              <c:strCache>
                <c:ptCount val="2"/>
                <c:pt idx="0">
                  <c:v>PQD (Prequalification Documents)</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Quality'!$G$26:$G$33</c15:sqref>
                  </c15:fullRef>
                </c:ext>
              </c:extLst>
              <c:f>'Weekly Quality'!$G$27:$G$33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4-3385-41E9-ADA9-801553F802CE}"/>
            </c:ext>
          </c:extLst>
        </c:ser>
        <c:ser>
          <c:idx val="5"/>
          <c:order val="5"/>
          <c:tx>
            <c:strRef>
              <c:f>'Weekly Quality'!$H$24:$H$25</c:f>
              <c:strCache>
                <c:ptCount val="2"/>
                <c:pt idx="0">
                  <c:v>PQD (Prequalification Documents)</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Quality'!$H$26:$H$33</c15:sqref>
                  </c15:fullRef>
                </c:ext>
              </c:extLst>
              <c:f>'Weekly Quality'!$H$27:$H$33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5-3385-41E9-ADA9-801553F802CE}"/>
            </c:ext>
          </c:extLst>
        </c:ser>
        <c:ser>
          <c:idx val="6"/>
          <c:order val="6"/>
          <c:tx>
            <c:strRef>
              <c:f>'Weekly Quality'!$I$24:$I$25</c:f>
              <c:strCache>
                <c:ptCount val="2"/>
                <c:pt idx="0">
                  <c:v>PQD (Prequalification Documents)</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Quality'!$I$26:$I$33</c15:sqref>
                  </c15:fullRef>
                </c:ext>
              </c:extLst>
              <c:f>'Weekly Quality'!$I$27:$I$33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6-3385-41E9-ADA9-801553F802CE}"/>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534d8fd-76b9-49a9-acf7-aefe61bf05b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SIR/SOR</a:t>
            </a:r>
          </a:p>
        </c:rich>
      </c:tx>
      <c:layout>
        <c:manualLayout>
          <c:xMode val="edge"/>
          <c:yMode val="edge"/>
          <c:x val="0.49551383338196398"/>
          <c:y val="3.0418303645318199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Quality'!$M$25:$M$26</c:f>
              <c:strCache>
                <c:ptCount val="2"/>
                <c:pt idx="0">
                  <c:v>Issued/Received</c:v>
                </c:pt>
                <c:pt idx="1">
                  <c:v>Previous</c:v>
                </c:pt>
              </c:strCache>
            </c:strRef>
          </c:tx>
          <c:spPr>
            <a:solidFill>
              <a:schemeClr val="accent5"/>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Quality'!$M$27:$M$35</c:f>
              <c:numCache>
                <c:formatCode>General</c:formatCode>
                <c:ptCount val="9"/>
              </c:numCache>
            </c:numRef>
          </c:val>
          <c:extLst>
            <c:ext xmlns:c16="http://schemas.microsoft.com/office/drawing/2014/chart" uri="{C3380CC4-5D6E-409C-BE32-E72D297353CC}">
              <c16:uniqueId val="{00000000-60DB-44C7-B617-CAE0B4B05572}"/>
            </c:ext>
          </c:extLst>
        </c:ser>
        <c:ser>
          <c:idx val="0"/>
          <c:order val="1"/>
          <c:tx>
            <c:strRef>
              <c:f>'Weekly Quality'!$N$25:$N$26</c:f>
              <c:strCache>
                <c:ptCount val="2"/>
                <c:pt idx="0">
                  <c:v>Issued/Received</c:v>
                </c:pt>
                <c:pt idx="1">
                  <c:v>Current </c:v>
                </c:pt>
              </c:strCache>
            </c:strRef>
          </c:tx>
          <c:spPr>
            <a:solidFill>
              <a:schemeClr val="accent1"/>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Quality'!$N$27:$N$35</c:f>
              <c:numCache>
                <c:formatCode>General</c:formatCode>
                <c:ptCount val="9"/>
                <c:pt idx="0">
                  <c:v>0</c:v>
                </c:pt>
                <c:pt idx="1">
                  <c:v>0</c:v>
                </c:pt>
                <c:pt idx="2">
                  <c:v>0</c:v>
                </c:pt>
                <c:pt idx="3">
                  <c:v>0</c:v>
                </c:pt>
                <c:pt idx="4">
                  <c:v>0</c:v>
                </c:pt>
              </c:numCache>
            </c:numRef>
          </c:val>
          <c:extLst>
            <c:ext xmlns:c16="http://schemas.microsoft.com/office/drawing/2014/chart" uri="{C3380CC4-5D6E-409C-BE32-E72D297353CC}">
              <c16:uniqueId val="{00000001-60DB-44C7-B617-CAE0B4B05572}"/>
            </c:ext>
          </c:extLst>
        </c:ser>
        <c:ser>
          <c:idx val="1"/>
          <c:order val="2"/>
          <c:tx>
            <c:strRef>
              <c:f>'Weekly Quality'!$O$25:$O$26</c:f>
              <c:strCache>
                <c:ptCount val="2"/>
                <c:pt idx="0">
                  <c:v>Issued/Received</c:v>
                </c:pt>
                <c:pt idx="1">
                  <c:v>Current </c:v>
                </c:pt>
              </c:strCache>
            </c:strRef>
          </c:tx>
          <c:spPr>
            <a:solidFill>
              <a:schemeClr val="accent2"/>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Quality'!$O$27:$O$35</c:f>
              <c:numCache>
                <c:formatCode>General</c:formatCode>
                <c:ptCount val="9"/>
              </c:numCache>
            </c:numRef>
          </c:val>
          <c:extLst>
            <c:ext xmlns:c16="http://schemas.microsoft.com/office/drawing/2014/chart" uri="{C3380CC4-5D6E-409C-BE32-E72D297353CC}">
              <c16:uniqueId val="{00000002-60DB-44C7-B617-CAE0B4B05572}"/>
            </c:ext>
          </c:extLst>
        </c:ser>
        <c:ser>
          <c:idx val="2"/>
          <c:order val="3"/>
          <c:tx>
            <c:strRef>
              <c:f>'Weekly Quality'!$P$25:$P$26</c:f>
              <c:strCache>
                <c:ptCount val="2"/>
                <c:pt idx="0">
                  <c:v>Closed</c:v>
                </c:pt>
              </c:strCache>
            </c:strRef>
          </c:tx>
          <c:spPr>
            <a:solidFill>
              <a:schemeClr val="accent3"/>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Quality'!$P$27:$P$35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3-60DB-44C7-B617-CAE0B4B05572}"/>
            </c:ext>
          </c:extLst>
        </c:ser>
        <c:ser>
          <c:idx val="3"/>
          <c:order val="4"/>
          <c:tx>
            <c:strRef>
              <c:f>'Weekly Quality'!$Q$25:$Q$26</c:f>
              <c:strCache>
                <c:ptCount val="2"/>
                <c:pt idx="0">
                  <c:v>OPEN </c:v>
                </c:pt>
              </c:strCache>
            </c:strRef>
          </c:tx>
          <c:spPr>
            <a:solidFill>
              <a:schemeClr val="accent4"/>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Quality'!$Q$27:$Q$35</c:f>
              <c:numCache>
                <c:formatCode>0</c:formatCode>
                <c:ptCount val="9"/>
                <c:pt idx="0" formatCode="General">
                  <c:v>0</c:v>
                </c:pt>
                <c:pt idx="1">
                  <c:v>0</c:v>
                </c:pt>
                <c:pt idx="2">
                  <c:v>0</c:v>
                </c:pt>
                <c:pt idx="3" formatCode="General">
                  <c:v>0</c:v>
                </c:pt>
                <c:pt idx="4">
                  <c:v>0</c:v>
                </c:pt>
              </c:numCache>
            </c:numRef>
          </c:val>
          <c:extLst>
            <c:ext xmlns:c16="http://schemas.microsoft.com/office/drawing/2014/chart" uri="{C3380CC4-5D6E-409C-BE32-E72D297353CC}">
              <c16:uniqueId val="{00000004-60DB-44C7-B617-CAE0B4B05572}"/>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3000d4a-a470-4ee9-babc-bd8f9cb96d6a}"/>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MRIR</a:t>
            </a:r>
          </a:p>
        </c:rich>
      </c:tx>
      <c:layout>
        <c:manualLayout>
          <c:xMode val="edge"/>
          <c:yMode val="edge"/>
          <c:x val="0.44244999289618703"/>
          <c:y val="3.04182509505703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Quality'!$U$24:$U$25</c:f>
              <c:strCache>
                <c:ptCount val="2"/>
                <c:pt idx="0">
                  <c:v>MRIR </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Quality'!$U$26:$U$34</c15:sqref>
                  </c15:fullRef>
                </c:ext>
              </c:extLst>
              <c:f>'Weekly Quality'!$U$27:$U$34</c:f>
              <c:numCache>
                <c:formatCode>0</c:formatCode>
                <c:ptCount val="8"/>
              </c:numCache>
            </c:numRef>
          </c:val>
          <c:extLst>
            <c:ext xmlns:c16="http://schemas.microsoft.com/office/drawing/2014/chart" uri="{C3380CC4-5D6E-409C-BE32-E72D297353CC}">
              <c16:uniqueId val="{00000000-F5D5-4294-BE1A-1C48FC0DC0EE}"/>
            </c:ext>
          </c:extLst>
        </c:ser>
        <c:ser>
          <c:idx val="0"/>
          <c:order val="1"/>
          <c:tx>
            <c:strRef>
              <c:f>'Weekly Quality'!$V$24:$V$25</c:f>
              <c:strCache>
                <c:ptCount val="2"/>
                <c:pt idx="0">
                  <c:v>MRIR </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Quality'!$V$26:$V$34</c15:sqref>
                  </c15:fullRef>
                </c:ext>
              </c:extLst>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F5D5-4294-BE1A-1C48FC0DC0EE}"/>
            </c:ext>
          </c:extLst>
        </c:ser>
        <c:ser>
          <c:idx val="1"/>
          <c:order val="2"/>
          <c:tx>
            <c:strRef>
              <c:f>'Weekly Quality'!$W$24:$W$25</c:f>
              <c:strCache>
                <c:ptCount val="2"/>
                <c:pt idx="0">
                  <c:v>MRIR </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Quality'!$W$26:$W$34</c15:sqref>
                  </c15:fullRef>
                </c:ext>
              </c:extLst>
              <c:f>'Weekly Quality'!$W$27:$W$34</c:f>
              <c:numCache>
                <c:formatCode>0</c:formatCode>
                <c:ptCount val="8"/>
              </c:numCache>
            </c:numRef>
          </c:val>
          <c:extLst>
            <c:ext xmlns:c16="http://schemas.microsoft.com/office/drawing/2014/chart" uri="{C3380CC4-5D6E-409C-BE32-E72D297353CC}">
              <c16:uniqueId val="{00000002-F5D5-4294-BE1A-1C48FC0DC0EE}"/>
            </c:ext>
          </c:extLst>
        </c:ser>
        <c:ser>
          <c:idx val="2"/>
          <c:order val="3"/>
          <c:tx>
            <c:strRef>
              <c:f>'Weekly Quality'!$X$24:$X$25</c:f>
              <c:strCache>
                <c:ptCount val="2"/>
                <c:pt idx="0">
                  <c:v>MRIR </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Quality'!$X$26:$X$34</c15:sqref>
                  </c15:fullRef>
                </c:ext>
              </c:extLst>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3-F5D5-4294-BE1A-1C48FC0DC0EE}"/>
            </c:ext>
          </c:extLst>
        </c:ser>
        <c:ser>
          <c:idx val="3"/>
          <c:order val="4"/>
          <c:tx>
            <c:strRef>
              <c:f>'Weekly Quality'!$Y$24:$Y$25</c:f>
              <c:strCache>
                <c:ptCount val="2"/>
                <c:pt idx="0">
                  <c:v>MRIR </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Quality'!$Y$26:$Y$34</c15:sqref>
                  </c15:fullRef>
                </c:ext>
              </c:extLst>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F5D5-4294-BE1A-1C48FC0DC0EE}"/>
            </c:ext>
          </c:extLst>
        </c:ser>
        <c:ser>
          <c:idx val="5"/>
          <c:order val="5"/>
          <c:tx>
            <c:strRef>
              <c:f>'Weekly Quality'!$Z$24:$Z$25</c:f>
              <c:strCache>
                <c:ptCount val="2"/>
                <c:pt idx="0">
                  <c:v>MRIR </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Quality'!$Z$26:$Z$34</c15:sqref>
                  </c15:fullRef>
                </c:ext>
              </c:extLst>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F5D5-4294-BE1A-1C48FC0DC0EE}"/>
            </c:ext>
          </c:extLst>
        </c:ser>
        <c:ser>
          <c:idx val="6"/>
          <c:order val="6"/>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Quality'!$AA$26:$AA$34</c15:sqref>
                  </c15:fullRef>
                </c:ext>
              </c:extLst>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F5D5-4294-BE1A-1C48FC0DC0EE}"/>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ABD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2"/>
          <c:tx>
            <c:strRef>
              <c:f>'Weekly Quality'!$AG$26</c:f>
              <c:strCache>
                <c:ptCount val="1"/>
                <c:pt idx="0">
                  <c:v>Cumulative</c:v>
                </c:pt>
              </c:strCache>
            </c:strRef>
          </c:tx>
          <c:spPr>
            <a:solidFill>
              <a:schemeClr val="accent2"/>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Quality'!$AG$27:$AG$35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0-667B-475C-B936-C8DCF4933AB6}"/>
            </c:ext>
          </c:extLst>
        </c:ser>
        <c:ser>
          <c:idx val="2"/>
          <c:order val="3"/>
          <c:tx>
            <c:strRef>
              <c:f>'Weekly Quality'!$AH$25</c:f>
              <c:strCache>
                <c:ptCount val="1"/>
                <c:pt idx="0">
                  <c:v>Code A</c:v>
                </c:pt>
              </c:strCache>
            </c:strRef>
          </c:tx>
          <c:spPr>
            <a:solidFill>
              <a:schemeClr val="accent3"/>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Quality'!$AH$27:$AH$35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1-667B-475C-B936-C8DCF4933AB6}"/>
            </c:ext>
          </c:extLst>
        </c:ser>
        <c:ser>
          <c:idx val="3"/>
          <c:order val="4"/>
          <c:tx>
            <c:strRef>
              <c:f>'Weekly Quality'!$AI$25</c:f>
              <c:strCache>
                <c:ptCount val="1"/>
                <c:pt idx="0">
                  <c:v>Code B</c:v>
                </c:pt>
              </c:strCache>
            </c:strRef>
          </c:tx>
          <c:spPr>
            <a:solidFill>
              <a:schemeClr val="accent4"/>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Quality'!$AI$27:$AI$35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2-667B-475C-B936-C8DCF4933AB6}"/>
            </c:ext>
          </c:extLst>
        </c:ser>
        <c:ser>
          <c:idx val="5"/>
          <c:order val="5"/>
          <c:tx>
            <c:strRef>
              <c:f>'Weekly Quality'!$AJ$25</c:f>
              <c:strCache>
                <c:ptCount val="1"/>
                <c:pt idx="0">
                  <c:v>Code C/D</c:v>
                </c:pt>
              </c:strCache>
            </c:strRef>
          </c:tx>
          <c:spPr>
            <a:solidFill>
              <a:schemeClr val="accent6"/>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Quality'!$AJ$27:$AJ$35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3-667B-475C-B936-C8DCF4933AB6}"/>
            </c:ext>
          </c:extLst>
        </c:ser>
        <c:ser>
          <c:idx val="6"/>
          <c:order val="6"/>
          <c:tx>
            <c:strRef>
              <c:f>'Weekly Quality'!$AK$25</c:f>
              <c:strCache>
                <c:ptCount val="1"/>
                <c:pt idx="0">
                  <c:v>UR</c:v>
                </c:pt>
              </c:strCache>
            </c:strRef>
          </c:tx>
          <c:spPr>
            <a:solidFill>
              <a:schemeClr val="accent1">
                <a:lumMod val="60000"/>
              </a:schemeClr>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Quality'!$AK$27:$AK$35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4-667B-475C-B936-C8DCF4933AB6}"/>
            </c:ext>
          </c:extLst>
        </c:ser>
        <c:dLbls>
          <c:showLegendKey val="0"/>
          <c:showVal val="0"/>
          <c:showCatName val="0"/>
          <c:showSerName val="0"/>
          <c:showPercent val="0"/>
          <c:showBubbleSize val="0"/>
        </c:dLbls>
        <c:gapWidth val="150"/>
        <c:axId val="515741896"/>
        <c:axId val="515744848"/>
        <c:extLst>
          <c:ext xmlns:c15="http://schemas.microsoft.com/office/drawing/2012/chart" uri="{02D57815-91ED-43cb-92C2-25804820EDAC}">
            <c15:filteredBarSeries>
              <c15:ser>
                <c:idx val="4"/>
                <c:order val="0"/>
                <c:tx>
                  <c:strRef>
                    <c:extLst>
                      <c:ext uri="{02D57815-91ED-43cb-92C2-25804820EDAC}">
                        <c15:formulaRef>
                          <c15:sqref>'Weekly Quality'!$AE$26</c15:sqref>
                        </c15:formulaRef>
                      </c:ext>
                    </c:extLst>
                    <c:strCache>
                      <c:ptCount val="1"/>
                      <c:pt idx="0">
                        <c:v>Previous</c:v>
                      </c:pt>
                    </c:strCache>
                  </c:strRef>
                </c:tx>
                <c:spPr>
                  <a:solidFill>
                    <a:schemeClr val="accent5"/>
                  </a:solidFill>
                  <a:ln>
                    <a:noFill/>
                  </a:ln>
                  <a:effectLst/>
                  <a:sp3d/>
                </c:spPr>
                <c:invertIfNegative val="0"/>
                <c:cat>
                  <c:strRef>
                    <c:extLst>
                      <c:ex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c:ext uri="{02D57815-91ED-43cb-92C2-25804820EDAC}">
                        <c15:formulaRef>
                          <c15:sqref>'Weekly Quality'!$AE$27:$AE$35</c15:sqref>
                        </c15:formulaRef>
                      </c:ext>
                    </c:extLst>
                    <c:numCache>
                      <c:formatCode>General</c:formatCode>
                      <c:ptCount val="9"/>
                    </c:numCache>
                  </c:numRef>
                </c:val>
                <c:extLst>
                  <c:ext xmlns:c16="http://schemas.microsoft.com/office/drawing/2014/chart" uri="{C3380CC4-5D6E-409C-BE32-E72D297353CC}">
                    <c16:uniqueId val="{00000005-667B-475C-B936-C8DCF4933AB6}"/>
                  </c:ext>
                </c:extLst>
              </c15:ser>
            </c15:filteredBarSeries>
            <c15:filteredBarSeries>
              <c15:ser>
                <c:idx val="0"/>
                <c:order val="1"/>
                <c:tx>
                  <c:strRef>
                    <c:extLst xmlns:c15="http://schemas.microsoft.com/office/drawing/2012/chart">
                      <c:ext xmlns:c15="http://schemas.microsoft.com/office/drawing/2012/chart" uri="{02D57815-91ED-43cb-92C2-25804820EDAC}">
                        <c15:formulaRef>
                          <c15:sqref>'Weekly Quality'!$AF$26</c15:sqref>
                        </c15:formulaRef>
                      </c:ext>
                    </c:extLst>
                    <c:strCache>
                      <c:ptCount val="1"/>
                      <c:pt idx="0">
                        <c:v>Current </c:v>
                      </c:pt>
                    </c:strCache>
                  </c:strRef>
                </c:tx>
                <c:spPr>
                  <a:solidFill>
                    <a:schemeClr val="accent1"/>
                  </a:solidFill>
                  <a:ln>
                    <a:noFill/>
                  </a:ln>
                  <a:effectLst/>
                  <a:sp3d/>
                </c:spPr>
                <c:invertIfNegative val="0"/>
                <c:cat>
                  <c:strRef>
                    <c:extLst xmlns:c15="http://schemas.microsoft.com/office/drawing/2012/chart">
                      <c:ext xmlns:c15="http://schemas.microsoft.com/office/drawing/2012/char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xmlns:c15="http://schemas.microsoft.com/office/drawing/2012/chart">
                      <c:ext xmlns:c15="http://schemas.microsoft.com/office/drawing/2012/chart" uri="{02D57815-91ED-43cb-92C2-25804820EDAC}">
                        <c15:formulaRef>
                          <c15:sqref>'Weekly Quality'!$AF$27:$AF$35</c15:sqref>
                        </c15:formulaRef>
                      </c:ext>
                    </c:extLst>
                    <c:numCache>
                      <c:formatCode>0</c:formatCode>
                      <c:ptCount val="9"/>
                      <c:pt idx="0">
                        <c:v>0</c:v>
                      </c:pt>
                      <c:pt idx="1">
                        <c:v>0</c:v>
                      </c:pt>
                      <c:pt idx="2" formatCode="General">
                        <c:v>0</c:v>
                      </c:pt>
                      <c:pt idx="3" formatCode="General">
                        <c:v>0</c:v>
                      </c:pt>
                      <c:pt idx="4" formatCode="General">
                        <c:v>0</c:v>
                      </c:pt>
                      <c:pt idx="8">
                        <c:v>0</c:v>
                      </c:pt>
                    </c:numCache>
                  </c:numRef>
                </c:val>
                <c:extLst xmlns:c15="http://schemas.microsoft.com/office/drawing/2012/chart">
                  <c:ext xmlns:c16="http://schemas.microsoft.com/office/drawing/2014/chart" uri="{C3380CC4-5D6E-409C-BE32-E72D297353CC}">
                    <c16:uniqueId val="{00000006-667B-475C-B936-C8DCF4933AB6}"/>
                  </c:ext>
                </c:extLst>
              </c15:ser>
            </c15:filteredBarSeries>
          </c:ext>
        </c:extLst>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d893900-f624-4f18-90e2-668548aaaee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ITP</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Quality'!$AO$5:$AO$6</c:f>
              <c:strCache>
                <c:ptCount val="2"/>
                <c:pt idx="0">
                  <c:v>Received</c:v>
                </c:pt>
                <c:pt idx="1">
                  <c:v>Previous</c:v>
                </c:pt>
              </c:strCache>
            </c:strRef>
          </c:tx>
          <c:spPr>
            <a:solidFill>
              <a:schemeClr val="accent5"/>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Quality'!$AO$7:$AO$11</c:f>
              <c:numCache>
                <c:formatCode>General</c:formatCode>
                <c:ptCount val="5"/>
              </c:numCache>
            </c:numRef>
          </c:val>
          <c:extLst>
            <c:ext xmlns:c16="http://schemas.microsoft.com/office/drawing/2014/chart" uri="{C3380CC4-5D6E-409C-BE32-E72D297353CC}">
              <c16:uniqueId val="{00000000-C4DD-4C33-9902-F75A16643591}"/>
            </c:ext>
          </c:extLst>
        </c:ser>
        <c:ser>
          <c:idx val="0"/>
          <c:order val="1"/>
          <c:tx>
            <c:strRef>
              <c:f>'Weekly Quality'!$AP$5:$AP$6</c:f>
              <c:strCache>
                <c:ptCount val="2"/>
                <c:pt idx="0">
                  <c:v>Received</c:v>
                </c:pt>
                <c:pt idx="1">
                  <c:v>Current </c:v>
                </c:pt>
              </c:strCache>
            </c:strRef>
          </c:tx>
          <c:spPr>
            <a:solidFill>
              <a:schemeClr val="accent1"/>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Quality'!$AP$7:$AP$11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C4DD-4C33-9902-F75A16643591}"/>
            </c:ext>
          </c:extLst>
        </c:ser>
        <c:ser>
          <c:idx val="1"/>
          <c:order val="2"/>
          <c:tx>
            <c:strRef>
              <c:f>'Weekly Quality'!$AQ$5:$AQ$6</c:f>
              <c:strCache>
                <c:ptCount val="2"/>
                <c:pt idx="0">
                  <c:v>Received</c:v>
                </c:pt>
                <c:pt idx="1">
                  <c:v>Cumulative</c:v>
                </c:pt>
              </c:strCache>
            </c:strRef>
          </c:tx>
          <c:spPr>
            <a:solidFill>
              <a:schemeClr val="accent2"/>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Quality'!$AQ$7:$AQ$11</c:f>
              <c:numCache>
                <c:formatCode>General</c:formatCode>
                <c:ptCount val="5"/>
              </c:numCache>
            </c:numRef>
          </c:val>
          <c:extLst>
            <c:ext xmlns:c16="http://schemas.microsoft.com/office/drawing/2014/chart" uri="{C3380CC4-5D6E-409C-BE32-E72D297353CC}">
              <c16:uniqueId val="{00000002-C4DD-4C33-9902-F75A16643591}"/>
            </c:ext>
          </c:extLst>
        </c:ser>
        <c:ser>
          <c:idx val="2"/>
          <c:order val="3"/>
          <c:tx>
            <c:strRef>
              <c:f>'Weekly Quality'!$AR$5:$AR$6</c:f>
              <c:strCache>
                <c:ptCount val="2"/>
                <c:pt idx="0">
                  <c:v>Code A</c:v>
                </c:pt>
              </c:strCache>
            </c:strRef>
          </c:tx>
          <c:spPr>
            <a:solidFill>
              <a:schemeClr val="accent3"/>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Quality'!$AR$7:$AR$11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C4DD-4C33-9902-F75A16643591}"/>
            </c:ext>
          </c:extLst>
        </c:ser>
        <c:ser>
          <c:idx val="3"/>
          <c:order val="4"/>
          <c:tx>
            <c:strRef>
              <c:f>'Weekly Quality'!$AS$5:$AS$6</c:f>
              <c:strCache>
                <c:ptCount val="2"/>
                <c:pt idx="0">
                  <c:v>Code B</c:v>
                </c:pt>
              </c:strCache>
            </c:strRef>
          </c:tx>
          <c:spPr>
            <a:solidFill>
              <a:schemeClr val="accent4"/>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Quality'!$AS$7:$AS$11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C4DD-4C33-9902-F75A16643591}"/>
            </c:ext>
          </c:extLst>
        </c:ser>
        <c:ser>
          <c:idx val="5"/>
          <c:order val="5"/>
          <c:tx>
            <c:strRef>
              <c:f>'Weekly Quality'!$AT$5:$AT$6</c:f>
              <c:strCache>
                <c:ptCount val="2"/>
                <c:pt idx="0">
                  <c:v>Code C/D</c:v>
                </c:pt>
              </c:strCache>
            </c:strRef>
          </c:tx>
          <c:spPr>
            <a:solidFill>
              <a:schemeClr val="accent6"/>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Quality'!$AT$7:$AT$11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C4DD-4C33-9902-F75A16643591}"/>
            </c:ext>
          </c:extLst>
        </c:ser>
        <c:ser>
          <c:idx val="6"/>
          <c:order val="6"/>
          <c:tx>
            <c:strRef>
              <c:f>'Weekly Quality'!$AU$5:$AU$6</c:f>
              <c:strCache>
                <c:ptCount val="2"/>
                <c:pt idx="0">
                  <c:v>UR</c:v>
                </c:pt>
              </c:strCache>
            </c:strRef>
          </c:tx>
          <c:spPr>
            <a:solidFill>
              <a:schemeClr val="accent1">
                <a:lumMod val="60000"/>
              </a:schemeClr>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Quality'!$AU$7:$AU$11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C4DD-4C33-9902-F75A16643591}"/>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bce548c-f9cb-4bef-90ed-448ebfee1f85}"/>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MIR</a:t>
            </a:r>
          </a:p>
        </c:rich>
      </c:tx>
      <c:layout>
        <c:manualLayout>
          <c:xMode val="edge"/>
          <c:yMode val="edge"/>
          <c:x val="0.40836920870240201"/>
          <c:y val="3.0418157655828601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Quality'!$AO$25:$AO$26</c:f>
              <c:strCache>
                <c:ptCount val="2"/>
                <c:pt idx="0">
                  <c:v>Received</c:v>
                </c:pt>
                <c:pt idx="1">
                  <c:v>Previous</c:v>
                </c:pt>
              </c:strCache>
            </c:strRef>
          </c:tx>
          <c:spPr>
            <a:solidFill>
              <a:schemeClr val="accent5"/>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Quality'!$AO$27:$AO$33</c:f>
              <c:numCache>
                <c:formatCode>General</c:formatCode>
                <c:ptCount val="7"/>
              </c:numCache>
            </c:numRef>
          </c:val>
          <c:extLst>
            <c:ext xmlns:c16="http://schemas.microsoft.com/office/drawing/2014/chart" uri="{C3380CC4-5D6E-409C-BE32-E72D297353CC}">
              <c16:uniqueId val="{00000000-3B05-496E-B0A3-28C2F3C157A2}"/>
            </c:ext>
          </c:extLst>
        </c:ser>
        <c:ser>
          <c:idx val="0"/>
          <c:order val="1"/>
          <c:tx>
            <c:strRef>
              <c:f>'Weekly Quality'!$AP$25:$AP$26</c:f>
              <c:strCache>
                <c:ptCount val="2"/>
                <c:pt idx="0">
                  <c:v>Received</c:v>
                </c:pt>
                <c:pt idx="1">
                  <c:v>Current </c:v>
                </c:pt>
              </c:strCache>
            </c:strRef>
          </c:tx>
          <c:spPr>
            <a:solidFill>
              <a:schemeClr val="accent1"/>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Quality'!$AP$27:$AP$33</c:f>
              <c:numCache>
                <c:formatCode>General</c:formatCode>
                <c:ptCount val="7"/>
                <c:pt idx="0">
                  <c:v>5</c:v>
                </c:pt>
                <c:pt idx="1">
                  <c:v>0</c:v>
                </c:pt>
                <c:pt idx="2">
                  <c:v>5</c:v>
                </c:pt>
                <c:pt idx="3">
                  <c:v>5</c:v>
                </c:pt>
                <c:pt idx="4">
                  <c:v>0</c:v>
                </c:pt>
                <c:pt idx="5">
                  <c:v>0</c:v>
                </c:pt>
                <c:pt idx="6">
                  <c:v>0</c:v>
                </c:pt>
              </c:numCache>
            </c:numRef>
          </c:val>
          <c:extLst>
            <c:ext xmlns:c16="http://schemas.microsoft.com/office/drawing/2014/chart" uri="{C3380CC4-5D6E-409C-BE32-E72D297353CC}">
              <c16:uniqueId val="{00000001-3B05-496E-B0A3-28C2F3C157A2}"/>
            </c:ext>
          </c:extLst>
        </c:ser>
        <c:ser>
          <c:idx val="1"/>
          <c:order val="2"/>
          <c:tx>
            <c:strRef>
              <c:f>'Weekly Quality'!$AQ$25:$AQ$26</c:f>
              <c:strCache>
                <c:ptCount val="2"/>
                <c:pt idx="0">
                  <c:v>Received</c:v>
                </c:pt>
                <c:pt idx="1">
                  <c:v>Cumulative</c:v>
                </c:pt>
              </c:strCache>
            </c:strRef>
          </c:tx>
          <c:spPr>
            <a:solidFill>
              <a:schemeClr val="accent2"/>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Quality'!$AQ$27:$AQ$33</c:f>
              <c:numCache>
                <c:formatCode>General</c:formatCode>
                <c:ptCount val="7"/>
              </c:numCache>
            </c:numRef>
          </c:val>
          <c:extLst>
            <c:ext xmlns:c16="http://schemas.microsoft.com/office/drawing/2014/chart" uri="{C3380CC4-5D6E-409C-BE32-E72D297353CC}">
              <c16:uniqueId val="{00000002-3B05-496E-B0A3-28C2F3C157A2}"/>
            </c:ext>
          </c:extLst>
        </c:ser>
        <c:ser>
          <c:idx val="2"/>
          <c:order val="3"/>
          <c:tx>
            <c:strRef>
              <c:f>'Weekly Quality'!$AR$25:$AR$26</c:f>
              <c:strCache>
                <c:ptCount val="2"/>
                <c:pt idx="0">
                  <c:v>Code A</c:v>
                </c:pt>
              </c:strCache>
            </c:strRef>
          </c:tx>
          <c:spPr>
            <a:solidFill>
              <a:schemeClr val="accent3"/>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Quality'!$AR$27:$AR$33</c:f>
              <c:numCache>
                <c:formatCode>General</c:formatCode>
                <c:ptCount val="7"/>
                <c:pt idx="0">
                  <c:v>5</c:v>
                </c:pt>
                <c:pt idx="1">
                  <c:v>0</c:v>
                </c:pt>
                <c:pt idx="2">
                  <c:v>5</c:v>
                </c:pt>
                <c:pt idx="3">
                  <c:v>5</c:v>
                </c:pt>
                <c:pt idx="4">
                  <c:v>0</c:v>
                </c:pt>
                <c:pt idx="5">
                  <c:v>0</c:v>
                </c:pt>
                <c:pt idx="6">
                  <c:v>0</c:v>
                </c:pt>
              </c:numCache>
            </c:numRef>
          </c:val>
          <c:extLst>
            <c:ext xmlns:c16="http://schemas.microsoft.com/office/drawing/2014/chart" uri="{C3380CC4-5D6E-409C-BE32-E72D297353CC}">
              <c16:uniqueId val="{00000003-3B05-496E-B0A3-28C2F3C157A2}"/>
            </c:ext>
          </c:extLst>
        </c:ser>
        <c:ser>
          <c:idx val="3"/>
          <c:order val="4"/>
          <c:tx>
            <c:strRef>
              <c:f>'Weekly Quality'!$AS$25:$AS$26</c:f>
              <c:strCache>
                <c:ptCount val="2"/>
                <c:pt idx="0">
                  <c:v>Code B</c:v>
                </c:pt>
              </c:strCache>
            </c:strRef>
          </c:tx>
          <c:spPr>
            <a:solidFill>
              <a:schemeClr val="accent4"/>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Quality'!$AS$27:$AS$33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3B05-496E-B0A3-28C2F3C157A2}"/>
            </c:ext>
          </c:extLst>
        </c:ser>
        <c:ser>
          <c:idx val="5"/>
          <c:order val="5"/>
          <c:tx>
            <c:strRef>
              <c:f>'Weekly Quality'!$AT$25:$AT$26</c:f>
              <c:strCache>
                <c:ptCount val="2"/>
                <c:pt idx="0">
                  <c:v>Code C/D</c:v>
                </c:pt>
              </c:strCache>
            </c:strRef>
          </c:tx>
          <c:spPr>
            <a:solidFill>
              <a:schemeClr val="accent6"/>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Quality'!$AT$27:$AT$33</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3B05-496E-B0A3-28C2F3C157A2}"/>
            </c:ext>
          </c:extLst>
        </c:ser>
        <c:ser>
          <c:idx val="6"/>
          <c:order val="6"/>
          <c:tx>
            <c:strRef>
              <c:f>'Weekly Quality'!$AU$25:$AU$26</c:f>
              <c:strCache>
                <c:ptCount val="2"/>
                <c:pt idx="0">
                  <c:v>UR</c:v>
                </c:pt>
              </c:strCache>
            </c:strRef>
          </c:tx>
          <c:spPr>
            <a:solidFill>
              <a:schemeClr val="accent1">
                <a:lumMod val="60000"/>
              </a:schemeClr>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Quality'!$AU$27:$AU$33</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3B05-496E-B0A3-28C2F3C157A2}"/>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99167db-04f1-4d11-a3ff-54e113050ffc}"/>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MES</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Quality'!$AY$5:$AY$6</c:f>
              <c:strCache>
                <c:ptCount val="2"/>
                <c:pt idx="0">
                  <c:v>Received</c:v>
                </c:pt>
                <c:pt idx="1">
                  <c:v>Previous</c:v>
                </c:pt>
              </c:strCache>
            </c:strRef>
          </c:tx>
          <c:spPr>
            <a:solidFill>
              <a:schemeClr val="accent5"/>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Quality'!$AY$7:$AY$11</c:f>
              <c:numCache>
                <c:formatCode>General</c:formatCode>
                <c:ptCount val="5"/>
              </c:numCache>
            </c:numRef>
          </c:val>
          <c:extLst>
            <c:ext xmlns:c16="http://schemas.microsoft.com/office/drawing/2014/chart" uri="{C3380CC4-5D6E-409C-BE32-E72D297353CC}">
              <c16:uniqueId val="{00000000-3FF0-489C-BA60-264EB6EA48DC}"/>
            </c:ext>
          </c:extLst>
        </c:ser>
        <c:ser>
          <c:idx val="0"/>
          <c:order val="1"/>
          <c:tx>
            <c:strRef>
              <c:f>'Weekly Quality'!$AZ$5:$AZ$6</c:f>
              <c:strCache>
                <c:ptCount val="2"/>
                <c:pt idx="0">
                  <c:v>Received</c:v>
                </c:pt>
                <c:pt idx="1">
                  <c:v>Current </c:v>
                </c:pt>
              </c:strCache>
            </c:strRef>
          </c:tx>
          <c:spPr>
            <a:solidFill>
              <a:schemeClr val="accent1"/>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Quality'!$AZ$7:$AZ$11</c:f>
              <c:numCache>
                <c:formatCode>General</c:formatCode>
                <c:ptCount val="5"/>
                <c:pt idx="0">
                  <c:v>0</c:v>
                </c:pt>
                <c:pt idx="1">
                  <c:v>1</c:v>
                </c:pt>
                <c:pt idx="2">
                  <c:v>0</c:v>
                </c:pt>
                <c:pt idx="3">
                  <c:v>0</c:v>
                </c:pt>
                <c:pt idx="4">
                  <c:v>1</c:v>
                </c:pt>
              </c:numCache>
            </c:numRef>
          </c:val>
          <c:extLst>
            <c:ext xmlns:c16="http://schemas.microsoft.com/office/drawing/2014/chart" uri="{C3380CC4-5D6E-409C-BE32-E72D297353CC}">
              <c16:uniqueId val="{00000001-3FF0-489C-BA60-264EB6EA48DC}"/>
            </c:ext>
          </c:extLst>
        </c:ser>
        <c:ser>
          <c:idx val="1"/>
          <c:order val="2"/>
          <c:tx>
            <c:strRef>
              <c:f>'Weekly Quality'!$BA$5:$BA$6</c:f>
              <c:strCache>
                <c:ptCount val="2"/>
                <c:pt idx="0">
                  <c:v>Received</c:v>
                </c:pt>
                <c:pt idx="1">
                  <c:v>Cumulative</c:v>
                </c:pt>
              </c:strCache>
            </c:strRef>
          </c:tx>
          <c:spPr>
            <a:solidFill>
              <a:schemeClr val="accent2"/>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Quality'!$BA$7:$BA$11</c:f>
              <c:numCache>
                <c:formatCode>General</c:formatCode>
                <c:ptCount val="5"/>
              </c:numCache>
            </c:numRef>
          </c:val>
          <c:extLst>
            <c:ext xmlns:c16="http://schemas.microsoft.com/office/drawing/2014/chart" uri="{C3380CC4-5D6E-409C-BE32-E72D297353CC}">
              <c16:uniqueId val="{00000002-3FF0-489C-BA60-264EB6EA48DC}"/>
            </c:ext>
          </c:extLst>
        </c:ser>
        <c:ser>
          <c:idx val="2"/>
          <c:order val="3"/>
          <c:tx>
            <c:strRef>
              <c:f>'Weekly Quality'!$BB$5:$BB$6</c:f>
              <c:strCache>
                <c:ptCount val="2"/>
                <c:pt idx="0">
                  <c:v>Code A</c:v>
                </c:pt>
              </c:strCache>
            </c:strRef>
          </c:tx>
          <c:spPr>
            <a:solidFill>
              <a:schemeClr val="accent3"/>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Quality'!$BB$7:$BB$11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3FF0-489C-BA60-264EB6EA48DC}"/>
            </c:ext>
          </c:extLst>
        </c:ser>
        <c:ser>
          <c:idx val="3"/>
          <c:order val="4"/>
          <c:tx>
            <c:strRef>
              <c:f>'Weekly Quality'!$BC$5:$BC$6</c:f>
              <c:strCache>
                <c:ptCount val="2"/>
                <c:pt idx="0">
                  <c:v>Code B</c:v>
                </c:pt>
              </c:strCache>
            </c:strRef>
          </c:tx>
          <c:spPr>
            <a:solidFill>
              <a:schemeClr val="accent4"/>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Quality'!$BC$7:$BC$11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3FF0-489C-BA60-264EB6EA48DC}"/>
            </c:ext>
          </c:extLst>
        </c:ser>
        <c:ser>
          <c:idx val="5"/>
          <c:order val="5"/>
          <c:tx>
            <c:strRef>
              <c:f>'Weekly Quality'!$BD$5:$BD$6</c:f>
              <c:strCache>
                <c:ptCount val="2"/>
                <c:pt idx="0">
                  <c:v>Code C/D</c:v>
                </c:pt>
              </c:strCache>
            </c:strRef>
          </c:tx>
          <c:spPr>
            <a:solidFill>
              <a:schemeClr val="accent6"/>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Quality'!$BD$7:$BD$11</c:f>
              <c:numCache>
                <c:formatCode>0</c:formatCode>
                <c:ptCount val="5"/>
                <c:pt idx="0">
                  <c:v>0</c:v>
                </c:pt>
                <c:pt idx="1">
                  <c:v>0</c:v>
                </c:pt>
                <c:pt idx="2">
                  <c:v>0</c:v>
                </c:pt>
                <c:pt idx="3">
                  <c:v>0</c:v>
                </c:pt>
                <c:pt idx="4">
                  <c:v>1</c:v>
                </c:pt>
              </c:numCache>
            </c:numRef>
          </c:val>
          <c:extLst>
            <c:ext xmlns:c16="http://schemas.microsoft.com/office/drawing/2014/chart" uri="{C3380CC4-5D6E-409C-BE32-E72D297353CC}">
              <c16:uniqueId val="{00000005-3FF0-489C-BA60-264EB6EA48DC}"/>
            </c:ext>
          </c:extLst>
        </c:ser>
        <c:ser>
          <c:idx val="6"/>
          <c:order val="6"/>
          <c:tx>
            <c:strRef>
              <c:f>'Weekly Quality'!$BE$5:$BE$6</c:f>
              <c:strCache>
                <c:ptCount val="2"/>
                <c:pt idx="0">
                  <c:v>UR</c:v>
                </c:pt>
              </c:strCache>
            </c:strRef>
          </c:tx>
          <c:spPr>
            <a:solidFill>
              <a:schemeClr val="accent1">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Quality'!$BE$7:$BE$11</c:f>
              <c:numCache>
                <c:formatCode>0</c:formatCode>
                <c:ptCount val="5"/>
                <c:pt idx="0">
                  <c:v>0</c:v>
                </c:pt>
                <c:pt idx="1">
                  <c:v>1</c:v>
                </c:pt>
                <c:pt idx="2">
                  <c:v>0</c:v>
                </c:pt>
                <c:pt idx="3">
                  <c:v>0</c:v>
                </c:pt>
                <c:pt idx="4">
                  <c:v>0</c:v>
                </c:pt>
              </c:numCache>
            </c:numRef>
          </c:val>
          <c:extLst>
            <c:ext xmlns:c16="http://schemas.microsoft.com/office/drawing/2014/chart" uri="{C3380CC4-5D6E-409C-BE32-E72D297353CC}">
              <c16:uniqueId val="{00000006-3FF0-489C-BA60-264EB6EA48DC}"/>
            </c:ext>
          </c:extLst>
        </c:ser>
        <c:ser>
          <c:idx val="7"/>
          <c:order val="7"/>
          <c:tx>
            <c:strRef>
              <c:f>'Weekly Quality'!$BF$5:$BF$6</c:f>
              <c:strCache>
                <c:ptCount val="2"/>
                <c:pt idx="0">
                  <c:v>KPI %</c:v>
                </c:pt>
              </c:strCache>
            </c:strRef>
          </c:tx>
          <c:spPr>
            <a:solidFill>
              <a:schemeClr val="accent2">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Quality'!$BF$7:$BF$11</c:f>
              <c:numCache>
                <c:formatCode>0</c:formatCode>
                <c:ptCount val="5"/>
              </c:numCache>
            </c:numRef>
          </c:val>
          <c:extLst>
            <c:ext xmlns:c16="http://schemas.microsoft.com/office/drawing/2014/chart" uri="{C3380CC4-5D6E-409C-BE32-E72D297353CC}">
              <c16:uniqueId val="{00000007-3FF0-489C-BA60-264EB6EA48DC}"/>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e950c64-0b03-479e-a3f3-af75556f70b9}"/>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Manpower!$C$6</c:f>
              <c:strCache>
                <c:ptCount val="1"/>
                <c:pt idx="0">
                  <c:v>Planned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Manpower!$D$6:$AB$6</c:f>
              <c:numCache>
                <c:formatCode>0</c:formatCode>
                <c:ptCount val="25"/>
                <c:pt idx="0">
                  <c:v>2</c:v>
                </c:pt>
                <c:pt idx="1">
                  <c:v>47</c:v>
                </c:pt>
                <c:pt idx="2">
                  <c:v>201</c:v>
                </c:pt>
                <c:pt idx="3">
                  <c:v>385</c:v>
                </c:pt>
                <c:pt idx="4">
                  <c:v>544</c:v>
                </c:pt>
                <c:pt idx="5">
                  <c:v>422</c:v>
                </c:pt>
                <c:pt idx="6">
                  <c:v>413</c:v>
                </c:pt>
                <c:pt idx="7">
                  <c:v>596</c:v>
                </c:pt>
                <c:pt idx="8">
                  <c:v>642</c:v>
                </c:pt>
                <c:pt idx="9">
                  <c:v>435</c:v>
                </c:pt>
                <c:pt idx="10">
                  <c:v>677</c:v>
                </c:pt>
                <c:pt idx="11">
                  <c:v>841</c:v>
                </c:pt>
                <c:pt idx="12">
                  <c:v>554</c:v>
                </c:pt>
                <c:pt idx="13">
                  <c:v>106</c:v>
                </c:pt>
                <c:pt idx="14">
                  <c:v>252</c:v>
                </c:pt>
                <c:pt idx="15">
                  <c:v>689</c:v>
                </c:pt>
                <c:pt idx="16">
                  <c:v>284</c:v>
                </c:pt>
                <c:pt idx="17">
                  <c:v>76</c:v>
                </c:pt>
                <c:pt idx="18">
                  <c:v>206</c:v>
                </c:pt>
                <c:pt idx="19">
                  <c:v>110</c:v>
                </c:pt>
                <c:pt idx="20">
                  <c:v>70</c:v>
                </c:pt>
                <c:pt idx="21">
                  <c:v>26</c:v>
                </c:pt>
                <c:pt idx="22">
                  <c:v>1</c:v>
                </c:pt>
                <c:pt idx="23">
                  <c:v>0</c:v>
                </c:pt>
                <c:pt idx="24">
                  <c:v>0</c:v>
                </c:pt>
              </c:numCache>
            </c:numRef>
          </c:val>
          <c:extLst>
            <c:ext xmlns:c16="http://schemas.microsoft.com/office/drawing/2014/chart" uri="{C3380CC4-5D6E-409C-BE32-E72D297353CC}">
              <c16:uniqueId val="{00000000-5729-4018-A3CC-81FCBA18349C}"/>
            </c:ext>
          </c:extLst>
        </c:ser>
        <c:ser>
          <c:idx val="1"/>
          <c:order val="1"/>
          <c:tx>
            <c:strRef>
              <c:f>Manpower!$C$7</c:f>
              <c:strCache>
                <c:ptCount val="1"/>
                <c:pt idx="0">
                  <c:v>Actual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Manpower!$D$7:$AB$7</c:f>
              <c:numCache>
                <c:formatCode>0.00</c:formatCode>
                <c:ptCount val="25"/>
                <c:pt idx="0">
                  <c:v>20</c:v>
                </c:pt>
                <c:pt idx="1">
                  <c:v>105</c:v>
                </c:pt>
                <c:pt idx="2">
                  <c:v>190</c:v>
                </c:pt>
                <c:pt idx="3">
                  <c:v>303</c:v>
                </c:pt>
                <c:pt idx="4">
                  <c:v>428</c:v>
                </c:pt>
                <c:pt idx="5">
                  <c:v>588</c:v>
                </c:pt>
                <c:pt idx="6">
                  <c:v>650</c:v>
                </c:pt>
                <c:pt idx="7">
                  <c:v>670</c:v>
                </c:pt>
                <c:pt idx="8">
                  <c:v>659</c:v>
                </c:pt>
                <c:pt idx="9">
                  <c:v>659</c:v>
                </c:pt>
                <c:pt idx="10">
                  <c:v>529</c:v>
                </c:pt>
              </c:numCache>
            </c:numRef>
          </c:val>
          <c:extLst>
            <c:ext xmlns:c16="http://schemas.microsoft.com/office/drawing/2014/chart" uri="{C3380CC4-5D6E-409C-BE32-E72D297353CC}">
              <c16:uniqueId val="{00000001-5729-4018-A3CC-81FCBA18349C}"/>
            </c:ext>
          </c:extLst>
        </c:ser>
        <c:dLbls>
          <c:dLblPos val="outEnd"/>
          <c:showLegendKey val="0"/>
          <c:showVal val="1"/>
          <c:showCatName val="0"/>
          <c:showSerName val="0"/>
          <c:showPercent val="0"/>
          <c:showBubbleSize val="0"/>
        </c:dLbls>
        <c:gapWidth val="219"/>
        <c:overlap val="-27"/>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month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 Manpower'!$C$6</c:f>
              <c:strCache>
                <c:ptCount val="1"/>
                <c:pt idx="0">
                  <c:v>Planned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Manpower'!$D$5:$CT$5</c:f>
              <c:numCache>
                <c:formatCode>dd\-mmm\-yy</c:formatCode>
                <c:ptCount val="95"/>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46389</c:v>
                </c:pt>
                <c:pt idx="52">
                  <c:v>46396</c:v>
                </c:pt>
                <c:pt idx="53">
                  <c:v>46403</c:v>
                </c:pt>
                <c:pt idx="54">
                  <c:v>46410</c:v>
                </c:pt>
                <c:pt idx="55">
                  <c:v>46417</c:v>
                </c:pt>
                <c:pt idx="56">
                  <c:v>46424</c:v>
                </c:pt>
                <c:pt idx="57">
                  <c:v>46431</c:v>
                </c:pt>
                <c:pt idx="58">
                  <c:v>46438</c:v>
                </c:pt>
                <c:pt idx="59">
                  <c:v>46445</c:v>
                </c:pt>
                <c:pt idx="60">
                  <c:v>46452</c:v>
                </c:pt>
                <c:pt idx="61">
                  <c:v>46459</c:v>
                </c:pt>
                <c:pt idx="62">
                  <c:v>46466</c:v>
                </c:pt>
                <c:pt idx="63">
                  <c:v>46473</c:v>
                </c:pt>
                <c:pt idx="64">
                  <c:v>46480</c:v>
                </c:pt>
                <c:pt idx="65">
                  <c:v>46487</c:v>
                </c:pt>
                <c:pt idx="66">
                  <c:v>46494</c:v>
                </c:pt>
                <c:pt idx="67">
                  <c:v>46501</c:v>
                </c:pt>
                <c:pt idx="68">
                  <c:v>46508</c:v>
                </c:pt>
                <c:pt idx="69">
                  <c:v>46515</c:v>
                </c:pt>
                <c:pt idx="70">
                  <c:v>46522</c:v>
                </c:pt>
                <c:pt idx="71">
                  <c:v>46529</c:v>
                </c:pt>
                <c:pt idx="72">
                  <c:v>46536</c:v>
                </c:pt>
                <c:pt idx="73">
                  <c:v>46543</c:v>
                </c:pt>
                <c:pt idx="74">
                  <c:v>46550</c:v>
                </c:pt>
                <c:pt idx="75">
                  <c:v>46557</c:v>
                </c:pt>
                <c:pt idx="76">
                  <c:v>46564</c:v>
                </c:pt>
                <c:pt idx="77">
                  <c:v>46571</c:v>
                </c:pt>
                <c:pt idx="78">
                  <c:v>46578</c:v>
                </c:pt>
                <c:pt idx="79">
                  <c:v>46585</c:v>
                </c:pt>
                <c:pt idx="80">
                  <c:v>46592</c:v>
                </c:pt>
                <c:pt idx="81">
                  <c:v>46599</c:v>
                </c:pt>
                <c:pt idx="82">
                  <c:v>46606</c:v>
                </c:pt>
                <c:pt idx="83">
                  <c:v>46613</c:v>
                </c:pt>
                <c:pt idx="84">
                  <c:v>46620</c:v>
                </c:pt>
                <c:pt idx="85">
                  <c:v>46627</c:v>
                </c:pt>
                <c:pt idx="86">
                  <c:v>46634</c:v>
                </c:pt>
                <c:pt idx="87">
                  <c:v>46641</c:v>
                </c:pt>
                <c:pt idx="88">
                  <c:v>46648</c:v>
                </c:pt>
                <c:pt idx="89">
                  <c:v>46655</c:v>
                </c:pt>
                <c:pt idx="90">
                  <c:v>46691</c:v>
                </c:pt>
                <c:pt idx="91">
                  <c:v>46721</c:v>
                </c:pt>
                <c:pt idx="92">
                  <c:v>46752</c:v>
                </c:pt>
                <c:pt idx="93">
                  <c:v>46783</c:v>
                </c:pt>
                <c:pt idx="94">
                  <c:v>46812</c:v>
                </c:pt>
              </c:numCache>
            </c:numRef>
          </c:cat>
          <c:val>
            <c:numRef>
              <c:f>'Weekly Manpower'!$D$6:$CT$6</c:f>
              <c:numCache>
                <c:formatCode>0</c:formatCode>
                <c:ptCount val="95"/>
                <c:pt idx="0">
                  <c:v>1</c:v>
                </c:pt>
                <c:pt idx="1">
                  <c:v>8</c:v>
                </c:pt>
                <c:pt idx="2">
                  <c:v>28</c:v>
                </c:pt>
                <c:pt idx="3">
                  <c:v>86</c:v>
                </c:pt>
                <c:pt idx="4">
                  <c:v>132</c:v>
                </c:pt>
                <c:pt idx="5">
                  <c:v>218</c:v>
                </c:pt>
                <c:pt idx="6">
                  <c:v>217</c:v>
                </c:pt>
                <c:pt idx="7">
                  <c:v>233</c:v>
                </c:pt>
                <c:pt idx="8">
                  <c:v>212</c:v>
                </c:pt>
                <c:pt idx="9">
                  <c:v>420</c:v>
                </c:pt>
                <c:pt idx="10">
                  <c:v>492</c:v>
                </c:pt>
                <c:pt idx="11">
                  <c:v>544</c:v>
                </c:pt>
                <c:pt idx="12">
                  <c:v>412</c:v>
                </c:pt>
                <c:pt idx="13">
                  <c:v>452</c:v>
                </c:pt>
                <c:pt idx="14">
                  <c:v>384</c:v>
                </c:pt>
                <c:pt idx="15">
                  <c:v>394</c:v>
                </c:pt>
                <c:pt idx="16">
                  <c:v>393</c:v>
                </c:pt>
                <c:pt idx="17">
                  <c:v>354</c:v>
                </c:pt>
                <c:pt idx="18">
                  <c:v>391</c:v>
                </c:pt>
                <c:pt idx="19">
                  <c:v>373</c:v>
                </c:pt>
                <c:pt idx="20">
                  <c:v>376</c:v>
                </c:pt>
                <c:pt idx="21">
                  <c:v>387</c:v>
                </c:pt>
                <c:pt idx="22">
                  <c:v>431</c:v>
                </c:pt>
                <c:pt idx="23">
                  <c:v>443</c:v>
                </c:pt>
                <c:pt idx="24">
                  <c:v>504</c:v>
                </c:pt>
                <c:pt idx="25">
                  <c:v>480</c:v>
                </c:pt>
                <c:pt idx="26">
                  <c:v>521</c:v>
                </c:pt>
                <c:pt idx="27">
                  <c:v>465</c:v>
                </c:pt>
                <c:pt idx="28">
                  <c:v>477</c:v>
                </c:pt>
                <c:pt idx="29">
                  <c:v>435</c:v>
                </c:pt>
                <c:pt idx="30">
                  <c:v>406</c:v>
                </c:pt>
                <c:pt idx="31">
                  <c:v>387</c:v>
                </c:pt>
                <c:pt idx="32">
                  <c:v>376</c:v>
                </c:pt>
                <c:pt idx="33">
                  <c:v>330</c:v>
                </c:pt>
                <c:pt idx="34">
                  <c:v>263</c:v>
                </c:pt>
                <c:pt idx="35">
                  <c:v>232</c:v>
                </c:pt>
                <c:pt idx="36">
                  <c:v>196</c:v>
                </c:pt>
                <c:pt idx="37">
                  <c:v>355</c:v>
                </c:pt>
                <c:pt idx="38">
                  <c:v>546</c:v>
                </c:pt>
                <c:pt idx="39">
                  <c:v>589</c:v>
                </c:pt>
                <c:pt idx="40">
                  <c:v>612</c:v>
                </c:pt>
                <c:pt idx="41">
                  <c:v>726</c:v>
                </c:pt>
                <c:pt idx="42">
                  <c:v>680</c:v>
                </c:pt>
                <c:pt idx="43">
                  <c:v>793</c:v>
                </c:pt>
                <c:pt idx="44">
                  <c:v>908</c:v>
                </c:pt>
                <c:pt idx="45">
                  <c:v>687</c:v>
                </c:pt>
                <c:pt idx="46">
                  <c:v>549</c:v>
                </c:pt>
                <c:pt idx="47">
                  <c:v>492</c:v>
                </c:pt>
                <c:pt idx="48">
                  <c:v>445</c:v>
                </c:pt>
                <c:pt idx="49">
                  <c:v>320</c:v>
                </c:pt>
                <c:pt idx="50">
                  <c:v>135</c:v>
                </c:pt>
                <c:pt idx="51">
                  <c:v>79</c:v>
                </c:pt>
                <c:pt idx="52">
                  <c:v>42</c:v>
                </c:pt>
                <c:pt idx="53">
                  <c:v>21</c:v>
                </c:pt>
                <c:pt idx="54">
                  <c:v>39</c:v>
                </c:pt>
                <c:pt idx="55">
                  <c:v>154</c:v>
                </c:pt>
                <c:pt idx="56">
                  <c:v>301</c:v>
                </c:pt>
                <c:pt idx="57">
                  <c:v>418</c:v>
                </c:pt>
                <c:pt idx="58">
                  <c:v>471</c:v>
                </c:pt>
                <c:pt idx="59">
                  <c:v>600</c:v>
                </c:pt>
                <c:pt idx="60">
                  <c:v>620</c:v>
                </c:pt>
                <c:pt idx="61">
                  <c:v>587</c:v>
                </c:pt>
                <c:pt idx="62">
                  <c:v>485</c:v>
                </c:pt>
                <c:pt idx="63">
                  <c:v>384</c:v>
                </c:pt>
                <c:pt idx="64">
                  <c:v>217</c:v>
                </c:pt>
                <c:pt idx="65">
                  <c:v>168</c:v>
                </c:pt>
                <c:pt idx="66">
                  <c:v>104</c:v>
                </c:pt>
                <c:pt idx="67">
                  <c:v>73</c:v>
                </c:pt>
                <c:pt idx="68">
                  <c:v>57</c:v>
                </c:pt>
                <c:pt idx="69">
                  <c:v>64</c:v>
                </c:pt>
                <c:pt idx="70">
                  <c:v>53</c:v>
                </c:pt>
                <c:pt idx="71">
                  <c:v>159</c:v>
                </c:pt>
                <c:pt idx="72">
                  <c:v>181</c:v>
                </c:pt>
                <c:pt idx="73">
                  <c:v>142</c:v>
                </c:pt>
                <c:pt idx="74">
                  <c:v>146</c:v>
                </c:pt>
                <c:pt idx="75">
                  <c:v>148</c:v>
                </c:pt>
                <c:pt idx="76">
                  <c:v>111</c:v>
                </c:pt>
                <c:pt idx="77">
                  <c:v>88</c:v>
                </c:pt>
                <c:pt idx="78">
                  <c:v>63</c:v>
                </c:pt>
                <c:pt idx="79">
                  <c:v>53</c:v>
                </c:pt>
                <c:pt idx="80">
                  <c:v>63</c:v>
                </c:pt>
                <c:pt idx="81">
                  <c:v>54</c:v>
                </c:pt>
                <c:pt idx="82">
                  <c:v>49</c:v>
                </c:pt>
                <c:pt idx="83">
                  <c:v>43</c:v>
                </c:pt>
                <c:pt idx="84">
                  <c:v>20</c:v>
                </c:pt>
                <c:pt idx="85">
                  <c:v>17</c:v>
                </c:pt>
                <c:pt idx="86">
                  <c:v>15</c:v>
                </c:pt>
                <c:pt idx="87">
                  <c:v>11</c:v>
                </c:pt>
                <c:pt idx="88">
                  <c:v>1</c:v>
                </c:pt>
                <c:pt idx="89">
                  <c:v>0</c:v>
                </c:pt>
                <c:pt idx="90">
                  <c:v>0</c:v>
                </c:pt>
                <c:pt idx="91">
                  <c:v>0</c:v>
                </c:pt>
                <c:pt idx="92">
                  <c:v>0</c:v>
                </c:pt>
                <c:pt idx="93">
                  <c:v>0</c:v>
                </c:pt>
                <c:pt idx="94">
                  <c:v>0</c:v>
                </c:pt>
              </c:numCache>
            </c:numRef>
          </c:val>
          <c:extLst>
            <c:ext xmlns:c16="http://schemas.microsoft.com/office/drawing/2014/chart" uri="{C3380CC4-5D6E-409C-BE32-E72D297353CC}">
              <c16:uniqueId val="{00000000-E3A1-40C5-9148-537B44DEB7EF}"/>
            </c:ext>
          </c:extLst>
        </c:ser>
        <c:ser>
          <c:idx val="1"/>
          <c:order val="1"/>
          <c:tx>
            <c:strRef>
              <c:f>'Weekly Manpower'!$C$7</c:f>
              <c:strCache>
                <c:ptCount val="1"/>
                <c:pt idx="0">
                  <c:v>Actual</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Manpower'!$D$5:$CT$5</c:f>
              <c:numCache>
                <c:formatCode>dd\-mmm\-yy</c:formatCode>
                <c:ptCount val="95"/>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46389</c:v>
                </c:pt>
                <c:pt idx="52">
                  <c:v>46396</c:v>
                </c:pt>
                <c:pt idx="53">
                  <c:v>46403</c:v>
                </c:pt>
                <c:pt idx="54">
                  <c:v>46410</c:v>
                </c:pt>
                <c:pt idx="55">
                  <c:v>46417</c:v>
                </c:pt>
                <c:pt idx="56">
                  <c:v>46424</c:v>
                </c:pt>
                <c:pt idx="57">
                  <c:v>46431</c:v>
                </c:pt>
                <c:pt idx="58">
                  <c:v>46438</c:v>
                </c:pt>
                <c:pt idx="59">
                  <c:v>46445</c:v>
                </c:pt>
                <c:pt idx="60">
                  <c:v>46452</c:v>
                </c:pt>
                <c:pt idx="61">
                  <c:v>46459</c:v>
                </c:pt>
                <c:pt idx="62">
                  <c:v>46466</c:v>
                </c:pt>
                <c:pt idx="63">
                  <c:v>46473</c:v>
                </c:pt>
                <c:pt idx="64">
                  <c:v>46480</c:v>
                </c:pt>
                <c:pt idx="65">
                  <c:v>46487</c:v>
                </c:pt>
                <c:pt idx="66">
                  <c:v>46494</c:v>
                </c:pt>
                <c:pt idx="67">
                  <c:v>46501</c:v>
                </c:pt>
                <c:pt idx="68">
                  <c:v>46508</c:v>
                </c:pt>
                <c:pt idx="69">
                  <c:v>46515</c:v>
                </c:pt>
                <c:pt idx="70">
                  <c:v>46522</c:v>
                </c:pt>
                <c:pt idx="71">
                  <c:v>46529</c:v>
                </c:pt>
                <c:pt idx="72">
                  <c:v>46536</c:v>
                </c:pt>
                <c:pt idx="73">
                  <c:v>46543</c:v>
                </c:pt>
                <c:pt idx="74">
                  <c:v>46550</c:v>
                </c:pt>
                <c:pt idx="75">
                  <c:v>46557</c:v>
                </c:pt>
                <c:pt idx="76">
                  <c:v>46564</c:v>
                </c:pt>
                <c:pt idx="77">
                  <c:v>46571</c:v>
                </c:pt>
                <c:pt idx="78">
                  <c:v>46578</c:v>
                </c:pt>
                <c:pt idx="79">
                  <c:v>46585</c:v>
                </c:pt>
                <c:pt idx="80">
                  <c:v>46592</c:v>
                </c:pt>
                <c:pt idx="81">
                  <c:v>46599</c:v>
                </c:pt>
                <c:pt idx="82">
                  <c:v>46606</c:v>
                </c:pt>
                <c:pt idx="83">
                  <c:v>46613</c:v>
                </c:pt>
                <c:pt idx="84">
                  <c:v>46620</c:v>
                </c:pt>
                <c:pt idx="85">
                  <c:v>46627</c:v>
                </c:pt>
                <c:pt idx="86">
                  <c:v>46634</c:v>
                </c:pt>
                <c:pt idx="87">
                  <c:v>46641</c:v>
                </c:pt>
                <c:pt idx="88">
                  <c:v>46648</c:v>
                </c:pt>
                <c:pt idx="89">
                  <c:v>46655</c:v>
                </c:pt>
                <c:pt idx="90">
                  <c:v>46691</c:v>
                </c:pt>
                <c:pt idx="91">
                  <c:v>46721</c:v>
                </c:pt>
                <c:pt idx="92">
                  <c:v>46752</c:v>
                </c:pt>
                <c:pt idx="93">
                  <c:v>46783</c:v>
                </c:pt>
                <c:pt idx="94">
                  <c:v>46812</c:v>
                </c:pt>
              </c:numCache>
            </c:numRef>
          </c:cat>
          <c:val>
            <c:numRef>
              <c:f>'Weekly Manpower'!$D$7:$CT$7</c:f>
              <c:numCache>
                <c:formatCode>0</c:formatCode>
                <c:ptCount val="95"/>
                <c:pt idx="0">
                  <c:v>105</c:v>
                </c:pt>
                <c:pt idx="1">
                  <c:v>105</c:v>
                </c:pt>
                <c:pt idx="2">
                  <c:v>105</c:v>
                </c:pt>
                <c:pt idx="3">
                  <c:v>105</c:v>
                </c:pt>
                <c:pt idx="4">
                  <c:v>190</c:v>
                </c:pt>
                <c:pt idx="5">
                  <c:v>190</c:v>
                </c:pt>
                <c:pt idx="6">
                  <c:v>190</c:v>
                </c:pt>
                <c:pt idx="7">
                  <c:v>190</c:v>
                </c:pt>
                <c:pt idx="8">
                  <c:v>303</c:v>
                </c:pt>
                <c:pt idx="9">
                  <c:v>303</c:v>
                </c:pt>
                <c:pt idx="10">
                  <c:v>303</c:v>
                </c:pt>
                <c:pt idx="11">
                  <c:v>303</c:v>
                </c:pt>
                <c:pt idx="12">
                  <c:v>428</c:v>
                </c:pt>
                <c:pt idx="13">
                  <c:v>428</c:v>
                </c:pt>
                <c:pt idx="14">
                  <c:v>428</c:v>
                </c:pt>
                <c:pt idx="15">
                  <c:v>428</c:v>
                </c:pt>
                <c:pt idx="16">
                  <c:v>588</c:v>
                </c:pt>
                <c:pt idx="17">
                  <c:v>588</c:v>
                </c:pt>
                <c:pt idx="18">
                  <c:v>588</c:v>
                </c:pt>
                <c:pt idx="19">
                  <c:v>588</c:v>
                </c:pt>
                <c:pt idx="20">
                  <c:v>588</c:v>
                </c:pt>
                <c:pt idx="21">
                  <c:v>650</c:v>
                </c:pt>
                <c:pt idx="22">
                  <c:v>650</c:v>
                </c:pt>
                <c:pt idx="23">
                  <c:v>650</c:v>
                </c:pt>
                <c:pt idx="24">
                  <c:v>650</c:v>
                </c:pt>
                <c:pt idx="25">
                  <c:v>670</c:v>
                </c:pt>
                <c:pt idx="26">
                  <c:v>670</c:v>
                </c:pt>
                <c:pt idx="27">
                  <c:v>670</c:v>
                </c:pt>
                <c:pt idx="28">
                  <c:v>670</c:v>
                </c:pt>
                <c:pt idx="29">
                  <c:v>659</c:v>
                </c:pt>
                <c:pt idx="30">
                  <c:v>659</c:v>
                </c:pt>
                <c:pt idx="31">
                  <c:v>659</c:v>
                </c:pt>
                <c:pt idx="32">
                  <c:v>659</c:v>
                </c:pt>
                <c:pt idx="33">
                  <c:v>659</c:v>
                </c:pt>
                <c:pt idx="34">
                  <c:v>659</c:v>
                </c:pt>
                <c:pt idx="35">
                  <c:v>659</c:v>
                </c:pt>
                <c:pt idx="36">
                  <c:v>659</c:v>
                </c:pt>
                <c:pt idx="37">
                  <c:v>659</c:v>
                </c:pt>
                <c:pt idx="38">
                  <c:v>529</c:v>
                </c:pt>
              </c:numCache>
            </c:numRef>
          </c:val>
          <c:extLst>
            <c:ext xmlns:c16="http://schemas.microsoft.com/office/drawing/2014/chart" uri="{C3380CC4-5D6E-409C-BE32-E72D297353CC}">
              <c16:uniqueId val="{00000001-E3A1-40C5-9148-537B44DEB7EF}"/>
            </c:ext>
          </c:extLst>
        </c:ser>
        <c:dLbls>
          <c:showLegendKey val="0"/>
          <c:showVal val="0"/>
          <c:showCatName val="0"/>
          <c:showSerName val="0"/>
          <c:showPercent val="0"/>
          <c:showBubbleSize val="0"/>
        </c:dLbls>
        <c:gapWidth val="10"/>
        <c:overlap val="-72"/>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d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day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9.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0.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19.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openxmlformats.org/officeDocument/2006/relationships/image" Target="../media/image10.jpeg"/><Relationship Id="rId1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27</xdr:col>
      <xdr:colOff>822574</xdr:colOff>
      <xdr:row>27</xdr:row>
      <xdr:rowOff>0</xdr:rowOff>
    </xdr:from>
    <xdr:to>
      <xdr:col>32</xdr:col>
      <xdr:colOff>0</xdr:colOff>
      <xdr:row>42</xdr:row>
      <xdr:rowOff>0</xdr:rowOff>
    </xdr:to>
    <xdr:graphicFrame macro="">
      <xdr:nvGraphicFramePr>
        <xdr:cNvPr id="2" name="图表 1">
          <a:extLst>
            <a:ext uri="{FF2B5EF4-FFF2-40B4-BE49-F238E27FC236}">
              <a16:creationId xmlns:a16="http://schemas.microsoft.com/office/drawing/2014/main" id="{76A8D7E7-DCC2-4584-8859-2C6CFB46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19</xdr:row>
      <xdr:rowOff>0</xdr:rowOff>
    </xdr:from>
    <xdr:to>
      <xdr:col>28</xdr:col>
      <xdr:colOff>0</xdr:colOff>
      <xdr:row>94</xdr:row>
      <xdr:rowOff>19050</xdr:rowOff>
    </xdr:to>
    <xdr:graphicFrame macro="">
      <xdr:nvGraphicFramePr>
        <xdr:cNvPr id="3" name="图表 2">
          <a:extLst>
            <a:ext uri="{FF2B5EF4-FFF2-40B4-BE49-F238E27FC236}">
              <a16:creationId xmlns:a16="http://schemas.microsoft.com/office/drawing/2014/main" id="{AE5892C8-88D4-4339-B93F-64BCC48D2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0</xdr:colOff>
      <xdr:row>27</xdr:row>
      <xdr:rowOff>24794</xdr:rowOff>
    </xdr:from>
    <xdr:to>
      <xdr:col>34</xdr:col>
      <xdr:colOff>840096</xdr:colOff>
      <xdr:row>41</xdr:row>
      <xdr:rowOff>240312</xdr:rowOff>
    </xdr:to>
    <xdr:graphicFrame macro="">
      <xdr:nvGraphicFramePr>
        <xdr:cNvPr id="4" name="图表 3">
          <a:extLst>
            <a:ext uri="{FF2B5EF4-FFF2-40B4-BE49-F238E27FC236}">
              <a16:creationId xmlns:a16="http://schemas.microsoft.com/office/drawing/2014/main" id="{00765353-5F2C-47E9-B63D-FA241DEB6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0</xdr:colOff>
      <xdr:row>29</xdr:row>
      <xdr:rowOff>50303</xdr:rowOff>
    </xdr:from>
    <xdr:to>
      <xdr:col>34</xdr:col>
      <xdr:colOff>685316</xdr:colOff>
      <xdr:row>30</xdr:row>
      <xdr:rowOff>101381</xdr:rowOff>
    </xdr:to>
    <xdr:sp macro="" textlink="'Invoice Log'!AS60">
      <xdr:nvSpPr>
        <xdr:cNvPr id="5" name=" ">
          <a:extLst>
            <a:ext uri="{FF2B5EF4-FFF2-40B4-BE49-F238E27FC236}">
              <a16:creationId xmlns:a16="http://schemas.microsoft.com/office/drawing/2014/main" id="{E1D32F8D-0BE3-46B6-B4A7-CA5C3FFB069D}"/>
            </a:ext>
          </a:extLst>
        </xdr:cNvPr>
        <xdr:cNvSpPr txBox="1"/>
      </xdr:nvSpPr>
      <xdr:spPr>
        <a:xfrm>
          <a:off x="20133456" y="6633983"/>
          <a:ext cx="1110620" cy="233958"/>
        </a:xfrm>
        <a:prstGeom prst="rect">
          <a:avLst/>
        </a:prstGeom>
        <a:solidFill>
          <a:srgbClr val="FFFFFF"/>
        </a:solidFill>
        <a:ln w="9525" cap="flat" cmpd="sng">
          <a:solidFill>
            <a:srgbClr val="2B6682"/>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fld id="{BB962C8B-B14F-4D97-AF65-F5344CB8AC3E}" type="TxLink">
            <a:rPr lang="en-US" altLang="zh-CN" sz="1400" b="1">
              <a:solidFill>
                <a:srgbClr val="333399"/>
              </a:solidFill>
              <a:latin typeface="Calibri" panose="00000000000000000000" charset="0"/>
              <a:ea typeface="Calibri" panose="00000000000000000000" charset="0"/>
            </a:rPr>
            <a:pPr algn="ctr"/>
            <a:t> </a:t>
          </a:fld>
          <a:endParaRPr lang="en-US" altLang="zh-CN" sz="1400" b="1">
            <a:solidFill>
              <a:srgbClr val="333399"/>
            </a:solidFill>
            <a:latin typeface="Calibri" panose="00000000000000000000" charset="0"/>
            <a:ea typeface="Calibri" panose="00000000000000000000" charset="0"/>
          </a:endParaRPr>
        </a:p>
      </xdr:txBody>
    </xdr:sp>
    <xdr:clientData/>
  </xdr:twoCellAnchor>
  <xdr:twoCellAnchor>
    <xdr:from>
      <xdr:col>20</xdr:col>
      <xdr:colOff>14601</xdr:colOff>
      <xdr:row>59</xdr:row>
      <xdr:rowOff>0</xdr:rowOff>
    </xdr:from>
    <xdr:to>
      <xdr:col>23</xdr:col>
      <xdr:colOff>811866</xdr:colOff>
      <xdr:row>65</xdr:row>
      <xdr:rowOff>203001</xdr:rowOff>
    </xdr:to>
    <xdr:graphicFrame macro="">
      <xdr:nvGraphicFramePr>
        <xdr:cNvPr id="6" name="图表 5">
          <a:extLst>
            <a:ext uri="{FF2B5EF4-FFF2-40B4-BE49-F238E27FC236}">
              <a16:creationId xmlns:a16="http://schemas.microsoft.com/office/drawing/2014/main" id="{B4DB4A46-E4A4-4859-BF73-D5DB4FF8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34071</xdr:colOff>
      <xdr:row>71</xdr:row>
      <xdr:rowOff>24913</xdr:rowOff>
    </xdr:from>
    <xdr:to>
      <xdr:col>19</xdr:col>
      <xdr:colOff>830973</xdr:colOff>
      <xdr:row>79</xdr:row>
      <xdr:rowOff>190083</xdr:rowOff>
    </xdr:to>
    <xdr:graphicFrame macro="">
      <xdr:nvGraphicFramePr>
        <xdr:cNvPr id="7" name="图表 6">
          <a:extLst>
            <a:ext uri="{FF2B5EF4-FFF2-40B4-BE49-F238E27FC236}">
              <a16:creationId xmlns:a16="http://schemas.microsoft.com/office/drawing/2014/main" id="{AB6D7726-E0B0-4BAF-A769-33BBDCF58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0</xdr:colOff>
      <xdr:row>44</xdr:row>
      <xdr:rowOff>227632</xdr:rowOff>
    </xdr:from>
    <xdr:to>
      <xdr:col>34</xdr:col>
      <xdr:colOff>849831</xdr:colOff>
      <xdr:row>53</xdr:row>
      <xdr:rowOff>88552</xdr:rowOff>
    </xdr:to>
    <xdr:graphicFrame macro="">
      <xdr:nvGraphicFramePr>
        <xdr:cNvPr id="8" name="图表 7">
          <a:extLst>
            <a:ext uri="{FF2B5EF4-FFF2-40B4-BE49-F238E27FC236}">
              <a16:creationId xmlns:a16="http://schemas.microsoft.com/office/drawing/2014/main" id="{2EC6CE46-1D1B-40A6-95A3-DC978CBB2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0</xdr:colOff>
      <xdr:row>55</xdr:row>
      <xdr:rowOff>12501</xdr:rowOff>
    </xdr:from>
    <xdr:to>
      <xdr:col>34</xdr:col>
      <xdr:colOff>848857</xdr:colOff>
      <xdr:row>62</xdr:row>
      <xdr:rowOff>152161</xdr:rowOff>
    </xdr:to>
    <xdr:graphicFrame macro="">
      <xdr:nvGraphicFramePr>
        <xdr:cNvPr id="9" name="图表 8">
          <a:extLst>
            <a:ext uri="{FF2B5EF4-FFF2-40B4-BE49-F238E27FC236}">
              <a16:creationId xmlns:a16="http://schemas.microsoft.com/office/drawing/2014/main" id="{89803722-EF84-44BC-9E5F-DFF869215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11</xdr:row>
      <xdr:rowOff>0</xdr:rowOff>
    </xdr:from>
    <xdr:to>
      <xdr:col>34</xdr:col>
      <xdr:colOff>805543</xdr:colOff>
      <xdr:row>18</xdr:row>
      <xdr:rowOff>215756</xdr:rowOff>
    </xdr:to>
    <xdr:graphicFrame macro="">
      <xdr:nvGraphicFramePr>
        <xdr:cNvPr id="12" name="图表 11">
          <a:extLst>
            <a:ext uri="{FF2B5EF4-FFF2-40B4-BE49-F238E27FC236}">
              <a16:creationId xmlns:a16="http://schemas.microsoft.com/office/drawing/2014/main" id="{AD85A043-2F8D-4528-9963-7BD280D50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330543</xdr:colOff>
      <xdr:row>8</xdr:row>
      <xdr:rowOff>272016</xdr:rowOff>
    </xdr:from>
    <xdr:to>
      <xdr:col>7</xdr:col>
      <xdr:colOff>1424268</xdr:colOff>
      <xdr:row>24</xdr:row>
      <xdr:rowOff>86959</xdr:rowOff>
    </xdr:to>
    <xdr:graphicFrame macro="">
      <xdr:nvGraphicFramePr>
        <xdr:cNvPr id="4" name="Chart 3">
          <a:extLst>
            <a:ext uri="{FF2B5EF4-FFF2-40B4-BE49-F238E27FC236}">
              <a16:creationId xmlns:a16="http://schemas.microsoft.com/office/drawing/2014/main" id="{204A39BC-E635-4117-AA1F-14D6204EF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76199</xdr:colOff>
      <xdr:row>23</xdr:row>
      <xdr:rowOff>38100</xdr:rowOff>
    </xdr:from>
    <xdr:to>
      <xdr:col>8</xdr:col>
      <xdr:colOff>247650</xdr:colOff>
      <xdr:row>27</xdr:row>
      <xdr:rowOff>38100</xdr:rowOff>
    </xdr:to>
    <xdr:pic>
      <xdr:nvPicPr>
        <xdr:cNvPr id="4" name="Picture 3">
          <a:extLst>
            <a:ext uri="{FF2B5EF4-FFF2-40B4-BE49-F238E27FC236}">
              <a16:creationId xmlns:a16="http://schemas.microsoft.com/office/drawing/2014/main" id="{68D95998-E623-2C4D-A3A9-A22A917DB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933449" y="9848850"/>
          <a:ext cx="5943601" cy="4591050"/>
        </a:xfrm>
        <a:prstGeom prst="rect">
          <a:avLst/>
        </a:prstGeom>
        <a:ln w="28575">
          <a:solidFill>
            <a:schemeClr val="tx1"/>
          </a:solidFill>
        </a:ln>
      </xdr:spPr>
    </xdr:pic>
    <xdr:clientData/>
  </xdr:twoCellAnchor>
  <xdr:twoCellAnchor editAs="oneCell">
    <xdr:from>
      <xdr:col>8</xdr:col>
      <xdr:colOff>380999</xdr:colOff>
      <xdr:row>21</xdr:row>
      <xdr:rowOff>1790700</xdr:rowOff>
    </xdr:from>
    <xdr:to>
      <xdr:col>11</xdr:col>
      <xdr:colOff>391086</xdr:colOff>
      <xdr:row>26</xdr:row>
      <xdr:rowOff>321450</xdr:rowOff>
    </xdr:to>
    <xdr:pic>
      <xdr:nvPicPr>
        <xdr:cNvPr id="8" name="Picture 7">
          <a:extLst>
            <a:ext uri="{FF2B5EF4-FFF2-40B4-BE49-F238E27FC236}">
              <a16:creationId xmlns:a16="http://schemas.microsoft.com/office/drawing/2014/main" id="{6A0FBE17-F31E-7A3D-97BE-ACEEAF6C7A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7010399" y="8020050"/>
          <a:ext cx="4677337" cy="6360300"/>
        </a:xfrm>
        <a:prstGeom prst="rect">
          <a:avLst/>
        </a:prstGeom>
        <a:ln w="28575">
          <a:solidFill>
            <a:schemeClr val="tx1"/>
          </a:solidFill>
        </a:ln>
      </xdr:spPr>
    </xdr:pic>
    <xdr:clientData/>
  </xdr:twoCellAnchor>
  <xdr:twoCellAnchor editAs="oneCell">
    <xdr:from>
      <xdr:col>8</xdr:col>
      <xdr:colOff>358312</xdr:colOff>
      <xdr:row>5</xdr:row>
      <xdr:rowOff>73800</xdr:rowOff>
    </xdr:from>
    <xdr:to>
      <xdr:col>11</xdr:col>
      <xdr:colOff>407737</xdr:colOff>
      <xdr:row>21</xdr:row>
      <xdr:rowOff>1600200</xdr:rowOff>
    </xdr:to>
    <xdr:pic>
      <xdr:nvPicPr>
        <xdr:cNvPr id="12" name="Picture 11">
          <a:extLst>
            <a:ext uri="{FF2B5EF4-FFF2-40B4-BE49-F238E27FC236}">
              <a16:creationId xmlns:a16="http://schemas.microsoft.com/office/drawing/2014/main" id="{565849A1-554A-9B5F-97C9-415B831E16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6987712" y="1540650"/>
          <a:ext cx="4716675" cy="6288900"/>
        </a:xfrm>
        <a:prstGeom prst="rect">
          <a:avLst/>
        </a:prstGeom>
        <a:ln w="28575">
          <a:solidFill>
            <a:schemeClr val="tx1"/>
          </a:solidFill>
        </a:ln>
      </xdr:spPr>
    </xdr:pic>
    <xdr:clientData/>
  </xdr:twoCellAnchor>
  <xdr:twoCellAnchor editAs="oneCell">
    <xdr:from>
      <xdr:col>2</xdr:col>
      <xdr:colOff>88048</xdr:colOff>
      <xdr:row>17</xdr:row>
      <xdr:rowOff>208912</xdr:rowOff>
    </xdr:from>
    <xdr:to>
      <xdr:col>8</xdr:col>
      <xdr:colOff>228599</xdr:colOff>
      <xdr:row>22</xdr:row>
      <xdr:rowOff>147638</xdr:rowOff>
    </xdr:to>
    <xdr:pic>
      <xdr:nvPicPr>
        <xdr:cNvPr id="15" name="Picture 14">
          <a:extLst>
            <a:ext uri="{FF2B5EF4-FFF2-40B4-BE49-F238E27FC236}">
              <a16:creationId xmlns:a16="http://schemas.microsoft.com/office/drawing/2014/main" id="{F94F318C-3C55-1E9E-89E7-C8CB011B315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945298" y="5219062"/>
          <a:ext cx="5912701" cy="4434526"/>
        </a:xfrm>
        <a:prstGeom prst="rect">
          <a:avLst/>
        </a:prstGeom>
        <a:ln w="28575">
          <a:solidFill>
            <a:schemeClr val="tx1"/>
          </a:solidFill>
        </a:ln>
      </xdr:spPr>
    </xdr:pic>
    <xdr:clientData/>
  </xdr:twoCellAnchor>
  <xdr:twoCellAnchor editAs="oneCell">
    <xdr:from>
      <xdr:col>2</xdr:col>
      <xdr:colOff>95175</xdr:colOff>
      <xdr:row>5</xdr:row>
      <xdr:rowOff>94429</xdr:rowOff>
    </xdr:from>
    <xdr:to>
      <xdr:col>8</xdr:col>
      <xdr:colOff>228600</xdr:colOff>
      <xdr:row>16</xdr:row>
      <xdr:rowOff>285751</xdr:rowOff>
    </xdr:to>
    <xdr:pic>
      <xdr:nvPicPr>
        <xdr:cNvPr id="17" name="Picture 16">
          <a:extLst>
            <a:ext uri="{FF2B5EF4-FFF2-40B4-BE49-F238E27FC236}">
              <a16:creationId xmlns:a16="http://schemas.microsoft.com/office/drawing/2014/main" id="{D74E4E84-C1D8-7998-E883-B5346D656BD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952425" y="1561279"/>
          <a:ext cx="5905575" cy="3429822"/>
        </a:xfrm>
        <a:prstGeom prst="rect">
          <a:avLst/>
        </a:prstGeom>
        <a:ln w="28575">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206091</xdr:colOff>
      <xdr:row>2</xdr:row>
      <xdr:rowOff>0</xdr:rowOff>
    </xdr:from>
    <xdr:to>
      <xdr:col>33</xdr:col>
      <xdr:colOff>92434</xdr:colOff>
      <xdr:row>3</xdr:row>
      <xdr:rowOff>2704</xdr:rowOff>
    </xdr:to>
    <xdr:pic>
      <xdr:nvPicPr>
        <xdr:cNvPr id="2" name="Picture 1">
          <a:extLst>
            <a:ext uri="{FF2B5EF4-FFF2-40B4-BE49-F238E27FC236}">
              <a16:creationId xmlns:a16="http://schemas.microsoft.com/office/drawing/2014/main" id="{991427AE-00DD-48B8-9C23-704652BE8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3" name="Picture 2">
          <a:extLst>
            <a:ext uri="{FF2B5EF4-FFF2-40B4-BE49-F238E27FC236}">
              <a16:creationId xmlns:a16="http://schemas.microsoft.com/office/drawing/2014/main" id="{C79B2319-C8E3-4146-BE77-2718BF3CC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4" name="Picture 3">
          <a:extLst>
            <a:ext uri="{FF2B5EF4-FFF2-40B4-BE49-F238E27FC236}">
              <a16:creationId xmlns:a16="http://schemas.microsoft.com/office/drawing/2014/main" id="{35D5A9F5-3B2B-45AD-B28D-6C0A3E7DB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5" name="Picture 4">
          <a:extLst>
            <a:ext uri="{FF2B5EF4-FFF2-40B4-BE49-F238E27FC236}">
              <a16:creationId xmlns:a16="http://schemas.microsoft.com/office/drawing/2014/main" id="{219B4F3E-7AB1-4BEA-A25D-6D0D97F6E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6" name="Picture 5">
          <a:extLst>
            <a:ext uri="{FF2B5EF4-FFF2-40B4-BE49-F238E27FC236}">
              <a16:creationId xmlns:a16="http://schemas.microsoft.com/office/drawing/2014/main" id="{5D2976D1-D8C4-4BE6-94E7-0539DF930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7" name="Picture 6">
          <a:extLst>
            <a:ext uri="{FF2B5EF4-FFF2-40B4-BE49-F238E27FC236}">
              <a16:creationId xmlns:a16="http://schemas.microsoft.com/office/drawing/2014/main" id="{635A8B0B-7944-4AFA-8ECF-9199619D3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8" name="Picture 7">
          <a:extLst>
            <a:ext uri="{FF2B5EF4-FFF2-40B4-BE49-F238E27FC236}">
              <a16:creationId xmlns:a16="http://schemas.microsoft.com/office/drawing/2014/main" id="{E17C1130-79E1-4476-824A-31C8F7409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9" name="Picture 8">
          <a:extLst>
            <a:ext uri="{FF2B5EF4-FFF2-40B4-BE49-F238E27FC236}">
              <a16:creationId xmlns:a16="http://schemas.microsoft.com/office/drawing/2014/main" id="{D3B53C7F-6882-402B-B1F8-77B42C97A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0" name="Picture 9">
          <a:extLst>
            <a:ext uri="{FF2B5EF4-FFF2-40B4-BE49-F238E27FC236}">
              <a16:creationId xmlns:a16="http://schemas.microsoft.com/office/drawing/2014/main" id="{31828FFB-BB14-4B18-A3E5-09B8C5C0F8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1" name="Picture 10">
          <a:extLst>
            <a:ext uri="{FF2B5EF4-FFF2-40B4-BE49-F238E27FC236}">
              <a16:creationId xmlns:a16="http://schemas.microsoft.com/office/drawing/2014/main" id="{C252422D-4F75-41ED-A773-E472B07E0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2" name="Picture 11">
          <a:extLst>
            <a:ext uri="{FF2B5EF4-FFF2-40B4-BE49-F238E27FC236}">
              <a16:creationId xmlns:a16="http://schemas.microsoft.com/office/drawing/2014/main" id="{A9965FD2-4E2D-4461-905A-AE8A436C9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3" name="Picture 12">
          <a:extLst>
            <a:ext uri="{FF2B5EF4-FFF2-40B4-BE49-F238E27FC236}">
              <a16:creationId xmlns:a16="http://schemas.microsoft.com/office/drawing/2014/main" id="{6F180050-3FAF-4F08-BF14-4DB9F9584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4" name="Picture 13">
          <a:extLst>
            <a:ext uri="{FF2B5EF4-FFF2-40B4-BE49-F238E27FC236}">
              <a16:creationId xmlns:a16="http://schemas.microsoft.com/office/drawing/2014/main" id="{36358791-BF4E-4349-9585-0FF8BD49A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5" name="Picture 14">
          <a:extLst>
            <a:ext uri="{FF2B5EF4-FFF2-40B4-BE49-F238E27FC236}">
              <a16:creationId xmlns:a16="http://schemas.microsoft.com/office/drawing/2014/main" id="{417FB796-7A9D-46BF-A560-0CFE5DEF5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6" name="Picture 15">
          <a:extLst>
            <a:ext uri="{FF2B5EF4-FFF2-40B4-BE49-F238E27FC236}">
              <a16:creationId xmlns:a16="http://schemas.microsoft.com/office/drawing/2014/main" id="{E4EE45E0-801A-4813-B7D6-5C81DA14D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7" name="Picture 16">
          <a:extLst>
            <a:ext uri="{FF2B5EF4-FFF2-40B4-BE49-F238E27FC236}">
              <a16:creationId xmlns:a16="http://schemas.microsoft.com/office/drawing/2014/main" id="{613AF5E2-9F6F-47D7-88F8-140B8C8BE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8" name="Picture 17">
          <a:extLst>
            <a:ext uri="{FF2B5EF4-FFF2-40B4-BE49-F238E27FC236}">
              <a16:creationId xmlns:a16="http://schemas.microsoft.com/office/drawing/2014/main" id="{4EA08007-48AD-4EBC-B3F5-3298FBF6D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9" name="Picture 18">
          <a:extLst>
            <a:ext uri="{FF2B5EF4-FFF2-40B4-BE49-F238E27FC236}">
              <a16:creationId xmlns:a16="http://schemas.microsoft.com/office/drawing/2014/main" id="{6C230014-4032-4788-A60F-D7E5C4D5A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0" name="Picture 19">
          <a:extLst>
            <a:ext uri="{FF2B5EF4-FFF2-40B4-BE49-F238E27FC236}">
              <a16:creationId xmlns:a16="http://schemas.microsoft.com/office/drawing/2014/main" id="{EC39EA13-3B3E-4FA5-8627-468802F0C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1" name="Picture 20">
          <a:extLst>
            <a:ext uri="{FF2B5EF4-FFF2-40B4-BE49-F238E27FC236}">
              <a16:creationId xmlns:a16="http://schemas.microsoft.com/office/drawing/2014/main" id="{0343CEFE-883F-4323-89C5-58EF603BD1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2" name="Picture 21">
          <a:extLst>
            <a:ext uri="{FF2B5EF4-FFF2-40B4-BE49-F238E27FC236}">
              <a16:creationId xmlns:a16="http://schemas.microsoft.com/office/drawing/2014/main" id="{CFAEEDA0-C418-4F01-BFF9-45A39FC7B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3" name="Picture 22">
          <a:extLst>
            <a:ext uri="{FF2B5EF4-FFF2-40B4-BE49-F238E27FC236}">
              <a16:creationId xmlns:a16="http://schemas.microsoft.com/office/drawing/2014/main" id="{F7E78B17-620C-42AE-B5F7-120B92F946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4" name="Picture 23">
          <a:extLst>
            <a:ext uri="{FF2B5EF4-FFF2-40B4-BE49-F238E27FC236}">
              <a16:creationId xmlns:a16="http://schemas.microsoft.com/office/drawing/2014/main" id="{429AB6FB-799B-4D40-A787-4BB25B0C1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5" name="Picture 24">
          <a:extLst>
            <a:ext uri="{FF2B5EF4-FFF2-40B4-BE49-F238E27FC236}">
              <a16:creationId xmlns:a16="http://schemas.microsoft.com/office/drawing/2014/main" id="{76F1AD13-D359-4A90-B01D-19B355FA2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6" name="Picture 25">
          <a:extLst>
            <a:ext uri="{FF2B5EF4-FFF2-40B4-BE49-F238E27FC236}">
              <a16:creationId xmlns:a16="http://schemas.microsoft.com/office/drawing/2014/main" id="{6D70A793-DEA8-400C-AC88-643D7A7EA4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7" name="Picture 26">
          <a:extLst>
            <a:ext uri="{FF2B5EF4-FFF2-40B4-BE49-F238E27FC236}">
              <a16:creationId xmlns:a16="http://schemas.microsoft.com/office/drawing/2014/main" id="{A1F31486-7181-4989-B1E3-C59CBD379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8" name="Picture 27">
          <a:extLst>
            <a:ext uri="{FF2B5EF4-FFF2-40B4-BE49-F238E27FC236}">
              <a16:creationId xmlns:a16="http://schemas.microsoft.com/office/drawing/2014/main" id="{753F781A-C89B-48CA-B402-AFF7376A4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9" name="Picture 28">
          <a:extLst>
            <a:ext uri="{FF2B5EF4-FFF2-40B4-BE49-F238E27FC236}">
              <a16:creationId xmlns:a16="http://schemas.microsoft.com/office/drawing/2014/main" id="{4D6FF08A-1725-4FE4-89BC-E3614501C0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0" name="Picture 29">
          <a:extLst>
            <a:ext uri="{FF2B5EF4-FFF2-40B4-BE49-F238E27FC236}">
              <a16:creationId xmlns:a16="http://schemas.microsoft.com/office/drawing/2014/main" id="{D78B8449-E8C8-4257-B9C1-49E264282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1" name="Picture 30">
          <a:extLst>
            <a:ext uri="{FF2B5EF4-FFF2-40B4-BE49-F238E27FC236}">
              <a16:creationId xmlns:a16="http://schemas.microsoft.com/office/drawing/2014/main" id="{F3644CA8-2972-4086-AB8D-3D1768C52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2" name="Picture 31">
          <a:extLst>
            <a:ext uri="{FF2B5EF4-FFF2-40B4-BE49-F238E27FC236}">
              <a16:creationId xmlns:a16="http://schemas.microsoft.com/office/drawing/2014/main" id="{F1E8267F-64AE-4C9F-9CD0-7AC312DC4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3" name="Picture 32">
          <a:extLst>
            <a:ext uri="{FF2B5EF4-FFF2-40B4-BE49-F238E27FC236}">
              <a16:creationId xmlns:a16="http://schemas.microsoft.com/office/drawing/2014/main" id="{AD515C08-AF70-4560-848B-6AADAA025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4" name="Picture 33">
          <a:extLst>
            <a:ext uri="{FF2B5EF4-FFF2-40B4-BE49-F238E27FC236}">
              <a16:creationId xmlns:a16="http://schemas.microsoft.com/office/drawing/2014/main" id="{5EF20980-3C1C-44C6-BF73-52F434AB7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5" name="Picture 34">
          <a:extLst>
            <a:ext uri="{FF2B5EF4-FFF2-40B4-BE49-F238E27FC236}">
              <a16:creationId xmlns:a16="http://schemas.microsoft.com/office/drawing/2014/main" id="{9CCF28A6-E78A-4E22-9140-C9847EF8A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6" name="Picture 35">
          <a:extLst>
            <a:ext uri="{FF2B5EF4-FFF2-40B4-BE49-F238E27FC236}">
              <a16:creationId xmlns:a16="http://schemas.microsoft.com/office/drawing/2014/main" id="{CCAACBB4-AE7A-4BAC-A240-14566B789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7" name="Picture 36">
          <a:extLst>
            <a:ext uri="{FF2B5EF4-FFF2-40B4-BE49-F238E27FC236}">
              <a16:creationId xmlns:a16="http://schemas.microsoft.com/office/drawing/2014/main" id="{CCF0775B-D12F-4934-BE81-9EFDBAE3D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8" name="Picture 37">
          <a:extLst>
            <a:ext uri="{FF2B5EF4-FFF2-40B4-BE49-F238E27FC236}">
              <a16:creationId xmlns:a16="http://schemas.microsoft.com/office/drawing/2014/main" id="{A0015B00-2022-4AB2-8589-7EA525B21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9" name="Picture 38">
          <a:extLst>
            <a:ext uri="{FF2B5EF4-FFF2-40B4-BE49-F238E27FC236}">
              <a16:creationId xmlns:a16="http://schemas.microsoft.com/office/drawing/2014/main" id="{9A6BFD0E-777E-49A7-8F2D-E7863E32D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0" name="Picture 39">
          <a:extLst>
            <a:ext uri="{FF2B5EF4-FFF2-40B4-BE49-F238E27FC236}">
              <a16:creationId xmlns:a16="http://schemas.microsoft.com/office/drawing/2014/main" id="{D3DF336B-4680-4348-97CB-2F4D62968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1" name="Picture 40">
          <a:extLst>
            <a:ext uri="{FF2B5EF4-FFF2-40B4-BE49-F238E27FC236}">
              <a16:creationId xmlns:a16="http://schemas.microsoft.com/office/drawing/2014/main" id="{F8B868E1-D3FC-4788-9AEC-19B1F43B90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255814</xdr:colOff>
      <xdr:row>0</xdr:row>
      <xdr:rowOff>20411</xdr:rowOff>
    </xdr:from>
    <xdr:to>
      <xdr:col>28</xdr:col>
      <xdr:colOff>110807</xdr:colOff>
      <xdr:row>2</xdr:row>
      <xdr:rowOff>19367</xdr:rowOff>
    </xdr:to>
    <xdr:pic>
      <xdr:nvPicPr>
        <xdr:cNvPr id="2" name="Picture 1">
          <a:extLst>
            <a:ext uri="{FF2B5EF4-FFF2-40B4-BE49-F238E27FC236}">
              <a16:creationId xmlns:a16="http://schemas.microsoft.com/office/drawing/2014/main" id="{D5184E2D-0D38-4EA4-8B42-FD2D0EA2DB7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3" name="Picture 2">
          <a:extLst>
            <a:ext uri="{FF2B5EF4-FFF2-40B4-BE49-F238E27FC236}">
              <a16:creationId xmlns:a16="http://schemas.microsoft.com/office/drawing/2014/main" id="{7452C417-7283-4C7B-B9E2-40FE7820F4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4" name="Picture 3">
          <a:extLst>
            <a:ext uri="{FF2B5EF4-FFF2-40B4-BE49-F238E27FC236}">
              <a16:creationId xmlns:a16="http://schemas.microsoft.com/office/drawing/2014/main" id="{04079808-B3E9-492B-9E8B-8687AC7021B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5" name="Picture 4">
          <a:extLst>
            <a:ext uri="{FF2B5EF4-FFF2-40B4-BE49-F238E27FC236}">
              <a16:creationId xmlns:a16="http://schemas.microsoft.com/office/drawing/2014/main" id="{041B682C-AB34-405E-856F-4991B72A718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7" name="Picture 6">
          <a:extLst>
            <a:ext uri="{FF2B5EF4-FFF2-40B4-BE49-F238E27FC236}">
              <a16:creationId xmlns:a16="http://schemas.microsoft.com/office/drawing/2014/main" id="{4140EA7C-FB4E-4598-9106-9BF0E7D3DF0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6" name="Picture 5">
          <a:extLst>
            <a:ext uri="{FF2B5EF4-FFF2-40B4-BE49-F238E27FC236}">
              <a16:creationId xmlns:a16="http://schemas.microsoft.com/office/drawing/2014/main" id="{E17F6E3D-70CF-48D1-8BCB-6F5BEF2D501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8" name="Picture 7">
          <a:extLst>
            <a:ext uri="{FF2B5EF4-FFF2-40B4-BE49-F238E27FC236}">
              <a16:creationId xmlns:a16="http://schemas.microsoft.com/office/drawing/2014/main" id="{4EEDDD7F-11D6-4C7C-A04F-FCF619BBF0A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9" name="Picture 8">
          <a:extLst>
            <a:ext uri="{FF2B5EF4-FFF2-40B4-BE49-F238E27FC236}">
              <a16:creationId xmlns:a16="http://schemas.microsoft.com/office/drawing/2014/main" id="{7AD500D9-5D2A-46B3-86F9-F14D438AD99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0" name="Picture 9">
          <a:extLst>
            <a:ext uri="{FF2B5EF4-FFF2-40B4-BE49-F238E27FC236}">
              <a16:creationId xmlns:a16="http://schemas.microsoft.com/office/drawing/2014/main" id="{1590B85D-D0BC-4889-9FC3-06E9672E9E63}"/>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2</xdr:row>
      <xdr:rowOff>19367</xdr:rowOff>
    </xdr:to>
    <xdr:pic>
      <xdr:nvPicPr>
        <xdr:cNvPr id="11" name="Picture 10">
          <a:extLst>
            <a:ext uri="{FF2B5EF4-FFF2-40B4-BE49-F238E27FC236}">
              <a16:creationId xmlns:a16="http://schemas.microsoft.com/office/drawing/2014/main" id="{884E750A-8BF5-436E-8124-6FD8A2CA3B7E}"/>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3</xdr:row>
      <xdr:rowOff>317</xdr:rowOff>
    </xdr:to>
    <xdr:pic>
      <xdr:nvPicPr>
        <xdr:cNvPr id="12" name="Picture 11">
          <a:extLst>
            <a:ext uri="{FF2B5EF4-FFF2-40B4-BE49-F238E27FC236}">
              <a16:creationId xmlns:a16="http://schemas.microsoft.com/office/drawing/2014/main" id="{AF19C09B-AE53-4318-9249-418EC7A14C4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3" name="Picture 12">
          <a:extLst>
            <a:ext uri="{FF2B5EF4-FFF2-40B4-BE49-F238E27FC236}">
              <a16:creationId xmlns:a16="http://schemas.microsoft.com/office/drawing/2014/main" id="{8D12764B-7B72-48F3-8B42-E63CC8728EF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4" name="Picture 13">
          <a:extLst>
            <a:ext uri="{FF2B5EF4-FFF2-40B4-BE49-F238E27FC236}">
              <a16:creationId xmlns:a16="http://schemas.microsoft.com/office/drawing/2014/main" id="{A4B152CF-9B55-47CB-8C39-36167F6AA5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5" name="Picture 14">
          <a:extLst>
            <a:ext uri="{FF2B5EF4-FFF2-40B4-BE49-F238E27FC236}">
              <a16:creationId xmlns:a16="http://schemas.microsoft.com/office/drawing/2014/main" id="{B0301B64-E7B1-4954-8720-080F6537C01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8663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6" name="Picture 15">
          <a:extLst>
            <a:ext uri="{FF2B5EF4-FFF2-40B4-BE49-F238E27FC236}">
              <a16:creationId xmlns:a16="http://schemas.microsoft.com/office/drawing/2014/main" id="{10A7B252-882A-480F-B5CB-D7CEE81623B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oneCellAnchor>
    <xdr:from>
      <xdr:col>24</xdr:col>
      <xdr:colOff>255814</xdr:colOff>
      <xdr:row>0</xdr:row>
      <xdr:rowOff>20411</xdr:rowOff>
    </xdr:from>
    <xdr:ext cx="1036093" cy="494704"/>
    <xdr:pic>
      <xdr:nvPicPr>
        <xdr:cNvPr id="17" name="Picture 16">
          <a:extLst>
            <a:ext uri="{FF2B5EF4-FFF2-40B4-BE49-F238E27FC236}">
              <a16:creationId xmlns:a16="http://schemas.microsoft.com/office/drawing/2014/main" id="{5C739D07-FB0D-4DFC-B9E2-C99FD6EAADC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8" name="Picture 17">
          <a:extLst>
            <a:ext uri="{FF2B5EF4-FFF2-40B4-BE49-F238E27FC236}">
              <a16:creationId xmlns:a16="http://schemas.microsoft.com/office/drawing/2014/main" id="{68A73F25-8C1F-41FD-A980-16C06748A57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9" name="Picture 18">
          <a:extLst>
            <a:ext uri="{FF2B5EF4-FFF2-40B4-BE49-F238E27FC236}">
              <a16:creationId xmlns:a16="http://schemas.microsoft.com/office/drawing/2014/main" id="{F1A850FF-1D48-4B80-8DF4-60743C06F1F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437539" y="10804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0" name="Picture 19">
          <a:extLst>
            <a:ext uri="{FF2B5EF4-FFF2-40B4-BE49-F238E27FC236}">
              <a16:creationId xmlns:a16="http://schemas.microsoft.com/office/drawing/2014/main" id="{77F79DFE-EEA8-4210-8A10-98B6D9FAE2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1" name="Picture 20">
          <a:extLst>
            <a:ext uri="{FF2B5EF4-FFF2-40B4-BE49-F238E27FC236}">
              <a16:creationId xmlns:a16="http://schemas.microsoft.com/office/drawing/2014/main" id="{0453BADF-15BA-4DBF-907C-DAE09E282D0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2" name="Picture 21">
          <a:extLst>
            <a:ext uri="{FF2B5EF4-FFF2-40B4-BE49-F238E27FC236}">
              <a16:creationId xmlns:a16="http://schemas.microsoft.com/office/drawing/2014/main" id="{0922248D-DAB3-4E06-9B83-CB47AFE0F70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3" name="Picture 22">
          <a:extLst>
            <a:ext uri="{FF2B5EF4-FFF2-40B4-BE49-F238E27FC236}">
              <a16:creationId xmlns:a16="http://schemas.microsoft.com/office/drawing/2014/main" id="{926D3F6D-C1F0-4D07-BF46-40EFF1BFAB7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4" name="Picture 23">
          <a:extLst>
            <a:ext uri="{FF2B5EF4-FFF2-40B4-BE49-F238E27FC236}">
              <a16:creationId xmlns:a16="http://schemas.microsoft.com/office/drawing/2014/main" id="{C5158996-D1CE-4453-B733-CBE4EE63915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5" name="Picture 24">
          <a:extLst>
            <a:ext uri="{FF2B5EF4-FFF2-40B4-BE49-F238E27FC236}">
              <a16:creationId xmlns:a16="http://schemas.microsoft.com/office/drawing/2014/main" id="{FA9D0A4F-AD79-460F-81C9-26D7DE8B670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78509" y="11185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6" name="Picture 25">
          <a:extLst>
            <a:ext uri="{FF2B5EF4-FFF2-40B4-BE49-F238E27FC236}">
              <a16:creationId xmlns:a16="http://schemas.microsoft.com/office/drawing/2014/main" id="{28201E99-A0CE-4D8A-BE33-0D7B32DC9E4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7" name="Picture 26">
          <a:extLst>
            <a:ext uri="{FF2B5EF4-FFF2-40B4-BE49-F238E27FC236}">
              <a16:creationId xmlns:a16="http://schemas.microsoft.com/office/drawing/2014/main" id="{C2557890-7373-4C6E-B2DB-095BAE0DEA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8" name="Picture 27">
          <a:extLst>
            <a:ext uri="{FF2B5EF4-FFF2-40B4-BE49-F238E27FC236}">
              <a16:creationId xmlns:a16="http://schemas.microsoft.com/office/drawing/2014/main" id="{17C8A25D-CB36-444B-99B1-2788CF9CEAF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2680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9" name="Picture 28">
          <a:extLst>
            <a:ext uri="{FF2B5EF4-FFF2-40B4-BE49-F238E27FC236}">
              <a16:creationId xmlns:a16="http://schemas.microsoft.com/office/drawing/2014/main" id="{CEB69E1B-5851-466C-A099-F861A87D371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1918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0" name="Picture 29">
          <a:extLst>
            <a:ext uri="{FF2B5EF4-FFF2-40B4-BE49-F238E27FC236}">
              <a16:creationId xmlns:a16="http://schemas.microsoft.com/office/drawing/2014/main" id="{61E56600-72B5-42F3-B8F8-6D47E00B163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7243354" y="27949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1" name="Picture 30">
          <a:extLst>
            <a:ext uri="{FF2B5EF4-FFF2-40B4-BE49-F238E27FC236}">
              <a16:creationId xmlns:a16="http://schemas.microsoft.com/office/drawing/2014/main" id="{116EFAEF-899C-4978-9CA4-7517DEF22DC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2" name="Picture 31">
          <a:extLst>
            <a:ext uri="{FF2B5EF4-FFF2-40B4-BE49-F238E27FC236}">
              <a16:creationId xmlns:a16="http://schemas.microsoft.com/office/drawing/2014/main" id="{3C6637F0-B99D-45CB-96B7-05FA2A045D8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3" name="Picture 32">
          <a:extLst>
            <a:ext uri="{FF2B5EF4-FFF2-40B4-BE49-F238E27FC236}">
              <a16:creationId xmlns:a16="http://schemas.microsoft.com/office/drawing/2014/main" id="{A3334CF5-BAAA-4CC5-9D0A-7617172A916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130629</xdr:colOff>
      <xdr:row>2</xdr:row>
      <xdr:rowOff>87994</xdr:rowOff>
    </xdr:from>
    <xdr:ext cx="1176070" cy="905328"/>
    <xdr:pic>
      <xdr:nvPicPr>
        <xdr:cNvPr id="3" name="Picture 2">
          <a:extLst>
            <a:ext uri="{FF2B5EF4-FFF2-40B4-BE49-F238E27FC236}">
              <a16:creationId xmlns:a16="http://schemas.microsoft.com/office/drawing/2014/main" id="{8A25D445-0991-4D9A-B8E7-9268F380F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83129" y="468994"/>
          <a:ext cx="1176070" cy="905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76200</xdr:colOff>
      <xdr:row>2</xdr:row>
      <xdr:rowOff>56046</xdr:rowOff>
    </xdr:from>
    <xdr:ext cx="1230086" cy="946909"/>
    <xdr:pic>
      <xdr:nvPicPr>
        <xdr:cNvPr id="16" name="Picture 15">
          <a:extLst>
            <a:ext uri="{FF2B5EF4-FFF2-40B4-BE49-F238E27FC236}">
              <a16:creationId xmlns:a16="http://schemas.microsoft.com/office/drawing/2014/main" id="{40AB42E8-FA22-48ED-ABA3-1377C1726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68896" y="437046"/>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7234758</xdr:colOff>
      <xdr:row>2</xdr:row>
      <xdr:rowOff>75020</xdr:rowOff>
    </xdr:from>
    <xdr:to>
      <xdr:col>6</xdr:col>
      <xdr:colOff>7234758</xdr:colOff>
      <xdr:row>5</xdr:row>
      <xdr:rowOff>2762</xdr:rowOff>
    </xdr:to>
    <xdr:sp macro="" textlink="">
      <xdr:nvSpPr>
        <xdr:cNvPr id="2" name="TextBox 1">
          <a:extLst>
            <a:ext uri="{FF2B5EF4-FFF2-40B4-BE49-F238E27FC236}">
              <a16:creationId xmlns:a16="http://schemas.microsoft.com/office/drawing/2014/main" id="{19A89A3D-7AC1-488D-9528-23823C22C96E}"/>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4" name="Picture 3">
          <a:extLst>
            <a:ext uri="{FF2B5EF4-FFF2-40B4-BE49-F238E27FC236}">
              <a16:creationId xmlns:a16="http://schemas.microsoft.com/office/drawing/2014/main" id="{6A0D2FC7-6993-456D-98D1-0CA51FF50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5" name="Picture 4">
          <a:extLst>
            <a:ext uri="{FF2B5EF4-FFF2-40B4-BE49-F238E27FC236}">
              <a16:creationId xmlns:a16="http://schemas.microsoft.com/office/drawing/2014/main" id="{F26BD9F0-D498-4C7F-A038-94B1C2018BA4}"/>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6" name="TextBox 5">
          <a:extLst>
            <a:ext uri="{FF2B5EF4-FFF2-40B4-BE49-F238E27FC236}">
              <a16:creationId xmlns:a16="http://schemas.microsoft.com/office/drawing/2014/main" id="{4DA538BC-F943-4425-856C-879248BD2DD6}"/>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7" name="Picture 6">
          <a:extLst>
            <a:ext uri="{FF2B5EF4-FFF2-40B4-BE49-F238E27FC236}">
              <a16:creationId xmlns:a16="http://schemas.microsoft.com/office/drawing/2014/main" id="{C214AAE7-518A-4772-94F4-5B3A20028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8" name="Picture 7">
          <a:extLst>
            <a:ext uri="{FF2B5EF4-FFF2-40B4-BE49-F238E27FC236}">
              <a16:creationId xmlns:a16="http://schemas.microsoft.com/office/drawing/2014/main" id="{EC3712E8-81A3-4133-93B7-6D90EFD8459C}"/>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9" name="TextBox 8">
          <a:extLst>
            <a:ext uri="{FF2B5EF4-FFF2-40B4-BE49-F238E27FC236}">
              <a16:creationId xmlns:a16="http://schemas.microsoft.com/office/drawing/2014/main" id="{2DE2B41A-AA9B-4484-ABCE-11E77BA1521A}"/>
            </a:ext>
          </a:extLst>
        </xdr:cNvPr>
        <xdr:cNvSpPr txBox="1"/>
      </xdr:nvSpPr>
      <xdr:spPr>
        <a:xfrm>
          <a:off x="145118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0" name="Picture 9">
          <a:extLst>
            <a:ext uri="{FF2B5EF4-FFF2-40B4-BE49-F238E27FC236}">
              <a16:creationId xmlns:a16="http://schemas.microsoft.com/office/drawing/2014/main" id="{E4F2EDD7-C126-4DCA-8E37-9A4AFFC88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2" name="Picture 11">
          <a:extLst>
            <a:ext uri="{FF2B5EF4-FFF2-40B4-BE49-F238E27FC236}">
              <a16:creationId xmlns:a16="http://schemas.microsoft.com/office/drawing/2014/main" id="{7BA4B37D-7CA7-47E3-83F8-497BD1112924}"/>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13" name="TextBox 12">
          <a:extLst>
            <a:ext uri="{FF2B5EF4-FFF2-40B4-BE49-F238E27FC236}">
              <a16:creationId xmlns:a16="http://schemas.microsoft.com/office/drawing/2014/main" id="{EBE7DC55-EB1F-4D42-94DF-7CAC57F0BFF1}"/>
            </a:ext>
          </a:extLst>
        </xdr:cNvPr>
        <xdr:cNvSpPr txBox="1"/>
      </xdr:nvSpPr>
      <xdr:spPr>
        <a:xfrm>
          <a:off x="150452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4" name="Picture 13">
          <a:extLst>
            <a:ext uri="{FF2B5EF4-FFF2-40B4-BE49-F238E27FC236}">
              <a16:creationId xmlns:a16="http://schemas.microsoft.com/office/drawing/2014/main" id="{03926BCA-04E4-4014-B008-6D164C67E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5" name="Picture 14">
          <a:extLst>
            <a:ext uri="{FF2B5EF4-FFF2-40B4-BE49-F238E27FC236}">
              <a16:creationId xmlns:a16="http://schemas.microsoft.com/office/drawing/2014/main" id="{DB8E363A-D2CB-4D49-8049-0DA4D3D6704D}"/>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oneCellAnchor>
    <xdr:from>
      <xdr:col>2</xdr:col>
      <xdr:colOff>76200</xdr:colOff>
      <xdr:row>2</xdr:row>
      <xdr:rowOff>6350</xdr:rowOff>
    </xdr:from>
    <xdr:ext cx="1230086" cy="946909"/>
    <xdr:pic>
      <xdr:nvPicPr>
        <xdr:cNvPr id="17" name="Picture 16">
          <a:extLst>
            <a:ext uri="{FF2B5EF4-FFF2-40B4-BE49-F238E27FC236}">
              <a16:creationId xmlns:a16="http://schemas.microsoft.com/office/drawing/2014/main" id="{198EF2EE-DFFF-4326-8E59-C33AF077D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8" name="Picture 17">
          <a:extLst>
            <a:ext uri="{FF2B5EF4-FFF2-40B4-BE49-F238E27FC236}">
              <a16:creationId xmlns:a16="http://schemas.microsoft.com/office/drawing/2014/main" id="{EB8EF704-8236-452D-97F9-342778CD08DD}"/>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11" name="Picture 10">
          <a:extLst>
            <a:ext uri="{FF2B5EF4-FFF2-40B4-BE49-F238E27FC236}">
              <a16:creationId xmlns:a16="http://schemas.microsoft.com/office/drawing/2014/main" id="{FF813594-8782-485B-BC2D-C8248D33F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9" name="Picture 18">
          <a:extLst>
            <a:ext uri="{FF2B5EF4-FFF2-40B4-BE49-F238E27FC236}">
              <a16:creationId xmlns:a16="http://schemas.microsoft.com/office/drawing/2014/main" id="{0C1A5A97-5DA2-48A3-8CE2-3200571619E6}"/>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20" name="Picture 19">
          <a:extLst>
            <a:ext uri="{FF2B5EF4-FFF2-40B4-BE49-F238E27FC236}">
              <a16:creationId xmlns:a16="http://schemas.microsoft.com/office/drawing/2014/main" id="{AA17F558-7C73-421B-9C58-4AE826AAF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1" name="Picture 20">
          <a:extLst>
            <a:ext uri="{FF2B5EF4-FFF2-40B4-BE49-F238E27FC236}">
              <a16:creationId xmlns:a16="http://schemas.microsoft.com/office/drawing/2014/main" id="{3EAA9E2A-48CF-43EC-8C22-4909D8E14593}"/>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182707</xdr:colOff>
      <xdr:row>36</xdr:row>
      <xdr:rowOff>74467</xdr:rowOff>
    </xdr:from>
    <xdr:to>
      <xdr:col>9</xdr:col>
      <xdr:colOff>173182</xdr:colOff>
      <xdr:row>51</xdr:row>
      <xdr:rowOff>150667</xdr:rowOff>
    </xdr:to>
    <xdr:graphicFrame macro="">
      <xdr:nvGraphicFramePr>
        <xdr:cNvPr id="2" name="Chart 1">
          <a:extLst>
            <a:ext uri="{FF2B5EF4-FFF2-40B4-BE49-F238E27FC236}">
              <a16:creationId xmlns:a16="http://schemas.microsoft.com/office/drawing/2014/main" id="{F9788092-FBDC-4315-B6DE-26F05BB44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172811</xdr:colOff>
      <xdr:row>36</xdr:row>
      <xdr:rowOff>47625</xdr:rowOff>
    </xdr:from>
    <xdr:to>
      <xdr:col>18</xdr:col>
      <xdr:colOff>1361</xdr:colOff>
      <xdr:row>51</xdr:row>
      <xdr:rowOff>123825</xdr:rowOff>
    </xdr:to>
    <xdr:graphicFrame macro="">
      <xdr:nvGraphicFramePr>
        <xdr:cNvPr id="3" name="Chart 2">
          <a:extLst>
            <a:ext uri="{FF2B5EF4-FFF2-40B4-BE49-F238E27FC236}">
              <a16:creationId xmlns:a16="http://schemas.microsoft.com/office/drawing/2014/main" id="{EFEC42D8-1772-419F-8258-BCED683DC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28575</xdr:colOff>
      <xdr:row>36</xdr:row>
      <xdr:rowOff>47625</xdr:rowOff>
    </xdr:from>
    <xdr:to>
      <xdr:col>26</xdr:col>
      <xdr:colOff>523875</xdr:colOff>
      <xdr:row>51</xdr:row>
      <xdr:rowOff>123825</xdr:rowOff>
    </xdr:to>
    <xdr:graphicFrame macro="">
      <xdr:nvGraphicFramePr>
        <xdr:cNvPr id="4" name="Chart 3">
          <a:extLst>
            <a:ext uri="{FF2B5EF4-FFF2-40B4-BE49-F238E27FC236}">
              <a16:creationId xmlns:a16="http://schemas.microsoft.com/office/drawing/2014/main" id="{C67C12EA-3508-40DB-ABA7-EA934C88C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9526</xdr:colOff>
      <xdr:row>36</xdr:row>
      <xdr:rowOff>57150</xdr:rowOff>
    </xdr:from>
    <xdr:to>
      <xdr:col>38</xdr:col>
      <xdr:colOff>13608</xdr:colOff>
      <xdr:row>51</xdr:row>
      <xdr:rowOff>133350</xdr:rowOff>
    </xdr:to>
    <xdr:graphicFrame macro="">
      <xdr:nvGraphicFramePr>
        <xdr:cNvPr id="5" name="Chart 4">
          <a:extLst>
            <a:ext uri="{FF2B5EF4-FFF2-40B4-BE49-F238E27FC236}">
              <a16:creationId xmlns:a16="http://schemas.microsoft.com/office/drawing/2014/main" id="{B43BA31E-DC2A-4ED8-8A17-416D7F8D1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138546</xdr:colOff>
      <xdr:row>53</xdr:row>
      <xdr:rowOff>28575</xdr:rowOff>
    </xdr:from>
    <xdr:to>
      <xdr:col>9</xdr:col>
      <xdr:colOff>190500</xdr:colOff>
      <xdr:row>68</xdr:row>
      <xdr:rowOff>104775</xdr:rowOff>
    </xdr:to>
    <xdr:graphicFrame macro="">
      <xdr:nvGraphicFramePr>
        <xdr:cNvPr id="6" name="Chart 5">
          <a:extLst>
            <a:ext uri="{FF2B5EF4-FFF2-40B4-BE49-F238E27FC236}">
              <a16:creationId xmlns:a16="http://schemas.microsoft.com/office/drawing/2014/main" id="{7DC7D762-917E-4C21-92DD-6BC6BB8AF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161925</xdr:colOff>
      <xdr:row>53</xdr:row>
      <xdr:rowOff>9525</xdr:rowOff>
    </xdr:from>
    <xdr:to>
      <xdr:col>17</xdr:col>
      <xdr:colOff>557893</xdr:colOff>
      <xdr:row>68</xdr:row>
      <xdr:rowOff>85725</xdr:rowOff>
    </xdr:to>
    <xdr:graphicFrame macro="">
      <xdr:nvGraphicFramePr>
        <xdr:cNvPr id="7" name="Chart 6">
          <a:extLst>
            <a:ext uri="{FF2B5EF4-FFF2-40B4-BE49-F238E27FC236}">
              <a16:creationId xmlns:a16="http://schemas.microsoft.com/office/drawing/2014/main" id="{71E5AC0F-AC75-45A5-81CE-2EA0D24B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28575</xdr:colOff>
      <xdr:row>52</xdr:row>
      <xdr:rowOff>152400</xdr:rowOff>
    </xdr:from>
    <xdr:to>
      <xdr:col>26</xdr:col>
      <xdr:colOff>523875</xdr:colOff>
      <xdr:row>68</xdr:row>
      <xdr:rowOff>66675</xdr:rowOff>
    </xdr:to>
    <xdr:graphicFrame macro="">
      <xdr:nvGraphicFramePr>
        <xdr:cNvPr id="8" name="Chart 7">
          <a:extLst>
            <a:ext uri="{FF2B5EF4-FFF2-40B4-BE49-F238E27FC236}">
              <a16:creationId xmlns:a16="http://schemas.microsoft.com/office/drawing/2014/main" id="{3BFDA038-5F60-4394-A74E-2E2D52CF6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9526</xdr:colOff>
      <xdr:row>52</xdr:row>
      <xdr:rowOff>142875</xdr:rowOff>
    </xdr:from>
    <xdr:to>
      <xdr:col>38</xdr:col>
      <xdr:colOff>11906</xdr:colOff>
      <xdr:row>68</xdr:row>
      <xdr:rowOff>57150</xdr:rowOff>
    </xdr:to>
    <xdr:graphicFrame macro="">
      <xdr:nvGraphicFramePr>
        <xdr:cNvPr id="9" name="Chart 8">
          <a:extLst>
            <a:ext uri="{FF2B5EF4-FFF2-40B4-BE49-F238E27FC236}">
              <a16:creationId xmlns:a16="http://schemas.microsoft.com/office/drawing/2014/main" id="{7834B007-6659-40AA-A2FD-DDB02F185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480332</xdr:colOff>
      <xdr:row>0</xdr:row>
      <xdr:rowOff>38100</xdr:rowOff>
    </xdr:from>
    <xdr:ext cx="1432019" cy="685800"/>
    <xdr:pic>
      <xdr:nvPicPr>
        <xdr:cNvPr id="10" name="Picture 9">
          <a:extLst>
            <a:ext uri="{FF2B5EF4-FFF2-40B4-BE49-F238E27FC236}">
              <a16:creationId xmlns:a16="http://schemas.microsoft.com/office/drawing/2014/main" id="{97548B5B-BCFD-4AE6-8CDE-440645E70B00}"/>
            </a:ext>
          </a:extLst>
        </xdr:cNvPr>
        <xdr:cNvPicPr>
          <a:picLocks noChangeAspect="1"/>
        </xdr:cNvPicPr>
      </xdr:nvPicPr>
      <xdr:blipFill>
        <a:blip xmlns:r="http://schemas.openxmlformats.org/officeDocument/2006/relationships" r:embed="rId9" cstate="email"/>
        <a:srcRect/>
        <a:stretch>
          <a:fillRect/>
        </a:stretch>
      </xdr:blipFill>
      <xdr:spPr>
        <a:xfrm>
          <a:off x="244112" y="38100"/>
          <a:ext cx="1432019" cy="685800"/>
        </a:xfrm>
        <a:prstGeom prst="rect">
          <a:avLst/>
        </a:prstGeom>
      </xdr:spPr>
    </xdr:pic>
    <xdr:clientData/>
  </xdr:oneCellAnchor>
  <xdr:oneCellAnchor>
    <xdr:from>
      <xdr:col>28</xdr:col>
      <xdr:colOff>480332</xdr:colOff>
      <xdr:row>0</xdr:row>
      <xdr:rowOff>38100</xdr:rowOff>
    </xdr:from>
    <xdr:ext cx="1399440" cy="685800"/>
    <xdr:pic>
      <xdr:nvPicPr>
        <xdr:cNvPr id="11" name="Picture 10">
          <a:extLst>
            <a:ext uri="{FF2B5EF4-FFF2-40B4-BE49-F238E27FC236}">
              <a16:creationId xmlns:a16="http://schemas.microsoft.com/office/drawing/2014/main" id="{C6907F87-2AE5-45AB-979B-4386C9AD8205}"/>
            </a:ext>
          </a:extLst>
        </xdr:cNvPr>
        <xdr:cNvPicPr>
          <a:picLocks noChangeAspect="1"/>
        </xdr:cNvPicPr>
      </xdr:nvPicPr>
      <xdr:blipFill>
        <a:blip xmlns:r="http://schemas.openxmlformats.org/officeDocument/2006/relationships" r:embed="rId9" cstate="email"/>
        <a:srcRect/>
        <a:stretch>
          <a:fillRect/>
        </a:stretch>
      </xdr:blipFill>
      <xdr:spPr>
        <a:xfrm>
          <a:off x="20947652" y="38100"/>
          <a:ext cx="1399440" cy="685800"/>
        </a:xfrm>
        <a:prstGeom prst="rect">
          <a:avLst/>
        </a:prstGeom>
      </xdr:spPr>
    </xdr:pic>
    <xdr:clientData/>
  </xdr:oneCellAnchor>
  <xdr:twoCellAnchor>
    <xdr:from>
      <xdr:col>39</xdr:col>
      <xdr:colOff>36420</xdr:colOff>
      <xdr:row>37</xdr:row>
      <xdr:rowOff>152400</xdr:rowOff>
    </xdr:from>
    <xdr:to>
      <xdr:col>48</xdr:col>
      <xdr:colOff>40502</xdr:colOff>
      <xdr:row>53</xdr:row>
      <xdr:rowOff>65314</xdr:rowOff>
    </xdr:to>
    <xdr:graphicFrame macro="">
      <xdr:nvGraphicFramePr>
        <xdr:cNvPr id="12" name="Chart 11">
          <a:extLst>
            <a:ext uri="{FF2B5EF4-FFF2-40B4-BE49-F238E27FC236}">
              <a16:creationId xmlns:a16="http://schemas.microsoft.com/office/drawing/2014/main" id="{3AA70D26-6DA2-42C1-8B08-F37A8BF82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9526</xdr:colOff>
      <xdr:row>53</xdr:row>
      <xdr:rowOff>142875</xdr:rowOff>
    </xdr:from>
    <xdr:to>
      <xdr:col>48</xdr:col>
      <xdr:colOff>11906</xdr:colOff>
      <xdr:row>69</xdr:row>
      <xdr:rowOff>57150</xdr:rowOff>
    </xdr:to>
    <xdr:graphicFrame macro="">
      <xdr:nvGraphicFramePr>
        <xdr:cNvPr id="13" name="Chart 12">
          <a:extLst>
            <a:ext uri="{FF2B5EF4-FFF2-40B4-BE49-F238E27FC236}">
              <a16:creationId xmlns:a16="http://schemas.microsoft.com/office/drawing/2014/main" id="{5D91327D-0FE7-4573-B479-D95EAA9FF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49</xdr:col>
      <xdr:colOff>9526</xdr:colOff>
      <xdr:row>37</xdr:row>
      <xdr:rowOff>152400</xdr:rowOff>
    </xdr:from>
    <xdr:to>
      <xdr:col>57</xdr:col>
      <xdr:colOff>23812</xdr:colOff>
      <xdr:row>53</xdr:row>
      <xdr:rowOff>65314</xdr:rowOff>
    </xdr:to>
    <xdr:graphicFrame macro="">
      <xdr:nvGraphicFramePr>
        <xdr:cNvPr id="14" name="Chart 13">
          <a:extLst>
            <a:ext uri="{FF2B5EF4-FFF2-40B4-BE49-F238E27FC236}">
              <a16:creationId xmlns:a16="http://schemas.microsoft.com/office/drawing/2014/main" id="{812D3D49-2438-4183-A1A1-150992BB4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31</xdr:col>
      <xdr:colOff>10886</xdr:colOff>
      <xdr:row>0</xdr:row>
      <xdr:rowOff>43543</xdr:rowOff>
    </xdr:from>
    <xdr:ext cx="1369039" cy="733565"/>
    <xdr:pic>
      <xdr:nvPicPr>
        <xdr:cNvPr id="15" name="Picture 14">
          <a:extLst>
            <a:ext uri="{FF2B5EF4-FFF2-40B4-BE49-F238E27FC236}">
              <a16:creationId xmlns:a16="http://schemas.microsoft.com/office/drawing/2014/main" id="{C96A9B9F-EC1A-4456-B217-4C899902AB80}"/>
            </a:ext>
          </a:extLst>
        </xdr:cNvPr>
        <xdr:cNvPicPr>
          <a:picLocks noChangeAspect="1"/>
        </xdr:cNvPicPr>
      </xdr:nvPicPr>
      <xdr:blipFill>
        <a:blip xmlns:r="http://schemas.openxmlformats.org/officeDocument/2006/relationships" r:embed="rId13"/>
        <a:stretch>
          <a:fillRect/>
        </a:stretch>
      </xdr:blipFill>
      <xdr:spPr>
        <a:xfrm>
          <a:off x="22802306" y="43543"/>
          <a:ext cx="1369039" cy="733565"/>
        </a:xfrm>
        <a:prstGeom prst="rect">
          <a:avLst/>
        </a:prstGeom>
      </xdr:spPr>
    </xdr:pic>
    <xdr:clientData/>
  </xdr:oneCellAnchor>
  <xdr:oneCellAnchor>
    <xdr:from>
      <xdr:col>2</xdr:col>
      <xdr:colOff>685801</xdr:colOff>
      <xdr:row>0</xdr:row>
      <xdr:rowOff>21771</xdr:rowOff>
    </xdr:from>
    <xdr:ext cx="1352390" cy="733565"/>
    <xdr:pic>
      <xdr:nvPicPr>
        <xdr:cNvPr id="16" name="Picture 15">
          <a:extLst>
            <a:ext uri="{FF2B5EF4-FFF2-40B4-BE49-F238E27FC236}">
              <a16:creationId xmlns:a16="http://schemas.microsoft.com/office/drawing/2014/main" id="{234BDEBE-1F73-42A5-A2A8-6118A6B7EA35}"/>
            </a:ext>
          </a:extLst>
        </xdr:cNvPr>
        <xdr:cNvPicPr>
          <a:picLocks noChangeAspect="1"/>
        </xdr:cNvPicPr>
      </xdr:nvPicPr>
      <xdr:blipFill>
        <a:blip xmlns:r="http://schemas.openxmlformats.org/officeDocument/2006/relationships" r:embed="rId13"/>
        <a:stretch>
          <a:fillRect/>
        </a:stretch>
      </xdr:blipFill>
      <xdr:spPr>
        <a:xfrm>
          <a:off x="2133601" y="21771"/>
          <a:ext cx="1352390" cy="733565"/>
        </a:xfrm>
        <a:prstGeom prst="rect">
          <a:avLst/>
        </a:prstGeom>
      </xdr:spPr>
    </xdr:pic>
    <xdr:clientData/>
  </xdr:oneCellAnchor>
  <xdr:oneCellAnchor>
    <xdr:from>
      <xdr:col>24</xdr:col>
      <xdr:colOff>127000</xdr:colOff>
      <xdr:row>0</xdr:row>
      <xdr:rowOff>69273</xdr:rowOff>
    </xdr:from>
    <xdr:ext cx="2314010" cy="891672"/>
    <xdr:pic>
      <xdr:nvPicPr>
        <xdr:cNvPr id="17" name="Picture 16">
          <a:extLst>
            <a:ext uri="{FF2B5EF4-FFF2-40B4-BE49-F238E27FC236}">
              <a16:creationId xmlns:a16="http://schemas.microsoft.com/office/drawing/2014/main" id="{84943A9E-C1F7-4DC6-8F02-CA409392AD4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254980" y="69273"/>
          <a:ext cx="2314010" cy="891672"/>
        </a:xfrm>
        <a:prstGeom prst="rect">
          <a:avLst/>
        </a:prstGeom>
      </xdr:spPr>
    </xdr:pic>
    <xdr:clientData/>
  </xdr:oneCellAnchor>
  <xdr:oneCellAnchor>
    <xdr:from>
      <xdr:col>53</xdr:col>
      <xdr:colOff>600364</xdr:colOff>
      <xdr:row>0</xdr:row>
      <xdr:rowOff>57727</xdr:rowOff>
    </xdr:from>
    <xdr:ext cx="2313196" cy="891672"/>
    <xdr:pic>
      <xdr:nvPicPr>
        <xdr:cNvPr id="18" name="Picture 17">
          <a:extLst>
            <a:ext uri="{FF2B5EF4-FFF2-40B4-BE49-F238E27FC236}">
              <a16:creationId xmlns:a16="http://schemas.microsoft.com/office/drawing/2014/main" id="{B612C215-D76C-47FC-B6BB-B648722DBEB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8174584" y="57727"/>
          <a:ext cx="2313196" cy="89167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27</xdr:col>
      <xdr:colOff>734785</xdr:colOff>
      <xdr:row>25</xdr:row>
      <xdr:rowOff>81643</xdr:rowOff>
    </xdr:to>
    <xdr:graphicFrame macro="">
      <xdr:nvGraphicFramePr>
        <xdr:cNvPr id="4" name="Chart 3">
          <a:extLst>
            <a:ext uri="{FF2B5EF4-FFF2-40B4-BE49-F238E27FC236}">
              <a16:creationId xmlns:a16="http://schemas.microsoft.com/office/drawing/2014/main" id="{BEA7C7DF-AF6A-6A4C-B3C1-049F5F9F2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97</xdr:col>
      <xdr:colOff>734785</xdr:colOff>
      <xdr:row>25</xdr:row>
      <xdr:rowOff>81643</xdr:rowOff>
    </xdr:to>
    <xdr:graphicFrame macro="">
      <xdr:nvGraphicFramePr>
        <xdr:cNvPr id="2" name="Chart 1">
          <a:extLst>
            <a:ext uri="{FF2B5EF4-FFF2-40B4-BE49-F238E27FC236}">
              <a16:creationId xmlns:a16="http://schemas.microsoft.com/office/drawing/2014/main" id="{4A016284-5935-49BC-8C89-2F5EF7A30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4</xdr:col>
      <xdr:colOff>609600</xdr:colOff>
      <xdr:row>80</xdr:row>
      <xdr:rowOff>0</xdr:rowOff>
    </xdr:from>
    <xdr:ext cx="65" cy="172227"/>
    <xdr:sp macro="" textlink="">
      <xdr:nvSpPr>
        <xdr:cNvPr id="2" name="TextBox 1">
          <a:extLst>
            <a:ext uri="{FF2B5EF4-FFF2-40B4-BE49-F238E27FC236}">
              <a16:creationId xmlns:a16="http://schemas.microsoft.com/office/drawing/2014/main" id="{2B05B583-4EED-4E1D-B635-ADB901B33D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 name="TextBox 2">
          <a:extLst>
            <a:ext uri="{FF2B5EF4-FFF2-40B4-BE49-F238E27FC236}">
              <a16:creationId xmlns:a16="http://schemas.microsoft.com/office/drawing/2014/main" id="{107F4771-6EF3-4010-96AF-2C59FBE77E3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4" name="TextBox 3">
          <a:extLst>
            <a:ext uri="{FF2B5EF4-FFF2-40B4-BE49-F238E27FC236}">
              <a16:creationId xmlns:a16="http://schemas.microsoft.com/office/drawing/2014/main" id="{DDD9603E-57CC-48FA-97C1-F8E4A540FF7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5" name="TextBox 4">
          <a:extLst>
            <a:ext uri="{FF2B5EF4-FFF2-40B4-BE49-F238E27FC236}">
              <a16:creationId xmlns:a16="http://schemas.microsoft.com/office/drawing/2014/main" id="{5B1FC9BA-2BB4-4604-A9EA-120E160668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6" name="TextBox 5">
          <a:extLst>
            <a:ext uri="{FF2B5EF4-FFF2-40B4-BE49-F238E27FC236}">
              <a16:creationId xmlns:a16="http://schemas.microsoft.com/office/drawing/2014/main" id="{0CEC91F5-62F1-4B36-B8B1-0115D13931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7" name="TextBox 6">
          <a:extLst>
            <a:ext uri="{FF2B5EF4-FFF2-40B4-BE49-F238E27FC236}">
              <a16:creationId xmlns:a16="http://schemas.microsoft.com/office/drawing/2014/main" id="{33AEF63D-688B-4A4C-BB4D-C64DCB9CE16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8" name="TextBox 7">
          <a:extLst>
            <a:ext uri="{FF2B5EF4-FFF2-40B4-BE49-F238E27FC236}">
              <a16:creationId xmlns:a16="http://schemas.microsoft.com/office/drawing/2014/main" id="{ED063701-B3A9-4A09-BB41-6335FFBE06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9" name="TextBox 8">
          <a:extLst>
            <a:ext uri="{FF2B5EF4-FFF2-40B4-BE49-F238E27FC236}">
              <a16:creationId xmlns:a16="http://schemas.microsoft.com/office/drawing/2014/main" id="{062D8341-DBC2-43B6-935D-22BAE26B15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0" name="TextBox 9">
          <a:extLst>
            <a:ext uri="{FF2B5EF4-FFF2-40B4-BE49-F238E27FC236}">
              <a16:creationId xmlns:a16="http://schemas.microsoft.com/office/drawing/2014/main" id="{48586424-1F7A-4B24-82F4-9165E025A34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1" name="TextBox 10">
          <a:extLst>
            <a:ext uri="{FF2B5EF4-FFF2-40B4-BE49-F238E27FC236}">
              <a16:creationId xmlns:a16="http://schemas.microsoft.com/office/drawing/2014/main" id="{4C8A31A8-2B7F-4E08-9222-27A31CE84C7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 name="TextBox 11">
          <a:extLst>
            <a:ext uri="{FF2B5EF4-FFF2-40B4-BE49-F238E27FC236}">
              <a16:creationId xmlns:a16="http://schemas.microsoft.com/office/drawing/2014/main" id="{8514458F-876C-4014-A85C-8EB55042A1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 name="TextBox 12">
          <a:extLst>
            <a:ext uri="{FF2B5EF4-FFF2-40B4-BE49-F238E27FC236}">
              <a16:creationId xmlns:a16="http://schemas.microsoft.com/office/drawing/2014/main" id="{64EDEFD1-A266-4B7E-A370-D78D928F38A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 name="TextBox 13">
          <a:extLst>
            <a:ext uri="{FF2B5EF4-FFF2-40B4-BE49-F238E27FC236}">
              <a16:creationId xmlns:a16="http://schemas.microsoft.com/office/drawing/2014/main" id="{137A828E-D6B5-4A2D-A289-E0D01F90ED0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 name="TextBox 14">
          <a:extLst>
            <a:ext uri="{FF2B5EF4-FFF2-40B4-BE49-F238E27FC236}">
              <a16:creationId xmlns:a16="http://schemas.microsoft.com/office/drawing/2014/main" id="{51E7B210-89D8-414F-850B-4DE0A6035AC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6" name="TextBox 15">
          <a:extLst>
            <a:ext uri="{FF2B5EF4-FFF2-40B4-BE49-F238E27FC236}">
              <a16:creationId xmlns:a16="http://schemas.microsoft.com/office/drawing/2014/main" id="{5CCD952F-3E26-4A76-B05E-AF5775D62C9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7" name="TextBox 16">
          <a:extLst>
            <a:ext uri="{FF2B5EF4-FFF2-40B4-BE49-F238E27FC236}">
              <a16:creationId xmlns:a16="http://schemas.microsoft.com/office/drawing/2014/main" id="{DFFDE1EC-3E3A-46DC-9C4A-542740E84A6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8" name="TextBox 17">
          <a:extLst>
            <a:ext uri="{FF2B5EF4-FFF2-40B4-BE49-F238E27FC236}">
              <a16:creationId xmlns:a16="http://schemas.microsoft.com/office/drawing/2014/main" id="{C73BB5CE-3B2B-4414-8553-825AC5543862}"/>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9" name="TextBox 18">
          <a:extLst>
            <a:ext uri="{FF2B5EF4-FFF2-40B4-BE49-F238E27FC236}">
              <a16:creationId xmlns:a16="http://schemas.microsoft.com/office/drawing/2014/main" id="{9E16C784-A029-40AB-A94F-A20CCC415E8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0" name="TextBox 19">
          <a:extLst>
            <a:ext uri="{FF2B5EF4-FFF2-40B4-BE49-F238E27FC236}">
              <a16:creationId xmlns:a16="http://schemas.microsoft.com/office/drawing/2014/main" id="{EACA7DF5-0B65-4B0D-B282-43843BF131E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1" name="TextBox 20">
          <a:extLst>
            <a:ext uri="{FF2B5EF4-FFF2-40B4-BE49-F238E27FC236}">
              <a16:creationId xmlns:a16="http://schemas.microsoft.com/office/drawing/2014/main" id="{731FB0C1-1DA8-420B-8D4B-16D5844C5F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2" name="TextBox 21">
          <a:extLst>
            <a:ext uri="{FF2B5EF4-FFF2-40B4-BE49-F238E27FC236}">
              <a16:creationId xmlns:a16="http://schemas.microsoft.com/office/drawing/2014/main" id="{1FE178BA-F84B-44D2-B433-7D7029B0162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3" name="TextBox 22">
          <a:extLst>
            <a:ext uri="{FF2B5EF4-FFF2-40B4-BE49-F238E27FC236}">
              <a16:creationId xmlns:a16="http://schemas.microsoft.com/office/drawing/2014/main" id="{467765BB-C00A-4516-935C-9991807BEE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4" name="TextBox 23">
          <a:extLst>
            <a:ext uri="{FF2B5EF4-FFF2-40B4-BE49-F238E27FC236}">
              <a16:creationId xmlns:a16="http://schemas.microsoft.com/office/drawing/2014/main" id="{B0851B2D-9DC6-4F5B-9C9D-DF636BB5CCB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5" name="TextBox 24">
          <a:extLst>
            <a:ext uri="{FF2B5EF4-FFF2-40B4-BE49-F238E27FC236}">
              <a16:creationId xmlns:a16="http://schemas.microsoft.com/office/drawing/2014/main" id="{6A2EED54-2C5E-48E1-8C84-B88DB4DC1E0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6" name="TextBox 25">
          <a:extLst>
            <a:ext uri="{FF2B5EF4-FFF2-40B4-BE49-F238E27FC236}">
              <a16:creationId xmlns:a16="http://schemas.microsoft.com/office/drawing/2014/main" id="{453531AD-068E-41F2-ABB9-7D53F6E260C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7" name="TextBox 26">
          <a:extLst>
            <a:ext uri="{FF2B5EF4-FFF2-40B4-BE49-F238E27FC236}">
              <a16:creationId xmlns:a16="http://schemas.microsoft.com/office/drawing/2014/main" id="{50215DB8-40DA-4110-BD58-29D50B249FD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8" name="TextBox 27">
          <a:extLst>
            <a:ext uri="{FF2B5EF4-FFF2-40B4-BE49-F238E27FC236}">
              <a16:creationId xmlns:a16="http://schemas.microsoft.com/office/drawing/2014/main" id="{9365C2DA-EE3D-4F8E-8BD0-AFE6AF53F54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9" name="TextBox 28">
          <a:extLst>
            <a:ext uri="{FF2B5EF4-FFF2-40B4-BE49-F238E27FC236}">
              <a16:creationId xmlns:a16="http://schemas.microsoft.com/office/drawing/2014/main" id="{1EEDA734-8B81-4226-A718-1ADBEE83FA9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0" name="TextBox 29">
          <a:extLst>
            <a:ext uri="{FF2B5EF4-FFF2-40B4-BE49-F238E27FC236}">
              <a16:creationId xmlns:a16="http://schemas.microsoft.com/office/drawing/2014/main" id="{23E45355-D861-4924-8740-0BEF1CBDAF9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1" name="TextBox 30">
          <a:extLst>
            <a:ext uri="{FF2B5EF4-FFF2-40B4-BE49-F238E27FC236}">
              <a16:creationId xmlns:a16="http://schemas.microsoft.com/office/drawing/2014/main" id="{66461D97-9C06-4F46-98D3-201AF4AE9F3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2" name="TextBox 31">
          <a:extLst>
            <a:ext uri="{FF2B5EF4-FFF2-40B4-BE49-F238E27FC236}">
              <a16:creationId xmlns:a16="http://schemas.microsoft.com/office/drawing/2014/main" id="{06F3FA6A-256B-4A61-ADEC-0331BAC5008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3" name="TextBox 32">
          <a:extLst>
            <a:ext uri="{FF2B5EF4-FFF2-40B4-BE49-F238E27FC236}">
              <a16:creationId xmlns:a16="http://schemas.microsoft.com/office/drawing/2014/main" id="{5332DD63-B23F-40F9-B207-871C4714FCE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4" name="TextBox 33">
          <a:extLst>
            <a:ext uri="{FF2B5EF4-FFF2-40B4-BE49-F238E27FC236}">
              <a16:creationId xmlns:a16="http://schemas.microsoft.com/office/drawing/2014/main" id="{370B8602-2096-4CCB-AEF2-2392FBEC0F7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5" name="TextBox 34">
          <a:extLst>
            <a:ext uri="{FF2B5EF4-FFF2-40B4-BE49-F238E27FC236}">
              <a16:creationId xmlns:a16="http://schemas.microsoft.com/office/drawing/2014/main" id="{3B0FD003-77E6-4929-896E-80406541B0C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6" name="TextBox 35">
          <a:extLst>
            <a:ext uri="{FF2B5EF4-FFF2-40B4-BE49-F238E27FC236}">
              <a16:creationId xmlns:a16="http://schemas.microsoft.com/office/drawing/2014/main" id="{0F07BED0-6A9F-4B0A-AB18-95A0C031B0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7" name="TextBox 36">
          <a:extLst>
            <a:ext uri="{FF2B5EF4-FFF2-40B4-BE49-F238E27FC236}">
              <a16:creationId xmlns:a16="http://schemas.microsoft.com/office/drawing/2014/main" id="{84111EF6-3C9D-4433-952F-12D80A06A0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8" name="TextBox 37">
          <a:extLst>
            <a:ext uri="{FF2B5EF4-FFF2-40B4-BE49-F238E27FC236}">
              <a16:creationId xmlns:a16="http://schemas.microsoft.com/office/drawing/2014/main" id="{B8A63011-43D4-4E80-8248-D97A6E274FBC}"/>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9" name="TextBox 38">
          <a:extLst>
            <a:ext uri="{FF2B5EF4-FFF2-40B4-BE49-F238E27FC236}">
              <a16:creationId xmlns:a16="http://schemas.microsoft.com/office/drawing/2014/main" id="{6AD95C23-93E8-40BC-BF8B-833E7B044C9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0" name="TextBox 39">
          <a:extLst>
            <a:ext uri="{FF2B5EF4-FFF2-40B4-BE49-F238E27FC236}">
              <a16:creationId xmlns:a16="http://schemas.microsoft.com/office/drawing/2014/main" id="{EEA90A10-6581-41AF-B8BF-D29CAC2FFFC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1" name="TextBox 40">
          <a:extLst>
            <a:ext uri="{FF2B5EF4-FFF2-40B4-BE49-F238E27FC236}">
              <a16:creationId xmlns:a16="http://schemas.microsoft.com/office/drawing/2014/main" id="{6541E2CA-FCCC-468C-BC50-EA560D9C9C9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2" name="TextBox 41">
          <a:extLst>
            <a:ext uri="{FF2B5EF4-FFF2-40B4-BE49-F238E27FC236}">
              <a16:creationId xmlns:a16="http://schemas.microsoft.com/office/drawing/2014/main" id="{0CC0663F-98CE-411C-8C22-A2645058675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3" name="TextBox 42">
          <a:extLst>
            <a:ext uri="{FF2B5EF4-FFF2-40B4-BE49-F238E27FC236}">
              <a16:creationId xmlns:a16="http://schemas.microsoft.com/office/drawing/2014/main" id="{26A8770F-9902-4996-B719-708365E6581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4" name="TextBox 43">
          <a:extLst>
            <a:ext uri="{FF2B5EF4-FFF2-40B4-BE49-F238E27FC236}">
              <a16:creationId xmlns:a16="http://schemas.microsoft.com/office/drawing/2014/main" id="{1ADC2755-4AD0-46C1-AC55-87E331FF5D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5" name="TextBox 44">
          <a:extLst>
            <a:ext uri="{FF2B5EF4-FFF2-40B4-BE49-F238E27FC236}">
              <a16:creationId xmlns:a16="http://schemas.microsoft.com/office/drawing/2014/main" id="{5283B260-6CAF-4A2B-8042-858FE48BFB3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6" name="TextBox 45">
          <a:extLst>
            <a:ext uri="{FF2B5EF4-FFF2-40B4-BE49-F238E27FC236}">
              <a16:creationId xmlns:a16="http://schemas.microsoft.com/office/drawing/2014/main" id="{95C453D1-965F-40D1-896F-31EEE2B693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7" name="TextBox 46">
          <a:extLst>
            <a:ext uri="{FF2B5EF4-FFF2-40B4-BE49-F238E27FC236}">
              <a16:creationId xmlns:a16="http://schemas.microsoft.com/office/drawing/2014/main" id="{6619B641-AED0-4940-B206-40AD8F54F5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8" name="TextBox 47">
          <a:extLst>
            <a:ext uri="{FF2B5EF4-FFF2-40B4-BE49-F238E27FC236}">
              <a16:creationId xmlns:a16="http://schemas.microsoft.com/office/drawing/2014/main" id="{2CFCE637-078B-4E72-B60C-E0E32DBB608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9" name="TextBox 48">
          <a:extLst>
            <a:ext uri="{FF2B5EF4-FFF2-40B4-BE49-F238E27FC236}">
              <a16:creationId xmlns:a16="http://schemas.microsoft.com/office/drawing/2014/main" id="{51014EAF-791D-4949-B46B-958CA8FF2B0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0" name="TextBox 49">
          <a:extLst>
            <a:ext uri="{FF2B5EF4-FFF2-40B4-BE49-F238E27FC236}">
              <a16:creationId xmlns:a16="http://schemas.microsoft.com/office/drawing/2014/main" id="{D02E4A59-8CE0-42BE-A933-0670D300EE1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1" name="TextBox 50">
          <a:extLst>
            <a:ext uri="{FF2B5EF4-FFF2-40B4-BE49-F238E27FC236}">
              <a16:creationId xmlns:a16="http://schemas.microsoft.com/office/drawing/2014/main" id="{48C93838-7B85-4314-B700-EBDF68B68B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2" name="TextBox 51">
          <a:extLst>
            <a:ext uri="{FF2B5EF4-FFF2-40B4-BE49-F238E27FC236}">
              <a16:creationId xmlns:a16="http://schemas.microsoft.com/office/drawing/2014/main" id="{A0FFB04A-669B-4ADE-B377-2C077C5FDEB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3" name="TextBox 52">
          <a:extLst>
            <a:ext uri="{FF2B5EF4-FFF2-40B4-BE49-F238E27FC236}">
              <a16:creationId xmlns:a16="http://schemas.microsoft.com/office/drawing/2014/main" id="{BF07D8F2-6708-458D-B8D6-3DD888AD9FD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4" name="TextBox 53">
          <a:extLst>
            <a:ext uri="{FF2B5EF4-FFF2-40B4-BE49-F238E27FC236}">
              <a16:creationId xmlns:a16="http://schemas.microsoft.com/office/drawing/2014/main" id="{6607FD40-E418-40FC-A00E-8009743A2D3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5" name="TextBox 54">
          <a:extLst>
            <a:ext uri="{FF2B5EF4-FFF2-40B4-BE49-F238E27FC236}">
              <a16:creationId xmlns:a16="http://schemas.microsoft.com/office/drawing/2014/main" id="{AB31216A-4A6E-4C53-A8C9-DCF52D24B5C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6" name="TextBox 55">
          <a:extLst>
            <a:ext uri="{FF2B5EF4-FFF2-40B4-BE49-F238E27FC236}">
              <a16:creationId xmlns:a16="http://schemas.microsoft.com/office/drawing/2014/main" id="{4894F90A-B5E7-44C4-BD3A-331A4373CDB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7" name="TextBox 56">
          <a:extLst>
            <a:ext uri="{FF2B5EF4-FFF2-40B4-BE49-F238E27FC236}">
              <a16:creationId xmlns:a16="http://schemas.microsoft.com/office/drawing/2014/main" id="{F8B57339-EE46-4A4C-8B2A-C7427BA3919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8" name="TextBox 57">
          <a:extLst>
            <a:ext uri="{FF2B5EF4-FFF2-40B4-BE49-F238E27FC236}">
              <a16:creationId xmlns:a16="http://schemas.microsoft.com/office/drawing/2014/main" id="{B671F008-23E0-4683-82B1-C477EC13E11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9" name="TextBox 58">
          <a:extLst>
            <a:ext uri="{FF2B5EF4-FFF2-40B4-BE49-F238E27FC236}">
              <a16:creationId xmlns:a16="http://schemas.microsoft.com/office/drawing/2014/main" id="{1CA41A44-A4DE-4DB6-88E9-156DBE9A800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0" name="TextBox 59">
          <a:extLst>
            <a:ext uri="{FF2B5EF4-FFF2-40B4-BE49-F238E27FC236}">
              <a16:creationId xmlns:a16="http://schemas.microsoft.com/office/drawing/2014/main" id="{BF3F0C95-F2AE-4B7D-A911-7F67ECA0053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1" name="TextBox 60">
          <a:extLst>
            <a:ext uri="{FF2B5EF4-FFF2-40B4-BE49-F238E27FC236}">
              <a16:creationId xmlns:a16="http://schemas.microsoft.com/office/drawing/2014/main" id="{69C61C3A-03D9-4816-AC47-96E8057EA9B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2" name="TextBox 61">
          <a:extLst>
            <a:ext uri="{FF2B5EF4-FFF2-40B4-BE49-F238E27FC236}">
              <a16:creationId xmlns:a16="http://schemas.microsoft.com/office/drawing/2014/main" id="{0EAEA69A-EF53-4479-BBAC-62C6BB5E7F7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3" name="TextBox 62">
          <a:extLst>
            <a:ext uri="{FF2B5EF4-FFF2-40B4-BE49-F238E27FC236}">
              <a16:creationId xmlns:a16="http://schemas.microsoft.com/office/drawing/2014/main" id="{B6ABD48D-E3CE-4E52-A8B7-CBEADB92F80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4" name="TextBox 63">
          <a:extLst>
            <a:ext uri="{FF2B5EF4-FFF2-40B4-BE49-F238E27FC236}">
              <a16:creationId xmlns:a16="http://schemas.microsoft.com/office/drawing/2014/main" id="{3B670BFE-C7A6-4ECF-A2C2-D9F8E41ECE5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5" name="TextBox 64">
          <a:extLst>
            <a:ext uri="{FF2B5EF4-FFF2-40B4-BE49-F238E27FC236}">
              <a16:creationId xmlns:a16="http://schemas.microsoft.com/office/drawing/2014/main" id="{B0FF7910-2897-4DB8-8427-F5433E77EAB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6" name="TextBox 65">
          <a:extLst>
            <a:ext uri="{FF2B5EF4-FFF2-40B4-BE49-F238E27FC236}">
              <a16:creationId xmlns:a16="http://schemas.microsoft.com/office/drawing/2014/main" id="{5766A3A3-D735-470F-8464-770963E22B8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7" name="TextBox 66">
          <a:extLst>
            <a:ext uri="{FF2B5EF4-FFF2-40B4-BE49-F238E27FC236}">
              <a16:creationId xmlns:a16="http://schemas.microsoft.com/office/drawing/2014/main" id="{02E435F2-5385-4218-8032-8EE43986B7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8" name="TextBox 67">
          <a:extLst>
            <a:ext uri="{FF2B5EF4-FFF2-40B4-BE49-F238E27FC236}">
              <a16:creationId xmlns:a16="http://schemas.microsoft.com/office/drawing/2014/main" id="{E43B9CA1-6794-46AC-BE7C-BBA7EBB3B65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9" name="TextBox 68">
          <a:extLst>
            <a:ext uri="{FF2B5EF4-FFF2-40B4-BE49-F238E27FC236}">
              <a16:creationId xmlns:a16="http://schemas.microsoft.com/office/drawing/2014/main" id="{4160B9D3-D7E4-4B26-81CA-398CC68C76F0}"/>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0" name="TextBox 69">
          <a:extLst>
            <a:ext uri="{FF2B5EF4-FFF2-40B4-BE49-F238E27FC236}">
              <a16:creationId xmlns:a16="http://schemas.microsoft.com/office/drawing/2014/main" id="{270234E9-A866-49B9-BC6A-714CFF886D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1" name="TextBox 70">
          <a:extLst>
            <a:ext uri="{FF2B5EF4-FFF2-40B4-BE49-F238E27FC236}">
              <a16:creationId xmlns:a16="http://schemas.microsoft.com/office/drawing/2014/main" id="{5DB52717-E262-4CB6-92AE-5481669F494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2" name="TextBox 71">
          <a:extLst>
            <a:ext uri="{FF2B5EF4-FFF2-40B4-BE49-F238E27FC236}">
              <a16:creationId xmlns:a16="http://schemas.microsoft.com/office/drawing/2014/main" id="{FC37807E-12EA-49C6-A432-6F67B216B03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3" name="TextBox 72">
          <a:extLst>
            <a:ext uri="{FF2B5EF4-FFF2-40B4-BE49-F238E27FC236}">
              <a16:creationId xmlns:a16="http://schemas.microsoft.com/office/drawing/2014/main" id="{E7EDFABB-8681-42C9-852E-C10DD816903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4" name="TextBox 73">
          <a:extLst>
            <a:ext uri="{FF2B5EF4-FFF2-40B4-BE49-F238E27FC236}">
              <a16:creationId xmlns:a16="http://schemas.microsoft.com/office/drawing/2014/main" id="{F0C3B1B7-B01D-4807-8F66-DE0097837C55}"/>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5" name="TextBox 74">
          <a:extLst>
            <a:ext uri="{FF2B5EF4-FFF2-40B4-BE49-F238E27FC236}">
              <a16:creationId xmlns:a16="http://schemas.microsoft.com/office/drawing/2014/main" id="{13D8283D-A6C6-4F4D-97C9-3F0360B5658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6" name="TextBox 75">
          <a:extLst>
            <a:ext uri="{FF2B5EF4-FFF2-40B4-BE49-F238E27FC236}">
              <a16:creationId xmlns:a16="http://schemas.microsoft.com/office/drawing/2014/main" id="{D9227494-938F-43E6-BD13-01C3994198C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7" name="TextBox 76">
          <a:extLst>
            <a:ext uri="{FF2B5EF4-FFF2-40B4-BE49-F238E27FC236}">
              <a16:creationId xmlns:a16="http://schemas.microsoft.com/office/drawing/2014/main" id="{868E6080-6033-49BA-9BF9-566DF2D8B4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8" name="TextBox 77">
          <a:extLst>
            <a:ext uri="{FF2B5EF4-FFF2-40B4-BE49-F238E27FC236}">
              <a16:creationId xmlns:a16="http://schemas.microsoft.com/office/drawing/2014/main" id="{7E728465-5233-4AE2-A5B8-CF3D06E8884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9" name="TextBox 78">
          <a:extLst>
            <a:ext uri="{FF2B5EF4-FFF2-40B4-BE49-F238E27FC236}">
              <a16:creationId xmlns:a16="http://schemas.microsoft.com/office/drawing/2014/main" id="{020DE78A-B2D9-4180-B498-A9DBAF2681B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0" name="TextBox 79">
          <a:extLst>
            <a:ext uri="{FF2B5EF4-FFF2-40B4-BE49-F238E27FC236}">
              <a16:creationId xmlns:a16="http://schemas.microsoft.com/office/drawing/2014/main" id="{274CF58D-7A5A-4824-9D34-7F4CF0425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1" name="TextBox 80">
          <a:extLst>
            <a:ext uri="{FF2B5EF4-FFF2-40B4-BE49-F238E27FC236}">
              <a16:creationId xmlns:a16="http://schemas.microsoft.com/office/drawing/2014/main" id="{1F6454AE-CCC5-4EDD-AE58-04B3D5E80BF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2" name="TextBox 81">
          <a:extLst>
            <a:ext uri="{FF2B5EF4-FFF2-40B4-BE49-F238E27FC236}">
              <a16:creationId xmlns:a16="http://schemas.microsoft.com/office/drawing/2014/main" id="{2996F2A7-1460-4BB3-9120-293E831A4C7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3" name="TextBox 82">
          <a:extLst>
            <a:ext uri="{FF2B5EF4-FFF2-40B4-BE49-F238E27FC236}">
              <a16:creationId xmlns:a16="http://schemas.microsoft.com/office/drawing/2014/main" id="{2A4ED7AE-7FE6-4979-823B-64B5E5EF64B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4" name="TextBox 83">
          <a:extLst>
            <a:ext uri="{FF2B5EF4-FFF2-40B4-BE49-F238E27FC236}">
              <a16:creationId xmlns:a16="http://schemas.microsoft.com/office/drawing/2014/main" id="{1AFC0E48-4432-4E73-8C69-547360F50A3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5" name="TextBox 84">
          <a:extLst>
            <a:ext uri="{FF2B5EF4-FFF2-40B4-BE49-F238E27FC236}">
              <a16:creationId xmlns:a16="http://schemas.microsoft.com/office/drawing/2014/main" id="{60C55B64-2B08-49A5-AC14-B0606AD323C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6" name="TextBox 85">
          <a:extLst>
            <a:ext uri="{FF2B5EF4-FFF2-40B4-BE49-F238E27FC236}">
              <a16:creationId xmlns:a16="http://schemas.microsoft.com/office/drawing/2014/main" id="{25996E78-E42A-4EB4-A4E4-21792EECF088}"/>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7" name="TextBox 86">
          <a:extLst>
            <a:ext uri="{FF2B5EF4-FFF2-40B4-BE49-F238E27FC236}">
              <a16:creationId xmlns:a16="http://schemas.microsoft.com/office/drawing/2014/main" id="{F513A4E2-EDAD-4669-B708-E98B99B1191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8" name="TextBox 87">
          <a:extLst>
            <a:ext uri="{FF2B5EF4-FFF2-40B4-BE49-F238E27FC236}">
              <a16:creationId xmlns:a16="http://schemas.microsoft.com/office/drawing/2014/main" id="{8BB75B93-FC92-4B93-A24D-CFA4F62DA9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9" name="TextBox 88">
          <a:extLst>
            <a:ext uri="{FF2B5EF4-FFF2-40B4-BE49-F238E27FC236}">
              <a16:creationId xmlns:a16="http://schemas.microsoft.com/office/drawing/2014/main" id="{EF4E040C-6E0B-4DCA-B2E9-A99D1FEE9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0" name="TextBox 89">
          <a:extLst>
            <a:ext uri="{FF2B5EF4-FFF2-40B4-BE49-F238E27FC236}">
              <a16:creationId xmlns:a16="http://schemas.microsoft.com/office/drawing/2014/main" id="{418717DF-90E1-43C2-BFFC-DA847F5CDDE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1" name="TextBox 90">
          <a:extLst>
            <a:ext uri="{FF2B5EF4-FFF2-40B4-BE49-F238E27FC236}">
              <a16:creationId xmlns:a16="http://schemas.microsoft.com/office/drawing/2014/main" id="{46E2CDD4-79EC-49EF-A93E-39C3088B96F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2" name="TextBox 91">
          <a:extLst>
            <a:ext uri="{FF2B5EF4-FFF2-40B4-BE49-F238E27FC236}">
              <a16:creationId xmlns:a16="http://schemas.microsoft.com/office/drawing/2014/main" id="{C907023C-15B6-4A87-8D3F-0ABED08940A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3" name="TextBox 92">
          <a:extLst>
            <a:ext uri="{FF2B5EF4-FFF2-40B4-BE49-F238E27FC236}">
              <a16:creationId xmlns:a16="http://schemas.microsoft.com/office/drawing/2014/main" id="{FD4B285D-399B-4E89-9265-58F1A97D3EF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4" name="TextBox 93">
          <a:extLst>
            <a:ext uri="{FF2B5EF4-FFF2-40B4-BE49-F238E27FC236}">
              <a16:creationId xmlns:a16="http://schemas.microsoft.com/office/drawing/2014/main" id="{2813551B-16D9-4B24-AC45-05C9002152F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5" name="TextBox 94">
          <a:extLst>
            <a:ext uri="{FF2B5EF4-FFF2-40B4-BE49-F238E27FC236}">
              <a16:creationId xmlns:a16="http://schemas.microsoft.com/office/drawing/2014/main" id="{C69B8BEB-D2BF-4476-9320-73992C2B1A6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6" name="TextBox 95">
          <a:extLst>
            <a:ext uri="{FF2B5EF4-FFF2-40B4-BE49-F238E27FC236}">
              <a16:creationId xmlns:a16="http://schemas.microsoft.com/office/drawing/2014/main" id="{1AFC8D42-1660-4226-9446-F7F9A95CB4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7" name="TextBox 96">
          <a:extLst>
            <a:ext uri="{FF2B5EF4-FFF2-40B4-BE49-F238E27FC236}">
              <a16:creationId xmlns:a16="http://schemas.microsoft.com/office/drawing/2014/main" id="{EC3A9980-E831-4C19-8E12-AD023A8D6EB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8" name="TextBox 97">
          <a:extLst>
            <a:ext uri="{FF2B5EF4-FFF2-40B4-BE49-F238E27FC236}">
              <a16:creationId xmlns:a16="http://schemas.microsoft.com/office/drawing/2014/main" id="{7E3E1592-CFCB-46D3-924C-4FF58C98B94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9" name="TextBox 98">
          <a:extLst>
            <a:ext uri="{FF2B5EF4-FFF2-40B4-BE49-F238E27FC236}">
              <a16:creationId xmlns:a16="http://schemas.microsoft.com/office/drawing/2014/main" id="{D8712B6E-928A-4087-85E3-C5E82AD104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0" name="TextBox 99">
          <a:extLst>
            <a:ext uri="{FF2B5EF4-FFF2-40B4-BE49-F238E27FC236}">
              <a16:creationId xmlns:a16="http://schemas.microsoft.com/office/drawing/2014/main" id="{6B4B3810-1D9D-4D44-A234-C2AD157C4E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1" name="TextBox 100">
          <a:extLst>
            <a:ext uri="{FF2B5EF4-FFF2-40B4-BE49-F238E27FC236}">
              <a16:creationId xmlns:a16="http://schemas.microsoft.com/office/drawing/2014/main" id="{D39D85B9-222D-45D9-ACE9-DE81B161AA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2" name="TextBox 101">
          <a:extLst>
            <a:ext uri="{FF2B5EF4-FFF2-40B4-BE49-F238E27FC236}">
              <a16:creationId xmlns:a16="http://schemas.microsoft.com/office/drawing/2014/main" id="{5B6F5EFC-2709-40BD-B099-8F3C7CDFD3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3" name="TextBox 102">
          <a:extLst>
            <a:ext uri="{FF2B5EF4-FFF2-40B4-BE49-F238E27FC236}">
              <a16:creationId xmlns:a16="http://schemas.microsoft.com/office/drawing/2014/main" id="{D86C7F9C-E933-481B-A44D-A4EDC6154F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4" name="TextBox 103">
          <a:extLst>
            <a:ext uri="{FF2B5EF4-FFF2-40B4-BE49-F238E27FC236}">
              <a16:creationId xmlns:a16="http://schemas.microsoft.com/office/drawing/2014/main" id="{6A55FBBB-E923-42F9-A255-780EC21F1EB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5" name="TextBox 104">
          <a:extLst>
            <a:ext uri="{FF2B5EF4-FFF2-40B4-BE49-F238E27FC236}">
              <a16:creationId xmlns:a16="http://schemas.microsoft.com/office/drawing/2014/main" id="{2AD27F89-2F4E-4569-AC53-8BCDD08F96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6" name="TextBox 105">
          <a:extLst>
            <a:ext uri="{FF2B5EF4-FFF2-40B4-BE49-F238E27FC236}">
              <a16:creationId xmlns:a16="http://schemas.microsoft.com/office/drawing/2014/main" id="{2350B06C-ABAC-4C22-B8A4-45B7C1D0646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7" name="TextBox 106">
          <a:extLst>
            <a:ext uri="{FF2B5EF4-FFF2-40B4-BE49-F238E27FC236}">
              <a16:creationId xmlns:a16="http://schemas.microsoft.com/office/drawing/2014/main" id="{39C043AB-88B7-4755-B186-60A1A0732F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8" name="TextBox 107">
          <a:extLst>
            <a:ext uri="{FF2B5EF4-FFF2-40B4-BE49-F238E27FC236}">
              <a16:creationId xmlns:a16="http://schemas.microsoft.com/office/drawing/2014/main" id="{21216A4E-E007-4D32-97FF-FB9C97693A0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9" name="TextBox 108">
          <a:extLst>
            <a:ext uri="{FF2B5EF4-FFF2-40B4-BE49-F238E27FC236}">
              <a16:creationId xmlns:a16="http://schemas.microsoft.com/office/drawing/2014/main" id="{1066CDD6-3F2A-4262-B973-F1400AB0B7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0" name="TextBox 109">
          <a:extLst>
            <a:ext uri="{FF2B5EF4-FFF2-40B4-BE49-F238E27FC236}">
              <a16:creationId xmlns:a16="http://schemas.microsoft.com/office/drawing/2014/main" id="{279C38DB-EA09-4CF3-9653-AACA80FA73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1" name="TextBox 110">
          <a:extLst>
            <a:ext uri="{FF2B5EF4-FFF2-40B4-BE49-F238E27FC236}">
              <a16:creationId xmlns:a16="http://schemas.microsoft.com/office/drawing/2014/main" id="{5C47FFB5-09EF-4319-8F97-7DDBAD556A2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2" name="TextBox 111">
          <a:extLst>
            <a:ext uri="{FF2B5EF4-FFF2-40B4-BE49-F238E27FC236}">
              <a16:creationId xmlns:a16="http://schemas.microsoft.com/office/drawing/2014/main" id="{E393478A-760E-4FD1-929A-48D494AE53F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3" name="TextBox 112">
          <a:extLst>
            <a:ext uri="{FF2B5EF4-FFF2-40B4-BE49-F238E27FC236}">
              <a16:creationId xmlns:a16="http://schemas.microsoft.com/office/drawing/2014/main" id="{944C514C-F214-430B-AB6D-CB356FC6D9D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4" name="TextBox 113">
          <a:extLst>
            <a:ext uri="{FF2B5EF4-FFF2-40B4-BE49-F238E27FC236}">
              <a16:creationId xmlns:a16="http://schemas.microsoft.com/office/drawing/2014/main" id="{2549CB57-EE75-4B59-B874-A0D07CB1FF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5" name="TextBox 114">
          <a:extLst>
            <a:ext uri="{FF2B5EF4-FFF2-40B4-BE49-F238E27FC236}">
              <a16:creationId xmlns:a16="http://schemas.microsoft.com/office/drawing/2014/main" id="{ADA58636-201A-4A52-85C1-DA56D51B3A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6" name="TextBox 115">
          <a:extLst>
            <a:ext uri="{FF2B5EF4-FFF2-40B4-BE49-F238E27FC236}">
              <a16:creationId xmlns:a16="http://schemas.microsoft.com/office/drawing/2014/main" id="{C2B059EE-B4E1-4C82-A007-002441E1A9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7" name="TextBox 116">
          <a:extLst>
            <a:ext uri="{FF2B5EF4-FFF2-40B4-BE49-F238E27FC236}">
              <a16:creationId xmlns:a16="http://schemas.microsoft.com/office/drawing/2014/main" id="{77142B08-CE59-4E88-8F30-2DF2A486A5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8" name="TextBox 117">
          <a:extLst>
            <a:ext uri="{FF2B5EF4-FFF2-40B4-BE49-F238E27FC236}">
              <a16:creationId xmlns:a16="http://schemas.microsoft.com/office/drawing/2014/main" id="{A32C629E-1BF9-49BA-8901-41AC07DFA90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9" name="TextBox 118">
          <a:extLst>
            <a:ext uri="{FF2B5EF4-FFF2-40B4-BE49-F238E27FC236}">
              <a16:creationId xmlns:a16="http://schemas.microsoft.com/office/drawing/2014/main" id="{8B10C3DD-CAE6-483E-BD80-2BD4B366648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0" name="TextBox 119">
          <a:extLst>
            <a:ext uri="{FF2B5EF4-FFF2-40B4-BE49-F238E27FC236}">
              <a16:creationId xmlns:a16="http://schemas.microsoft.com/office/drawing/2014/main" id="{59ED2817-9C48-4320-B545-CAB67C2D523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1" name="TextBox 120">
          <a:extLst>
            <a:ext uri="{FF2B5EF4-FFF2-40B4-BE49-F238E27FC236}">
              <a16:creationId xmlns:a16="http://schemas.microsoft.com/office/drawing/2014/main" id="{E4F09972-FD0F-4FB2-A2C0-464AC569A12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2" name="TextBox 121">
          <a:extLst>
            <a:ext uri="{FF2B5EF4-FFF2-40B4-BE49-F238E27FC236}">
              <a16:creationId xmlns:a16="http://schemas.microsoft.com/office/drawing/2014/main" id="{62E92125-A07C-4952-91CF-6FECABF4C1D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3" name="TextBox 122">
          <a:extLst>
            <a:ext uri="{FF2B5EF4-FFF2-40B4-BE49-F238E27FC236}">
              <a16:creationId xmlns:a16="http://schemas.microsoft.com/office/drawing/2014/main" id="{794C3E25-EF80-429F-B079-84D6C277285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4" name="TextBox 123">
          <a:extLst>
            <a:ext uri="{FF2B5EF4-FFF2-40B4-BE49-F238E27FC236}">
              <a16:creationId xmlns:a16="http://schemas.microsoft.com/office/drawing/2014/main" id="{E6FC5537-6C63-4AFB-87C5-3869215F9C9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5" name="TextBox 124">
          <a:extLst>
            <a:ext uri="{FF2B5EF4-FFF2-40B4-BE49-F238E27FC236}">
              <a16:creationId xmlns:a16="http://schemas.microsoft.com/office/drawing/2014/main" id="{227A5710-B32A-49C5-8AEA-81B5307CA52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6" name="TextBox 125">
          <a:extLst>
            <a:ext uri="{FF2B5EF4-FFF2-40B4-BE49-F238E27FC236}">
              <a16:creationId xmlns:a16="http://schemas.microsoft.com/office/drawing/2014/main" id="{9FE14407-C1DE-4105-83D9-5D9F5D49B89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7" name="TextBox 126">
          <a:extLst>
            <a:ext uri="{FF2B5EF4-FFF2-40B4-BE49-F238E27FC236}">
              <a16:creationId xmlns:a16="http://schemas.microsoft.com/office/drawing/2014/main" id="{70E91F2B-35C3-4C47-AECA-F8CCF969D97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8" name="TextBox 127">
          <a:extLst>
            <a:ext uri="{FF2B5EF4-FFF2-40B4-BE49-F238E27FC236}">
              <a16:creationId xmlns:a16="http://schemas.microsoft.com/office/drawing/2014/main" id="{D57B74C2-9602-4FA4-BA66-10EFD8DA5C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9" name="TextBox 128">
          <a:extLst>
            <a:ext uri="{FF2B5EF4-FFF2-40B4-BE49-F238E27FC236}">
              <a16:creationId xmlns:a16="http://schemas.microsoft.com/office/drawing/2014/main" id="{D4CDBE2D-2F4B-47CC-96E1-3DA0825ED91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0" name="TextBox 129">
          <a:extLst>
            <a:ext uri="{FF2B5EF4-FFF2-40B4-BE49-F238E27FC236}">
              <a16:creationId xmlns:a16="http://schemas.microsoft.com/office/drawing/2014/main" id="{EC879960-132B-4247-9896-9AFE6719A07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1" name="TextBox 130">
          <a:extLst>
            <a:ext uri="{FF2B5EF4-FFF2-40B4-BE49-F238E27FC236}">
              <a16:creationId xmlns:a16="http://schemas.microsoft.com/office/drawing/2014/main" id="{A108711E-87A9-4C65-8355-C34A6E9268B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2" name="TextBox 131">
          <a:extLst>
            <a:ext uri="{FF2B5EF4-FFF2-40B4-BE49-F238E27FC236}">
              <a16:creationId xmlns:a16="http://schemas.microsoft.com/office/drawing/2014/main" id="{ACE965C0-4CF2-430B-B392-99E7619696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3" name="TextBox 132">
          <a:extLst>
            <a:ext uri="{FF2B5EF4-FFF2-40B4-BE49-F238E27FC236}">
              <a16:creationId xmlns:a16="http://schemas.microsoft.com/office/drawing/2014/main" id="{6464706D-D578-40A9-9385-A85895E19A6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4" name="TextBox 133">
          <a:extLst>
            <a:ext uri="{FF2B5EF4-FFF2-40B4-BE49-F238E27FC236}">
              <a16:creationId xmlns:a16="http://schemas.microsoft.com/office/drawing/2014/main" id="{EE0C4D6E-8BFB-4F4B-930C-A4A3419ACAA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5" name="TextBox 134">
          <a:extLst>
            <a:ext uri="{FF2B5EF4-FFF2-40B4-BE49-F238E27FC236}">
              <a16:creationId xmlns:a16="http://schemas.microsoft.com/office/drawing/2014/main" id="{BD8BEF8B-C0F8-469A-9FAD-7A73D48BEDC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6" name="TextBox 135">
          <a:extLst>
            <a:ext uri="{FF2B5EF4-FFF2-40B4-BE49-F238E27FC236}">
              <a16:creationId xmlns:a16="http://schemas.microsoft.com/office/drawing/2014/main" id="{CB0A7AAF-5957-4591-BDEE-02EC7416575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7" name="TextBox 136">
          <a:extLst>
            <a:ext uri="{FF2B5EF4-FFF2-40B4-BE49-F238E27FC236}">
              <a16:creationId xmlns:a16="http://schemas.microsoft.com/office/drawing/2014/main" id="{52B3072F-8451-44E0-B0FB-56D93B27FBC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8" name="TextBox 137">
          <a:extLst>
            <a:ext uri="{FF2B5EF4-FFF2-40B4-BE49-F238E27FC236}">
              <a16:creationId xmlns:a16="http://schemas.microsoft.com/office/drawing/2014/main" id="{288AA7CC-0110-4127-85CD-BDEB6FDED2A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9" name="TextBox 138">
          <a:extLst>
            <a:ext uri="{FF2B5EF4-FFF2-40B4-BE49-F238E27FC236}">
              <a16:creationId xmlns:a16="http://schemas.microsoft.com/office/drawing/2014/main" id="{99106786-47ED-4AAB-9C1A-96CDE4EA830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0" name="TextBox 139">
          <a:extLst>
            <a:ext uri="{FF2B5EF4-FFF2-40B4-BE49-F238E27FC236}">
              <a16:creationId xmlns:a16="http://schemas.microsoft.com/office/drawing/2014/main" id="{BADB779B-63B7-4D09-BE84-6AFB1721A4C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1" name="TextBox 140">
          <a:extLst>
            <a:ext uri="{FF2B5EF4-FFF2-40B4-BE49-F238E27FC236}">
              <a16:creationId xmlns:a16="http://schemas.microsoft.com/office/drawing/2014/main" id="{4BF4DF7B-A55B-44B3-A83E-CC13EEFCC0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2" name="TextBox 141">
          <a:extLst>
            <a:ext uri="{FF2B5EF4-FFF2-40B4-BE49-F238E27FC236}">
              <a16:creationId xmlns:a16="http://schemas.microsoft.com/office/drawing/2014/main" id="{5164AC9F-CFE9-445D-916F-F9B28CCA0C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3" name="TextBox 142">
          <a:extLst>
            <a:ext uri="{FF2B5EF4-FFF2-40B4-BE49-F238E27FC236}">
              <a16:creationId xmlns:a16="http://schemas.microsoft.com/office/drawing/2014/main" id="{F582B1C7-4067-4199-8A7D-F6B5E9F2B27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4" name="TextBox 143">
          <a:extLst>
            <a:ext uri="{FF2B5EF4-FFF2-40B4-BE49-F238E27FC236}">
              <a16:creationId xmlns:a16="http://schemas.microsoft.com/office/drawing/2014/main" id="{7266DFFA-7ABE-4529-B3EE-CFBBFA58F39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5" name="TextBox 144">
          <a:extLst>
            <a:ext uri="{FF2B5EF4-FFF2-40B4-BE49-F238E27FC236}">
              <a16:creationId xmlns:a16="http://schemas.microsoft.com/office/drawing/2014/main" id="{DBBB586D-1A1E-47E1-9478-4DCD152C395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6" name="TextBox 145">
          <a:extLst>
            <a:ext uri="{FF2B5EF4-FFF2-40B4-BE49-F238E27FC236}">
              <a16:creationId xmlns:a16="http://schemas.microsoft.com/office/drawing/2014/main" id="{9E3567A7-C65A-4B94-9F15-EEFD6819AD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7" name="TextBox 146">
          <a:extLst>
            <a:ext uri="{FF2B5EF4-FFF2-40B4-BE49-F238E27FC236}">
              <a16:creationId xmlns:a16="http://schemas.microsoft.com/office/drawing/2014/main" id="{E7A593F7-6B60-42D0-BB72-E754BFAB81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8" name="TextBox 147">
          <a:extLst>
            <a:ext uri="{FF2B5EF4-FFF2-40B4-BE49-F238E27FC236}">
              <a16:creationId xmlns:a16="http://schemas.microsoft.com/office/drawing/2014/main" id="{17E23621-2ECB-4A6A-BA83-C9F8203E177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9" name="TextBox 148">
          <a:extLst>
            <a:ext uri="{FF2B5EF4-FFF2-40B4-BE49-F238E27FC236}">
              <a16:creationId xmlns:a16="http://schemas.microsoft.com/office/drawing/2014/main" id="{F8DE16F0-3EF6-450B-8080-591E819ECDF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0" name="TextBox 149">
          <a:extLst>
            <a:ext uri="{FF2B5EF4-FFF2-40B4-BE49-F238E27FC236}">
              <a16:creationId xmlns:a16="http://schemas.microsoft.com/office/drawing/2014/main" id="{AD9ED64B-7BF2-4E80-8DF9-08660141FB3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1" name="TextBox 150">
          <a:extLst>
            <a:ext uri="{FF2B5EF4-FFF2-40B4-BE49-F238E27FC236}">
              <a16:creationId xmlns:a16="http://schemas.microsoft.com/office/drawing/2014/main" id="{ECF2C53B-EB2A-47A0-B1EF-F4E1EEFB6E9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2" name="TextBox 151">
          <a:extLst>
            <a:ext uri="{FF2B5EF4-FFF2-40B4-BE49-F238E27FC236}">
              <a16:creationId xmlns:a16="http://schemas.microsoft.com/office/drawing/2014/main" id="{74CB18BD-9CC7-455C-A33A-FF4CAAA5D6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3" name="TextBox 152">
          <a:extLst>
            <a:ext uri="{FF2B5EF4-FFF2-40B4-BE49-F238E27FC236}">
              <a16:creationId xmlns:a16="http://schemas.microsoft.com/office/drawing/2014/main" id="{BC452E5F-609D-41AC-87A1-EF37E9DFEB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4" name="TextBox 153">
          <a:extLst>
            <a:ext uri="{FF2B5EF4-FFF2-40B4-BE49-F238E27FC236}">
              <a16:creationId xmlns:a16="http://schemas.microsoft.com/office/drawing/2014/main" id="{3FF9B9D0-79E7-4A46-B3B7-F100F18513A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5" name="TextBox 154">
          <a:extLst>
            <a:ext uri="{FF2B5EF4-FFF2-40B4-BE49-F238E27FC236}">
              <a16:creationId xmlns:a16="http://schemas.microsoft.com/office/drawing/2014/main" id="{EEA87719-31CE-4B35-A813-33D80BCB63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6" name="TextBox 155">
          <a:extLst>
            <a:ext uri="{FF2B5EF4-FFF2-40B4-BE49-F238E27FC236}">
              <a16:creationId xmlns:a16="http://schemas.microsoft.com/office/drawing/2014/main" id="{38C98783-F161-4F15-845F-7BC9FBBCB7C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7" name="TextBox 156">
          <a:extLst>
            <a:ext uri="{FF2B5EF4-FFF2-40B4-BE49-F238E27FC236}">
              <a16:creationId xmlns:a16="http://schemas.microsoft.com/office/drawing/2014/main" id="{3B942B88-1D9D-45C4-88BD-85E94123E2D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8" name="TextBox 157">
          <a:extLst>
            <a:ext uri="{FF2B5EF4-FFF2-40B4-BE49-F238E27FC236}">
              <a16:creationId xmlns:a16="http://schemas.microsoft.com/office/drawing/2014/main" id="{73900BE9-11F5-43BA-96C0-5565535E17E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9" name="TextBox 158">
          <a:extLst>
            <a:ext uri="{FF2B5EF4-FFF2-40B4-BE49-F238E27FC236}">
              <a16:creationId xmlns:a16="http://schemas.microsoft.com/office/drawing/2014/main" id="{2B6B1668-0076-43F7-8EA9-B2036BA08CD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0" name="TextBox 159">
          <a:extLst>
            <a:ext uri="{FF2B5EF4-FFF2-40B4-BE49-F238E27FC236}">
              <a16:creationId xmlns:a16="http://schemas.microsoft.com/office/drawing/2014/main" id="{751239E1-1BE1-4140-AEB7-FDFD49CB74A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1" name="TextBox 160">
          <a:extLst>
            <a:ext uri="{FF2B5EF4-FFF2-40B4-BE49-F238E27FC236}">
              <a16:creationId xmlns:a16="http://schemas.microsoft.com/office/drawing/2014/main" id="{40A623BC-D12E-408F-9868-FD5963B6B29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2" name="TextBox 161">
          <a:extLst>
            <a:ext uri="{FF2B5EF4-FFF2-40B4-BE49-F238E27FC236}">
              <a16:creationId xmlns:a16="http://schemas.microsoft.com/office/drawing/2014/main" id="{179CDBCA-7777-4A93-B59B-747404F2AE7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3" name="TextBox 162">
          <a:extLst>
            <a:ext uri="{FF2B5EF4-FFF2-40B4-BE49-F238E27FC236}">
              <a16:creationId xmlns:a16="http://schemas.microsoft.com/office/drawing/2014/main" id="{F3FC3E9A-AB75-41D7-9705-3EEF9FF3538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4" name="TextBox 163">
          <a:extLst>
            <a:ext uri="{FF2B5EF4-FFF2-40B4-BE49-F238E27FC236}">
              <a16:creationId xmlns:a16="http://schemas.microsoft.com/office/drawing/2014/main" id="{74FB7FCC-310E-4606-A132-CC5B22D885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5" name="TextBox 164">
          <a:extLst>
            <a:ext uri="{FF2B5EF4-FFF2-40B4-BE49-F238E27FC236}">
              <a16:creationId xmlns:a16="http://schemas.microsoft.com/office/drawing/2014/main" id="{FCE373E4-737C-45E7-9E8F-D6F0001712A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6" name="TextBox 165">
          <a:extLst>
            <a:ext uri="{FF2B5EF4-FFF2-40B4-BE49-F238E27FC236}">
              <a16:creationId xmlns:a16="http://schemas.microsoft.com/office/drawing/2014/main" id="{7EF693C0-9379-40F9-BF79-100ED5492A9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7" name="TextBox 166">
          <a:extLst>
            <a:ext uri="{FF2B5EF4-FFF2-40B4-BE49-F238E27FC236}">
              <a16:creationId xmlns:a16="http://schemas.microsoft.com/office/drawing/2014/main" id="{1F08FFE4-6A40-475A-9210-841D521F072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8" name="TextBox 167">
          <a:extLst>
            <a:ext uri="{FF2B5EF4-FFF2-40B4-BE49-F238E27FC236}">
              <a16:creationId xmlns:a16="http://schemas.microsoft.com/office/drawing/2014/main" id="{25847956-732C-497E-89B2-ACF3D77F2B2C}"/>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9" name="TextBox 168">
          <a:extLst>
            <a:ext uri="{FF2B5EF4-FFF2-40B4-BE49-F238E27FC236}">
              <a16:creationId xmlns:a16="http://schemas.microsoft.com/office/drawing/2014/main" id="{F5D0287A-E45F-447D-BEA5-D8F45185E8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0" name="TextBox 169">
          <a:extLst>
            <a:ext uri="{FF2B5EF4-FFF2-40B4-BE49-F238E27FC236}">
              <a16:creationId xmlns:a16="http://schemas.microsoft.com/office/drawing/2014/main" id="{57518768-010C-4091-9370-579A384A8ED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1" name="TextBox 170">
          <a:extLst>
            <a:ext uri="{FF2B5EF4-FFF2-40B4-BE49-F238E27FC236}">
              <a16:creationId xmlns:a16="http://schemas.microsoft.com/office/drawing/2014/main" id="{94CD35DC-29F9-42BB-8FE2-700490CC953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2" name="TextBox 171">
          <a:extLst>
            <a:ext uri="{FF2B5EF4-FFF2-40B4-BE49-F238E27FC236}">
              <a16:creationId xmlns:a16="http://schemas.microsoft.com/office/drawing/2014/main" id="{51645253-4A25-4F6F-B940-6DA3CCBF3C3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3" name="TextBox 172">
          <a:extLst>
            <a:ext uri="{FF2B5EF4-FFF2-40B4-BE49-F238E27FC236}">
              <a16:creationId xmlns:a16="http://schemas.microsoft.com/office/drawing/2014/main" id="{2368656B-557E-4C1E-99D4-56C8560BCF3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4" name="TextBox 173">
          <a:extLst>
            <a:ext uri="{FF2B5EF4-FFF2-40B4-BE49-F238E27FC236}">
              <a16:creationId xmlns:a16="http://schemas.microsoft.com/office/drawing/2014/main" id="{118BC5E6-75C4-453F-BC00-CD428736A6B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5" name="TextBox 174">
          <a:extLst>
            <a:ext uri="{FF2B5EF4-FFF2-40B4-BE49-F238E27FC236}">
              <a16:creationId xmlns:a16="http://schemas.microsoft.com/office/drawing/2014/main" id="{038499A2-3F2F-4327-B0A4-D40FADDF873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6" name="TextBox 175">
          <a:extLst>
            <a:ext uri="{FF2B5EF4-FFF2-40B4-BE49-F238E27FC236}">
              <a16:creationId xmlns:a16="http://schemas.microsoft.com/office/drawing/2014/main" id="{BBDF34D4-E010-4A52-B2EE-C110361B59A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7" name="TextBox 176">
          <a:extLst>
            <a:ext uri="{FF2B5EF4-FFF2-40B4-BE49-F238E27FC236}">
              <a16:creationId xmlns:a16="http://schemas.microsoft.com/office/drawing/2014/main" id="{FA6F6DEC-5EE2-43DF-BA5A-20ADD0BD508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8" name="TextBox 177">
          <a:extLst>
            <a:ext uri="{FF2B5EF4-FFF2-40B4-BE49-F238E27FC236}">
              <a16:creationId xmlns:a16="http://schemas.microsoft.com/office/drawing/2014/main" id="{F5A0C614-546C-4FB4-9BB9-1BEE83317CD2}"/>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9" name="TextBox 178">
          <a:extLst>
            <a:ext uri="{FF2B5EF4-FFF2-40B4-BE49-F238E27FC236}">
              <a16:creationId xmlns:a16="http://schemas.microsoft.com/office/drawing/2014/main" id="{762DBF9C-3E8D-4AB8-BF21-DFFB0723E0B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0" name="TextBox 179">
          <a:extLst>
            <a:ext uri="{FF2B5EF4-FFF2-40B4-BE49-F238E27FC236}">
              <a16:creationId xmlns:a16="http://schemas.microsoft.com/office/drawing/2014/main" id="{742D5BE7-BB01-422A-B559-94DBCB77A06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1" name="TextBox 180">
          <a:extLst>
            <a:ext uri="{FF2B5EF4-FFF2-40B4-BE49-F238E27FC236}">
              <a16:creationId xmlns:a16="http://schemas.microsoft.com/office/drawing/2014/main" id="{5C688B77-D644-40D7-851E-B56130F059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2" name="TextBox 181">
          <a:extLst>
            <a:ext uri="{FF2B5EF4-FFF2-40B4-BE49-F238E27FC236}">
              <a16:creationId xmlns:a16="http://schemas.microsoft.com/office/drawing/2014/main" id="{3C203F33-2823-4BC5-B4FD-37565635947F}"/>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3" name="TextBox 182">
          <a:extLst>
            <a:ext uri="{FF2B5EF4-FFF2-40B4-BE49-F238E27FC236}">
              <a16:creationId xmlns:a16="http://schemas.microsoft.com/office/drawing/2014/main" id="{ED24DC24-15FA-4825-9C4E-75AD5E84C21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4" name="TextBox 183">
          <a:extLst>
            <a:ext uri="{FF2B5EF4-FFF2-40B4-BE49-F238E27FC236}">
              <a16:creationId xmlns:a16="http://schemas.microsoft.com/office/drawing/2014/main" id="{1A35AD16-7304-4759-9EC5-2F093EE7DE8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5" name="TextBox 184">
          <a:extLst>
            <a:ext uri="{FF2B5EF4-FFF2-40B4-BE49-F238E27FC236}">
              <a16:creationId xmlns:a16="http://schemas.microsoft.com/office/drawing/2014/main" id="{B7CD456C-C908-400F-8083-836583E232A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6" name="TextBox 185">
          <a:extLst>
            <a:ext uri="{FF2B5EF4-FFF2-40B4-BE49-F238E27FC236}">
              <a16:creationId xmlns:a16="http://schemas.microsoft.com/office/drawing/2014/main" id="{CBE6691B-EAAD-4A94-B6D5-75DCBEBF9A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7" name="TextBox 186">
          <a:extLst>
            <a:ext uri="{FF2B5EF4-FFF2-40B4-BE49-F238E27FC236}">
              <a16:creationId xmlns:a16="http://schemas.microsoft.com/office/drawing/2014/main" id="{6954C20A-A774-448F-9540-ACADACA8357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8" name="TextBox 187">
          <a:extLst>
            <a:ext uri="{FF2B5EF4-FFF2-40B4-BE49-F238E27FC236}">
              <a16:creationId xmlns:a16="http://schemas.microsoft.com/office/drawing/2014/main" id="{B67C5367-26D0-4E73-8DE4-1D697649225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9" name="TextBox 188">
          <a:extLst>
            <a:ext uri="{FF2B5EF4-FFF2-40B4-BE49-F238E27FC236}">
              <a16:creationId xmlns:a16="http://schemas.microsoft.com/office/drawing/2014/main" id="{AA92A1C7-3801-4702-9109-D39E6139773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0" name="TextBox 189">
          <a:extLst>
            <a:ext uri="{FF2B5EF4-FFF2-40B4-BE49-F238E27FC236}">
              <a16:creationId xmlns:a16="http://schemas.microsoft.com/office/drawing/2014/main" id="{DA96B03B-4B82-437C-8694-CBD673A2E5C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1" name="TextBox 190">
          <a:extLst>
            <a:ext uri="{FF2B5EF4-FFF2-40B4-BE49-F238E27FC236}">
              <a16:creationId xmlns:a16="http://schemas.microsoft.com/office/drawing/2014/main" id="{06A70ECD-DED3-4A9E-B195-8F050DEA1EE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2" name="TextBox 191">
          <a:extLst>
            <a:ext uri="{FF2B5EF4-FFF2-40B4-BE49-F238E27FC236}">
              <a16:creationId xmlns:a16="http://schemas.microsoft.com/office/drawing/2014/main" id="{7AE89F4E-2320-4FFF-9005-3DFFAEF54D6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3" name="TextBox 192">
          <a:extLst>
            <a:ext uri="{FF2B5EF4-FFF2-40B4-BE49-F238E27FC236}">
              <a16:creationId xmlns:a16="http://schemas.microsoft.com/office/drawing/2014/main" id="{E4270CD7-60E0-4D04-BB27-BFB071EC1EE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4" name="TextBox 193">
          <a:extLst>
            <a:ext uri="{FF2B5EF4-FFF2-40B4-BE49-F238E27FC236}">
              <a16:creationId xmlns:a16="http://schemas.microsoft.com/office/drawing/2014/main" id="{3A5EF053-DA4D-4742-BADC-8041B63E8BB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5" name="TextBox 194">
          <a:extLst>
            <a:ext uri="{FF2B5EF4-FFF2-40B4-BE49-F238E27FC236}">
              <a16:creationId xmlns:a16="http://schemas.microsoft.com/office/drawing/2014/main" id="{8F1C53F3-9AB8-4D80-8E73-13DD9A18171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6" name="TextBox 195">
          <a:extLst>
            <a:ext uri="{FF2B5EF4-FFF2-40B4-BE49-F238E27FC236}">
              <a16:creationId xmlns:a16="http://schemas.microsoft.com/office/drawing/2014/main" id="{743C72DB-BF3F-4E48-898F-7304BD9A60D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7" name="TextBox 196">
          <a:extLst>
            <a:ext uri="{FF2B5EF4-FFF2-40B4-BE49-F238E27FC236}">
              <a16:creationId xmlns:a16="http://schemas.microsoft.com/office/drawing/2014/main" id="{589DC2E2-9910-4437-940C-5827E7374B2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8" name="TextBox 197">
          <a:extLst>
            <a:ext uri="{FF2B5EF4-FFF2-40B4-BE49-F238E27FC236}">
              <a16:creationId xmlns:a16="http://schemas.microsoft.com/office/drawing/2014/main" id="{60E15DA8-6C8C-4EFC-8D13-B4E2DC9B1F8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9" name="TextBox 198">
          <a:extLst>
            <a:ext uri="{FF2B5EF4-FFF2-40B4-BE49-F238E27FC236}">
              <a16:creationId xmlns:a16="http://schemas.microsoft.com/office/drawing/2014/main" id="{64F2E38E-8674-4B53-8F60-7232F36E9B9D}"/>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0" name="TextBox 199">
          <a:extLst>
            <a:ext uri="{FF2B5EF4-FFF2-40B4-BE49-F238E27FC236}">
              <a16:creationId xmlns:a16="http://schemas.microsoft.com/office/drawing/2014/main" id="{70029DD8-FCE4-40A7-A8DF-FFB8649FFBAE}"/>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1" name="TextBox 200">
          <a:extLst>
            <a:ext uri="{FF2B5EF4-FFF2-40B4-BE49-F238E27FC236}">
              <a16:creationId xmlns:a16="http://schemas.microsoft.com/office/drawing/2014/main" id="{33C48A7E-DE7B-4001-8645-3D44ED0C491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2" name="TextBox 201">
          <a:extLst>
            <a:ext uri="{FF2B5EF4-FFF2-40B4-BE49-F238E27FC236}">
              <a16:creationId xmlns:a16="http://schemas.microsoft.com/office/drawing/2014/main" id="{109FE1F9-91EF-4930-8CD3-EFF6AB2CB62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3" name="TextBox 202">
          <a:extLst>
            <a:ext uri="{FF2B5EF4-FFF2-40B4-BE49-F238E27FC236}">
              <a16:creationId xmlns:a16="http://schemas.microsoft.com/office/drawing/2014/main" id="{8A31C473-AE0B-43E1-BB6D-975ABDF1955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4" name="TextBox 203">
          <a:extLst>
            <a:ext uri="{FF2B5EF4-FFF2-40B4-BE49-F238E27FC236}">
              <a16:creationId xmlns:a16="http://schemas.microsoft.com/office/drawing/2014/main" id="{C009A402-3F9E-49DD-9250-E8ED3A1102B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5" name="TextBox 204">
          <a:extLst>
            <a:ext uri="{FF2B5EF4-FFF2-40B4-BE49-F238E27FC236}">
              <a16:creationId xmlns:a16="http://schemas.microsoft.com/office/drawing/2014/main" id="{05F18CF3-EF21-4490-A95A-A18B0DEA540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6" name="TextBox 205">
          <a:extLst>
            <a:ext uri="{FF2B5EF4-FFF2-40B4-BE49-F238E27FC236}">
              <a16:creationId xmlns:a16="http://schemas.microsoft.com/office/drawing/2014/main" id="{6F0700C5-F19C-4B5A-8228-BBA579CD69D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7" name="TextBox 206">
          <a:extLst>
            <a:ext uri="{FF2B5EF4-FFF2-40B4-BE49-F238E27FC236}">
              <a16:creationId xmlns:a16="http://schemas.microsoft.com/office/drawing/2014/main" id="{440CFD0F-7FE3-40BD-83FD-E99DCD4CC52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8" name="TextBox 207">
          <a:extLst>
            <a:ext uri="{FF2B5EF4-FFF2-40B4-BE49-F238E27FC236}">
              <a16:creationId xmlns:a16="http://schemas.microsoft.com/office/drawing/2014/main" id="{BA9CCB37-E596-4A88-84A6-688618C172A4}"/>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9" name="TextBox 208">
          <a:extLst>
            <a:ext uri="{FF2B5EF4-FFF2-40B4-BE49-F238E27FC236}">
              <a16:creationId xmlns:a16="http://schemas.microsoft.com/office/drawing/2014/main" id="{58E8964A-2F9B-47AA-9FE1-03EBDEA3117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0" name="TextBox 209">
          <a:extLst>
            <a:ext uri="{FF2B5EF4-FFF2-40B4-BE49-F238E27FC236}">
              <a16:creationId xmlns:a16="http://schemas.microsoft.com/office/drawing/2014/main" id="{B0EC2362-8D26-441A-A100-AEEE2400AEDF}"/>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1" name="TextBox 210">
          <a:extLst>
            <a:ext uri="{FF2B5EF4-FFF2-40B4-BE49-F238E27FC236}">
              <a16:creationId xmlns:a16="http://schemas.microsoft.com/office/drawing/2014/main" id="{15EA09E2-1BFB-4C66-A9A6-17A7DBC21C4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2" name="TextBox 211">
          <a:extLst>
            <a:ext uri="{FF2B5EF4-FFF2-40B4-BE49-F238E27FC236}">
              <a16:creationId xmlns:a16="http://schemas.microsoft.com/office/drawing/2014/main" id="{2F31FC68-5DAD-4F70-97FB-E5420DD0297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3" name="TextBox 212">
          <a:extLst>
            <a:ext uri="{FF2B5EF4-FFF2-40B4-BE49-F238E27FC236}">
              <a16:creationId xmlns:a16="http://schemas.microsoft.com/office/drawing/2014/main" id="{CF9B3D56-ADAC-4C22-999E-17FC394F79B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4" name="TextBox 213">
          <a:extLst>
            <a:ext uri="{FF2B5EF4-FFF2-40B4-BE49-F238E27FC236}">
              <a16:creationId xmlns:a16="http://schemas.microsoft.com/office/drawing/2014/main" id="{87A71D26-72BA-406E-8C2F-F9B4369DCAF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5" name="TextBox 214">
          <a:extLst>
            <a:ext uri="{FF2B5EF4-FFF2-40B4-BE49-F238E27FC236}">
              <a16:creationId xmlns:a16="http://schemas.microsoft.com/office/drawing/2014/main" id="{C0940088-0F82-462A-9DB5-D4AFBA62922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6" name="TextBox 215">
          <a:extLst>
            <a:ext uri="{FF2B5EF4-FFF2-40B4-BE49-F238E27FC236}">
              <a16:creationId xmlns:a16="http://schemas.microsoft.com/office/drawing/2014/main" id="{6B1331A0-35D0-4838-BBAD-34F81004A92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7" name="TextBox 216">
          <a:extLst>
            <a:ext uri="{FF2B5EF4-FFF2-40B4-BE49-F238E27FC236}">
              <a16:creationId xmlns:a16="http://schemas.microsoft.com/office/drawing/2014/main" id="{C4E0CE0F-6EC1-4CF3-8816-057CDAD1BAC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8" name="TextBox 217">
          <a:extLst>
            <a:ext uri="{FF2B5EF4-FFF2-40B4-BE49-F238E27FC236}">
              <a16:creationId xmlns:a16="http://schemas.microsoft.com/office/drawing/2014/main" id="{66FB0DD3-9889-4D0D-91F9-A18B074E33C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9" name="TextBox 218">
          <a:extLst>
            <a:ext uri="{FF2B5EF4-FFF2-40B4-BE49-F238E27FC236}">
              <a16:creationId xmlns:a16="http://schemas.microsoft.com/office/drawing/2014/main" id="{0D94264A-A09B-4DDD-B5AF-4B3C92A78DC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0" name="TextBox 219">
          <a:extLst>
            <a:ext uri="{FF2B5EF4-FFF2-40B4-BE49-F238E27FC236}">
              <a16:creationId xmlns:a16="http://schemas.microsoft.com/office/drawing/2014/main" id="{CDFB9757-F6E3-478F-BCD2-13A5CAB373F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1" name="TextBox 220">
          <a:extLst>
            <a:ext uri="{FF2B5EF4-FFF2-40B4-BE49-F238E27FC236}">
              <a16:creationId xmlns:a16="http://schemas.microsoft.com/office/drawing/2014/main" id="{6C793EE7-FB05-4FDE-9D7E-728BC43C2C2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2" name="TextBox 221">
          <a:extLst>
            <a:ext uri="{FF2B5EF4-FFF2-40B4-BE49-F238E27FC236}">
              <a16:creationId xmlns:a16="http://schemas.microsoft.com/office/drawing/2014/main" id="{2CFE2BA4-7AAD-4C36-9044-09C5A4A4189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3" name="TextBox 222">
          <a:extLst>
            <a:ext uri="{FF2B5EF4-FFF2-40B4-BE49-F238E27FC236}">
              <a16:creationId xmlns:a16="http://schemas.microsoft.com/office/drawing/2014/main" id="{D57F5CD4-3A7B-4DD5-B573-824E9D70FF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4" name="TextBox 223">
          <a:extLst>
            <a:ext uri="{FF2B5EF4-FFF2-40B4-BE49-F238E27FC236}">
              <a16:creationId xmlns:a16="http://schemas.microsoft.com/office/drawing/2014/main" id="{15E4ECC1-7EE9-4B5F-B851-BB432DF343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5" name="TextBox 224">
          <a:extLst>
            <a:ext uri="{FF2B5EF4-FFF2-40B4-BE49-F238E27FC236}">
              <a16:creationId xmlns:a16="http://schemas.microsoft.com/office/drawing/2014/main" id="{B112D987-A11B-4537-8A97-CFF60441B8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6" name="TextBox 225">
          <a:extLst>
            <a:ext uri="{FF2B5EF4-FFF2-40B4-BE49-F238E27FC236}">
              <a16:creationId xmlns:a16="http://schemas.microsoft.com/office/drawing/2014/main" id="{7605478D-361F-46B5-A411-2CDA805254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7" name="TextBox 226">
          <a:extLst>
            <a:ext uri="{FF2B5EF4-FFF2-40B4-BE49-F238E27FC236}">
              <a16:creationId xmlns:a16="http://schemas.microsoft.com/office/drawing/2014/main" id="{C2E0F01F-75CF-49D1-97E5-BE606313B53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8" name="TextBox 227">
          <a:extLst>
            <a:ext uri="{FF2B5EF4-FFF2-40B4-BE49-F238E27FC236}">
              <a16:creationId xmlns:a16="http://schemas.microsoft.com/office/drawing/2014/main" id="{02522703-8572-46F0-BA84-ECC0948864E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9" name="TextBox 228">
          <a:extLst>
            <a:ext uri="{FF2B5EF4-FFF2-40B4-BE49-F238E27FC236}">
              <a16:creationId xmlns:a16="http://schemas.microsoft.com/office/drawing/2014/main" id="{8DD801D1-B62B-457D-BC71-BF0041E64D2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0" name="TextBox 229">
          <a:extLst>
            <a:ext uri="{FF2B5EF4-FFF2-40B4-BE49-F238E27FC236}">
              <a16:creationId xmlns:a16="http://schemas.microsoft.com/office/drawing/2014/main" id="{E1CFED68-A0B0-4EFE-9D68-DFFFE1357C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1" name="TextBox 230">
          <a:extLst>
            <a:ext uri="{FF2B5EF4-FFF2-40B4-BE49-F238E27FC236}">
              <a16:creationId xmlns:a16="http://schemas.microsoft.com/office/drawing/2014/main" id="{F4D37B52-B271-4CEC-B031-CB4667AD26A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2" name="TextBox 231">
          <a:extLst>
            <a:ext uri="{FF2B5EF4-FFF2-40B4-BE49-F238E27FC236}">
              <a16:creationId xmlns:a16="http://schemas.microsoft.com/office/drawing/2014/main" id="{7FC6855E-ECC4-408D-A923-A4686491621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3" name="TextBox 232">
          <a:extLst>
            <a:ext uri="{FF2B5EF4-FFF2-40B4-BE49-F238E27FC236}">
              <a16:creationId xmlns:a16="http://schemas.microsoft.com/office/drawing/2014/main" id="{19F0BEEA-2D50-44DA-882E-3D9AF37072F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4" name="TextBox 233">
          <a:extLst>
            <a:ext uri="{FF2B5EF4-FFF2-40B4-BE49-F238E27FC236}">
              <a16:creationId xmlns:a16="http://schemas.microsoft.com/office/drawing/2014/main" id="{A92D2C6D-3931-4E1F-ADD0-2A697947A7E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5" name="TextBox 234">
          <a:extLst>
            <a:ext uri="{FF2B5EF4-FFF2-40B4-BE49-F238E27FC236}">
              <a16:creationId xmlns:a16="http://schemas.microsoft.com/office/drawing/2014/main" id="{D1F53486-3063-47D1-BA51-324BECBABC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6" name="TextBox 235">
          <a:extLst>
            <a:ext uri="{FF2B5EF4-FFF2-40B4-BE49-F238E27FC236}">
              <a16:creationId xmlns:a16="http://schemas.microsoft.com/office/drawing/2014/main" id="{D8A3F6CE-A4DE-4757-867E-C4A5AAAE28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7" name="TextBox 236">
          <a:extLst>
            <a:ext uri="{FF2B5EF4-FFF2-40B4-BE49-F238E27FC236}">
              <a16:creationId xmlns:a16="http://schemas.microsoft.com/office/drawing/2014/main" id="{9D3A3B07-792E-467E-A19F-5F1ECBE755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8" name="TextBox 237">
          <a:extLst>
            <a:ext uri="{FF2B5EF4-FFF2-40B4-BE49-F238E27FC236}">
              <a16:creationId xmlns:a16="http://schemas.microsoft.com/office/drawing/2014/main" id="{7CAE62D5-C592-41FB-8729-1AC5DDD8B91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9" name="TextBox 238">
          <a:extLst>
            <a:ext uri="{FF2B5EF4-FFF2-40B4-BE49-F238E27FC236}">
              <a16:creationId xmlns:a16="http://schemas.microsoft.com/office/drawing/2014/main" id="{F246E144-9252-4A7F-A550-AAC76990C7A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0" name="TextBox 239">
          <a:extLst>
            <a:ext uri="{FF2B5EF4-FFF2-40B4-BE49-F238E27FC236}">
              <a16:creationId xmlns:a16="http://schemas.microsoft.com/office/drawing/2014/main" id="{2670FA05-4B12-40A1-98D0-94EF20E750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1" name="TextBox 240">
          <a:extLst>
            <a:ext uri="{FF2B5EF4-FFF2-40B4-BE49-F238E27FC236}">
              <a16:creationId xmlns:a16="http://schemas.microsoft.com/office/drawing/2014/main" id="{DE6F7749-B7E5-4F2F-AEA4-F1F84BF8ACC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2" name="TextBox 241">
          <a:extLst>
            <a:ext uri="{FF2B5EF4-FFF2-40B4-BE49-F238E27FC236}">
              <a16:creationId xmlns:a16="http://schemas.microsoft.com/office/drawing/2014/main" id="{FA52EF5E-0813-4531-B908-4F41BF0CED8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3" name="TextBox 242">
          <a:extLst>
            <a:ext uri="{FF2B5EF4-FFF2-40B4-BE49-F238E27FC236}">
              <a16:creationId xmlns:a16="http://schemas.microsoft.com/office/drawing/2014/main" id="{4EEF6F3B-DF81-45F9-A5A1-E814B21A93A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4" name="TextBox 243">
          <a:extLst>
            <a:ext uri="{FF2B5EF4-FFF2-40B4-BE49-F238E27FC236}">
              <a16:creationId xmlns:a16="http://schemas.microsoft.com/office/drawing/2014/main" id="{6A52AA7F-120D-468F-9C12-D6529FD574E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5" name="TextBox 244">
          <a:extLst>
            <a:ext uri="{FF2B5EF4-FFF2-40B4-BE49-F238E27FC236}">
              <a16:creationId xmlns:a16="http://schemas.microsoft.com/office/drawing/2014/main" id="{017BB621-3050-4EF9-AB32-F23A1CDEE7C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6" name="TextBox 245">
          <a:extLst>
            <a:ext uri="{FF2B5EF4-FFF2-40B4-BE49-F238E27FC236}">
              <a16:creationId xmlns:a16="http://schemas.microsoft.com/office/drawing/2014/main" id="{A750E553-7F0F-48CB-9715-104C325552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7" name="TextBox 246">
          <a:extLst>
            <a:ext uri="{FF2B5EF4-FFF2-40B4-BE49-F238E27FC236}">
              <a16:creationId xmlns:a16="http://schemas.microsoft.com/office/drawing/2014/main" id="{16D2F032-26A8-45EC-91E0-9395DFFB28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8" name="TextBox 247">
          <a:extLst>
            <a:ext uri="{FF2B5EF4-FFF2-40B4-BE49-F238E27FC236}">
              <a16:creationId xmlns:a16="http://schemas.microsoft.com/office/drawing/2014/main" id="{297628FE-F492-40D8-9F17-96F6DAAF22C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9" name="TextBox 248">
          <a:extLst>
            <a:ext uri="{FF2B5EF4-FFF2-40B4-BE49-F238E27FC236}">
              <a16:creationId xmlns:a16="http://schemas.microsoft.com/office/drawing/2014/main" id="{0A949274-FE0B-4F05-A3EC-DCC3AA58D3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0" name="TextBox 249">
          <a:extLst>
            <a:ext uri="{FF2B5EF4-FFF2-40B4-BE49-F238E27FC236}">
              <a16:creationId xmlns:a16="http://schemas.microsoft.com/office/drawing/2014/main" id="{AC17262B-E48C-460F-AAC5-3A30FB0884A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1" name="TextBox 250">
          <a:extLst>
            <a:ext uri="{FF2B5EF4-FFF2-40B4-BE49-F238E27FC236}">
              <a16:creationId xmlns:a16="http://schemas.microsoft.com/office/drawing/2014/main" id="{D12E58E5-E007-4F94-B31E-E8B7FB44D01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2" name="TextBox 251">
          <a:extLst>
            <a:ext uri="{FF2B5EF4-FFF2-40B4-BE49-F238E27FC236}">
              <a16:creationId xmlns:a16="http://schemas.microsoft.com/office/drawing/2014/main" id="{8E04E50D-29CD-41C5-87A7-A235B45492E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3" name="TextBox 252">
          <a:extLst>
            <a:ext uri="{FF2B5EF4-FFF2-40B4-BE49-F238E27FC236}">
              <a16:creationId xmlns:a16="http://schemas.microsoft.com/office/drawing/2014/main" id="{61E823A3-B5AA-45D0-803A-249756B72D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4" name="TextBox 253">
          <a:extLst>
            <a:ext uri="{FF2B5EF4-FFF2-40B4-BE49-F238E27FC236}">
              <a16:creationId xmlns:a16="http://schemas.microsoft.com/office/drawing/2014/main" id="{782E190C-D257-4746-AA37-F96944911DA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5" name="TextBox 254">
          <a:extLst>
            <a:ext uri="{FF2B5EF4-FFF2-40B4-BE49-F238E27FC236}">
              <a16:creationId xmlns:a16="http://schemas.microsoft.com/office/drawing/2014/main" id="{7603980E-6EBD-46AA-B96C-44FF1B1F80A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6" name="TextBox 255">
          <a:extLst>
            <a:ext uri="{FF2B5EF4-FFF2-40B4-BE49-F238E27FC236}">
              <a16:creationId xmlns:a16="http://schemas.microsoft.com/office/drawing/2014/main" id="{653A5E3A-1DE1-4593-9DD8-FB0C0AF29D0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7" name="TextBox 256">
          <a:extLst>
            <a:ext uri="{FF2B5EF4-FFF2-40B4-BE49-F238E27FC236}">
              <a16:creationId xmlns:a16="http://schemas.microsoft.com/office/drawing/2014/main" id="{FACE5193-E3E1-4B03-A0FF-3C3AC1D5A1A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8" name="TextBox 257">
          <a:extLst>
            <a:ext uri="{FF2B5EF4-FFF2-40B4-BE49-F238E27FC236}">
              <a16:creationId xmlns:a16="http://schemas.microsoft.com/office/drawing/2014/main" id="{63C3FF70-2C17-4BE8-AB24-31CFF14A09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9" name="TextBox 258">
          <a:extLst>
            <a:ext uri="{FF2B5EF4-FFF2-40B4-BE49-F238E27FC236}">
              <a16:creationId xmlns:a16="http://schemas.microsoft.com/office/drawing/2014/main" id="{375BB6AA-8A94-40B8-9CA7-4EEE6A44D0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0" name="TextBox 259">
          <a:extLst>
            <a:ext uri="{FF2B5EF4-FFF2-40B4-BE49-F238E27FC236}">
              <a16:creationId xmlns:a16="http://schemas.microsoft.com/office/drawing/2014/main" id="{5BA7E7D5-D9D1-43E5-92FE-FAE5BE1B17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1" name="TextBox 260">
          <a:extLst>
            <a:ext uri="{FF2B5EF4-FFF2-40B4-BE49-F238E27FC236}">
              <a16:creationId xmlns:a16="http://schemas.microsoft.com/office/drawing/2014/main" id="{02F27CB2-F4EE-4777-A5A5-008463EA40C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2" name="TextBox 261">
          <a:extLst>
            <a:ext uri="{FF2B5EF4-FFF2-40B4-BE49-F238E27FC236}">
              <a16:creationId xmlns:a16="http://schemas.microsoft.com/office/drawing/2014/main" id="{0E331138-DEF2-4E8F-ABD2-40E89115215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3" name="TextBox 262">
          <a:extLst>
            <a:ext uri="{FF2B5EF4-FFF2-40B4-BE49-F238E27FC236}">
              <a16:creationId xmlns:a16="http://schemas.microsoft.com/office/drawing/2014/main" id="{2303FB53-609A-4017-8539-7F099A047A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4" name="TextBox 263">
          <a:extLst>
            <a:ext uri="{FF2B5EF4-FFF2-40B4-BE49-F238E27FC236}">
              <a16:creationId xmlns:a16="http://schemas.microsoft.com/office/drawing/2014/main" id="{BE3BD9D3-EB72-4A90-BE16-6E056732671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5" name="TextBox 264">
          <a:extLst>
            <a:ext uri="{FF2B5EF4-FFF2-40B4-BE49-F238E27FC236}">
              <a16:creationId xmlns:a16="http://schemas.microsoft.com/office/drawing/2014/main" id="{C1D2B4F0-BA49-4B20-93DF-7DD5305B0DC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6" name="TextBox 265">
          <a:extLst>
            <a:ext uri="{FF2B5EF4-FFF2-40B4-BE49-F238E27FC236}">
              <a16:creationId xmlns:a16="http://schemas.microsoft.com/office/drawing/2014/main" id="{8B5BA997-9702-43EC-9C95-A1055481F1E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7" name="TextBox 266">
          <a:extLst>
            <a:ext uri="{FF2B5EF4-FFF2-40B4-BE49-F238E27FC236}">
              <a16:creationId xmlns:a16="http://schemas.microsoft.com/office/drawing/2014/main" id="{89A2001D-7F83-4EA2-BBE5-F1A19C1A8D0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8" name="TextBox 267">
          <a:extLst>
            <a:ext uri="{FF2B5EF4-FFF2-40B4-BE49-F238E27FC236}">
              <a16:creationId xmlns:a16="http://schemas.microsoft.com/office/drawing/2014/main" id="{E0644C91-5349-4060-B836-1C03E6172B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9" name="TextBox 268">
          <a:extLst>
            <a:ext uri="{FF2B5EF4-FFF2-40B4-BE49-F238E27FC236}">
              <a16:creationId xmlns:a16="http://schemas.microsoft.com/office/drawing/2014/main" id="{A4D3A919-9FFB-4477-AC2C-CEB2E80EE0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0" name="TextBox 269">
          <a:extLst>
            <a:ext uri="{FF2B5EF4-FFF2-40B4-BE49-F238E27FC236}">
              <a16:creationId xmlns:a16="http://schemas.microsoft.com/office/drawing/2014/main" id="{E05728C1-8A32-4CF4-A17A-CEAAF2CBCC4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1" name="TextBox 270">
          <a:extLst>
            <a:ext uri="{FF2B5EF4-FFF2-40B4-BE49-F238E27FC236}">
              <a16:creationId xmlns:a16="http://schemas.microsoft.com/office/drawing/2014/main" id="{767AD456-D436-465A-9B66-F1F22CAB81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2" name="TextBox 271">
          <a:extLst>
            <a:ext uri="{FF2B5EF4-FFF2-40B4-BE49-F238E27FC236}">
              <a16:creationId xmlns:a16="http://schemas.microsoft.com/office/drawing/2014/main" id="{54030682-5E4D-4060-BFF2-744C4BE552F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3" name="TextBox 272">
          <a:extLst>
            <a:ext uri="{FF2B5EF4-FFF2-40B4-BE49-F238E27FC236}">
              <a16:creationId xmlns:a16="http://schemas.microsoft.com/office/drawing/2014/main" id="{1F0B3DEF-F5EE-4791-A918-A8A98443DAC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4" name="TextBox 273">
          <a:extLst>
            <a:ext uri="{FF2B5EF4-FFF2-40B4-BE49-F238E27FC236}">
              <a16:creationId xmlns:a16="http://schemas.microsoft.com/office/drawing/2014/main" id="{0741388F-1799-4184-B489-BBFC18584FE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5" name="TextBox 274">
          <a:extLst>
            <a:ext uri="{FF2B5EF4-FFF2-40B4-BE49-F238E27FC236}">
              <a16:creationId xmlns:a16="http://schemas.microsoft.com/office/drawing/2014/main" id="{D201484E-8D68-42F9-9EFD-462E3ED5A15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6" name="TextBox 275">
          <a:extLst>
            <a:ext uri="{FF2B5EF4-FFF2-40B4-BE49-F238E27FC236}">
              <a16:creationId xmlns:a16="http://schemas.microsoft.com/office/drawing/2014/main" id="{AA8B0FDD-4D5D-4A49-B3FE-5423DB6146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7" name="TextBox 276">
          <a:extLst>
            <a:ext uri="{FF2B5EF4-FFF2-40B4-BE49-F238E27FC236}">
              <a16:creationId xmlns:a16="http://schemas.microsoft.com/office/drawing/2014/main" id="{58178BA9-26E4-4A63-AD21-6A70BA82E97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8" name="TextBox 277">
          <a:extLst>
            <a:ext uri="{FF2B5EF4-FFF2-40B4-BE49-F238E27FC236}">
              <a16:creationId xmlns:a16="http://schemas.microsoft.com/office/drawing/2014/main" id="{B6506A84-447B-4EE0-A259-2A46D87255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9" name="TextBox 278">
          <a:extLst>
            <a:ext uri="{FF2B5EF4-FFF2-40B4-BE49-F238E27FC236}">
              <a16:creationId xmlns:a16="http://schemas.microsoft.com/office/drawing/2014/main" id="{1D57D6FC-3248-4C9C-AB14-6FE09BF5831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0" name="TextBox 279">
          <a:extLst>
            <a:ext uri="{FF2B5EF4-FFF2-40B4-BE49-F238E27FC236}">
              <a16:creationId xmlns:a16="http://schemas.microsoft.com/office/drawing/2014/main" id="{19643DE2-8B2B-45DF-9C8E-BD2D9BAA0C9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1" name="TextBox 280">
          <a:extLst>
            <a:ext uri="{FF2B5EF4-FFF2-40B4-BE49-F238E27FC236}">
              <a16:creationId xmlns:a16="http://schemas.microsoft.com/office/drawing/2014/main" id="{EC0C70D7-F8A6-4E8F-BD2C-8335C9B097A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2" name="TextBox 281">
          <a:extLst>
            <a:ext uri="{FF2B5EF4-FFF2-40B4-BE49-F238E27FC236}">
              <a16:creationId xmlns:a16="http://schemas.microsoft.com/office/drawing/2014/main" id="{D84657FD-5AF2-4BCA-A853-AACF77C7F10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3" name="TextBox 282">
          <a:extLst>
            <a:ext uri="{FF2B5EF4-FFF2-40B4-BE49-F238E27FC236}">
              <a16:creationId xmlns:a16="http://schemas.microsoft.com/office/drawing/2014/main" id="{663BC053-A41D-487B-962F-88E6CE8B0A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4" name="TextBox 283">
          <a:extLst>
            <a:ext uri="{FF2B5EF4-FFF2-40B4-BE49-F238E27FC236}">
              <a16:creationId xmlns:a16="http://schemas.microsoft.com/office/drawing/2014/main" id="{5098611E-BFC7-4F2D-BBF3-6041F55A2C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5" name="TextBox 284">
          <a:extLst>
            <a:ext uri="{FF2B5EF4-FFF2-40B4-BE49-F238E27FC236}">
              <a16:creationId xmlns:a16="http://schemas.microsoft.com/office/drawing/2014/main" id="{636AB00E-3471-41A2-8D23-8CD77AB1F6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6" name="TextBox 285">
          <a:extLst>
            <a:ext uri="{FF2B5EF4-FFF2-40B4-BE49-F238E27FC236}">
              <a16:creationId xmlns:a16="http://schemas.microsoft.com/office/drawing/2014/main" id="{22CA5E4F-CF6A-4A9E-8CA3-84B38C36D02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7" name="TextBox 286">
          <a:extLst>
            <a:ext uri="{FF2B5EF4-FFF2-40B4-BE49-F238E27FC236}">
              <a16:creationId xmlns:a16="http://schemas.microsoft.com/office/drawing/2014/main" id="{9F9AD218-8DF8-44DE-A190-4E88D62D80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8" name="TextBox 287">
          <a:extLst>
            <a:ext uri="{FF2B5EF4-FFF2-40B4-BE49-F238E27FC236}">
              <a16:creationId xmlns:a16="http://schemas.microsoft.com/office/drawing/2014/main" id="{F8C883F4-D617-4DF7-B92C-DD1A3D1BBCB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9" name="TextBox 288">
          <a:extLst>
            <a:ext uri="{FF2B5EF4-FFF2-40B4-BE49-F238E27FC236}">
              <a16:creationId xmlns:a16="http://schemas.microsoft.com/office/drawing/2014/main" id="{BE3AD9E8-C0A0-4221-B2E8-BA1102C2CAB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0" name="TextBox 289">
          <a:extLst>
            <a:ext uri="{FF2B5EF4-FFF2-40B4-BE49-F238E27FC236}">
              <a16:creationId xmlns:a16="http://schemas.microsoft.com/office/drawing/2014/main" id="{969F0736-C680-41FA-BCEC-7174008747E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1" name="TextBox 290">
          <a:extLst>
            <a:ext uri="{FF2B5EF4-FFF2-40B4-BE49-F238E27FC236}">
              <a16:creationId xmlns:a16="http://schemas.microsoft.com/office/drawing/2014/main" id="{AECDB3CD-C8FD-44BC-A053-74CB0FEFBB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2" name="TextBox 291">
          <a:extLst>
            <a:ext uri="{FF2B5EF4-FFF2-40B4-BE49-F238E27FC236}">
              <a16:creationId xmlns:a16="http://schemas.microsoft.com/office/drawing/2014/main" id="{F1B6D29B-900E-4F6C-8693-5184EFB3809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3" name="TextBox 292">
          <a:extLst>
            <a:ext uri="{FF2B5EF4-FFF2-40B4-BE49-F238E27FC236}">
              <a16:creationId xmlns:a16="http://schemas.microsoft.com/office/drawing/2014/main" id="{66931108-7F79-4802-8125-D08D1AA50DA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4" name="TextBox 293">
          <a:extLst>
            <a:ext uri="{FF2B5EF4-FFF2-40B4-BE49-F238E27FC236}">
              <a16:creationId xmlns:a16="http://schemas.microsoft.com/office/drawing/2014/main" id="{16E232FB-840D-440C-9171-54C951CB80E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5" name="TextBox 294">
          <a:extLst>
            <a:ext uri="{FF2B5EF4-FFF2-40B4-BE49-F238E27FC236}">
              <a16:creationId xmlns:a16="http://schemas.microsoft.com/office/drawing/2014/main" id="{27F1F31C-5A4F-40D2-8614-B544A86CB32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6" name="TextBox 295">
          <a:extLst>
            <a:ext uri="{FF2B5EF4-FFF2-40B4-BE49-F238E27FC236}">
              <a16:creationId xmlns:a16="http://schemas.microsoft.com/office/drawing/2014/main" id="{F590D84D-5C14-4A49-AE71-6CD82248880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7" name="TextBox 296">
          <a:extLst>
            <a:ext uri="{FF2B5EF4-FFF2-40B4-BE49-F238E27FC236}">
              <a16:creationId xmlns:a16="http://schemas.microsoft.com/office/drawing/2014/main" id="{BB6C668E-FD3A-404A-9AB6-4785634598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8" name="TextBox 297">
          <a:extLst>
            <a:ext uri="{FF2B5EF4-FFF2-40B4-BE49-F238E27FC236}">
              <a16:creationId xmlns:a16="http://schemas.microsoft.com/office/drawing/2014/main" id="{59D9A74E-99EA-432A-BC49-D00E01CF302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9" name="TextBox 298">
          <a:extLst>
            <a:ext uri="{FF2B5EF4-FFF2-40B4-BE49-F238E27FC236}">
              <a16:creationId xmlns:a16="http://schemas.microsoft.com/office/drawing/2014/main" id="{E168367B-6536-4208-BAD8-C6FF8CF75D4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0" name="TextBox 299">
          <a:extLst>
            <a:ext uri="{FF2B5EF4-FFF2-40B4-BE49-F238E27FC236}">
              <a16:creationId xmlns:a16="http://schemas.microsoft.com/office/drawing/2014/main" id="{E9848A10-6218-410F-B731-DAA5A028A06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1" name="TextBox 300">
          <a:extLst>
            <a:ext uri="{FF2B5EF4-FFF2-40B4-BE49-F238E27FC236}">
              <a16:creationId xmlns:a16="http://schemas.microsoft.com/office/drawing/2014/main" id="{57318A72-B7AC-4961-9D40-73C2812DED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2" name="TextBox 301">
          <a:extLst>
            <a:ext uri="{FF2B5EF4-FFF2-40B4-BE49-F238E27FC236}">
              <a16:creationId xmlns:a16="http://schemas.microsoft.com/office/drawing/2014/main" id="{0EBDB805-05B1-4104-867A-32DF6D0AAB1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3" name="TextBox 302">
          <a:extLst>
            <a:ext uri="{FF2B5EF4-FFF2-40B4-BE49-F238E27FC236}">
              <a16:creationId xmlns:a16="http://schemas.microsoft.com/office/drawing/2014/main" id="{D1D5CB55-35B3-49E1-8714-5E8A4548A5B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4" name="TextBox 303">
          <a:extLst>
            <a:ext uri="{FF2B5EF4-FFF2-40B4-BE49-F238E27FC236}">
              <a16:creationId xmlns:a16="http://schemas.microsoft.com/office/drawing/2014/main" id="{734BB895-45B0-4474-B14D-E88004D0B1A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5" name="TextBox 304">
          <a:extLst>
            <a:ext uri="{FF2B5EF4-FFF2-40B4-BE49-F238E27FC236}">
              <a16:creationId xmlns:a16="http://schemas.microsoft.com/office/drawing/2014/main" id="{5FF093B1-7D70-4F3A-A51F-9222C611AC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6" name="TextBox 305">
          <a:extLst>
            <a:ext uri="{FF2B5EF4-FFF2-40B4-BE49-F238E27FC236}">
              <a16:creationId xmlns:a16="http://schemas.microsoft.com/office/drawing/2014/main" id="{F8DC8567-FA19-4986-9664-255C2D0D1C4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7" name="TextBox 306">
          <a:extLst>
            <a:ext uri="{FF2B5EF4-FFF2-40B4-BE49-F238E27FC236}">
              <a16:creationId xmlns:a16="http://schemas.microsoft.com/office/drawing/2014/main" id="{BEF4A559-CDFA-4D64-A238-A9084B26E40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8" name="TextBox 307">
          <a:extLst>
            <a:ext uri="{FF2B5EF4-FFF2-40B4-BE49-F238E27FC236}">
              <a16:creationId xmlns:a16="http://schemas.microsoft.com/office/drawing/2014/main" id="{02C2DEDE-9717-4051-BF55-987FDAF6CE84}"/>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9" name="TextBox 308">
          <a:extLst>
            <a:ext uri="{FF2B5EF4-FFF2-40B4-BE49-F238E27FC236}">
              <a16:creationId xmlns:a16="http://schemas.microsoft.com/office/drawing/2014/main" id="{1A22F77B-5118-40AB-AB55-16AFB861C1DF}"/>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0" name="TextBox 309">
          <a:extLst>
            <a:ext uri="{FF2B5EF4-FFF2-40B4-BE49-F238E27FC236}">
              <a16:creationId xmlns:a16="http://schemas.microsoft.com/office/drawing/2014/main" id="{C75D83E8-B202-4189-88B0-8F7A480F2FC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1" name="TextBox 310">
          <a:extLst>
            <a:ext uri="{FF2B5EF4-FFF2-40B4-BE49-F238E27FC236}">
              <a16:creationId xmlns:a16="http://schemas.microsoft.com/office/drawing/2014/main" id="{6F66F95E-E571-4237-B7CA-BA793A6ECBA3}"/>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2" name="TextBox 311">
          <a:extLst>
            <a:ext uri="{FF2B5EF4-FFF2-40B4-BE49-F238E27FC236}">
              <a16:creationId xmlns:a16="http://schemas.microsoft.com/office/drawing/2014/main" id="{0CF8C136-3A53-4955-8078-61565961BDFE}"/>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3" name="TextBox 312">
          <a:extLst>
            <a:ext uri="{FF2B5EF4-FFF2-40B4-BE49-F238E27FC236}">
              <a16:creationId xmlns:a16="http://schemas.microsoft.com/office/drawing/2014/main" id="{7C63D22A-F9F6-4071-B7FE-739D781CE0D2}"/>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4" name="TextBox 313">
          <a:extLst>
            <a:ext uri="{FF2B5EF4-FFF2-40B4-BE49-F238E27FC236}">
              <a16:creationId xmlns:a16="http://schemas.microsoft.com/office/drawing/2014/main" id="{8B2E5D4A-66D0-4700-94C2-52E0B9892F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5" name="TextBox 314">
          <a:extLst>
            <a:ext uri="{FF2B5EF4-FFF2-40B4-BE49-F238E27FC236}">
              <a16:creationId xmlns:a16="http://schemas.microsoft.com/office/drawing/2014/main" id="{E9E80EBD-35F5-4670-9E92-5509BC9D6E4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6" name="TextBox 315">
          <a:extLst>
            <a:ext uri="{FF2B5EF4-FFF2-40B4-BE49-F238E27FC236}">
              <a16:creationId xmlns:a16="http://schemas.microsoft.com/office/drawing/2014/main" id="{3CEE094B-076C-4380-B3D9-101E74825DFB}"/>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7" name="TextBox 316">
          <a:extLst>
            <a:ext uri="{FF2B5EF4-FFF2-40B4-BE49-F238E27FC236}">
              <a16:creationId xmlns:a16="http://schemas.microsoft.com/office/drawing/2014/main" id="{83A98C6D-15E9-463E-A739-B7497DEBF82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8" name="TextBox 317">
          <a:extLst>
            <a:ext uri="{FF2B5EF4-FFF2-40B4-BE49-F238E27FC236}">
              <a16:creationId xmlns:a16="http://schemas.microsoft.com/office/drawing/2014/main" id="{A180E9A3-E923-46B8-A169-8683A5D010F8}"/>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9" name="TextBox 318">
          <a:extLst>
            <a:ext uri="{FF2B5EF4-FFF2-40B4-BE49-F238E27FC236}">
              <a16:creationId xmlns:a16="http://schemas.microsoft.com/office/drawing/2014/main" id="{3F66F6CB-1AF0-48AB-AEE6-94DC2578233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0" name="TextBox 319">
          <a:extLst>
            <a:ext uri="{FF2B5EF4-FFF2-40B4-BE49-F238E27FC236}">
              <a16:creationId xmlns:a16="http://schemas.microsoft.com/office/drawing/2014/main" id="{285940AB-85F2-4C53-A9F2-2E0E9D63A50B}"/>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1" name="TextBox 320">
          <a:extLst>
            <a:ext uri="{FF2B5EF4-FFF2-40B4-BE49-F238E27FC236}">
              <a16:creationId xmlns:a16="http://schemas.microsoft.com/office/drawing/2014/main" id="{DF7E3678-DEFD-40A7-BFA6-87E8F404952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2" name="TextBox 321">
          <a:extLst>
            <a:ext uri="{FF2B5EF4-FFF2-40B4-BE49-F238E27FC236}">
              <a16:creationId xmlns:a16="http://schemas.microsoft.com/office/drawing/2014/main" id="{9756EC41-194C-49EA-96AA-93C8EB5B517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3" name="TextBox 322">
          <a:extLst>
            <a:ext uri="{FF2B5EF4-FFF2-40B4-BE49-F238E27FC236}">
              <a16:creationId xmlns:a16="http://schemas.microsoft.com/office/drawing/2014/main" id="{DA106578-1E83-4A2B-8BA7-94E72CC7A1A5}"/>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4" name="TextBox 323">
          <a:extLst>
            <a:ext uri="{FF2B5EF4-FFF2-40B4-BE49-F238E27FC236}">
              <a16:creationId xmlns:a16="http://schemas.microsoft.com/office/drawing/2014/main" id="{361F362B-AB59-4900-BB5B-5E5D75C63E0E}"/>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5" name="TextBox 324">
          <a:extLst>
            <a:ext uri="{FF2B5EF4-FFF2-40B4-BE49-F238E27FC236}">
              <a16:creationId xmlns:a16="http://schemas.microsoft.com/office/drawing/2014/main" id="{B0A5F724-C967-4972-B03B-5ACC5C2DBDC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6" name="TextBox 325">
          <a:extLst>
            <a:ext uri="{FF2B5EF4-FFF2-40B4-BE49-F238E27FC236}">
              <a16:creationId xmlns:a16="http://schemas.microsoft.com/office/drawing/2014/main" id="{7F90A25B-32D0-45C9-9482-D047DF5960C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7" name="TextBox 326">
          <a:extLst>
            <a:ext uri="{FF2B5EF4-FFF2-40B4-BE49-F238E27FC236}">
              <a16:creationId xmlns:a16="http://schemas.microsoft.com/office/drawing/2014/main" id="{A8465846-1DA2-4251-8A0F-0C4282E7FE37}"/>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8" name="TextBox 327">
          <a:extLst>
            <a:ext uri="{FF2B5EF4-FFF2-40B4-BE49-F238E27FC236}">
              <a16:creationId xmlns:a16="http://schemas.microsoft.com/office/drawing/2014/main" id="{585ADF2E-C7E1-407B-BB9C-346EF1F608C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9" name="TextBox 328">
          <a:extLst>
            <a:ext uri="{FF2B5EF4-FFF2-40B4-BE49-F238E27FC236}">
              <a16:creationId xmlns:a16="http://schemas.microsoft.com/office/drawing/2014/main" id="{3939D5F8-0495-4F3A-BF06-A47109B498B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0" name="TextBox 329">
          <a:extLst>
            <a:ext uri="{FF2B5EF4-FFF2-40B4-BE49-F238E27FC236}">
              <a16:creationId xmlns:a16="http://schemas.microsoft.com/office/drawing/2014/main" id="{1ACBFC45-CB59-4ECF-9370-F475C30DBF79}"/>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1" name="TextBox 330">
          <a:extLst>
            <a:ext uri="{FF2B5EF4-FFF2-40B4-BE49-F238E27FC236}">
              <a16:creationId xmlns:a16="http://schemas.microsoft.com/office/drawing/2014/main" id="{76E9B274-1468-4415-B7A9-E32CB4AEBF8F}"/>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2" name="TextBox 331">
          <a:extLst>
            <a:ext uri="{FF2B5EF4-FFF2-40B4-BE49-F238E27FC236}">
              <a16:creationId xmlns:a16="http://schemas.microsoft.com/office/drawing/2014/main" id="{1DCC63B9-3187-4118-8370-678D2F7B159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3" name="TextBox 332">
          <a:extLst>
            <a:ext uri="{FF2B5EF4-FFF2-40B4-BE49-F238E27FC236}">
              <a16:creationId xmlns:a16="http://schemas.microsoft.com/office/drawing/2014/main" id="{AAA176E0-8DEC-4C31-84C9-88D8802E780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4" name="TextBox 333">
          <a:extLst>
            <a:ext uri="{FF2B5EF4-FFF2-40B4-BE49-F238E27FC236}">
              <a16:creationId xmlns:a16="http://schemas.microsoft.com/office/drawing/2014/main" id="{827DFAC5-E457-4AC1-83B8-B86D1B4151B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5" name="TextBox 334">
          <a:extLst>
            <a:ext uri="{FF2B5EF4-FFF2-40B4-BE49-F238E27FC236}">
              <a16:creationId xmlns:a16="http://schemas.microsoft.com/office/drawing/2014/main" id="{12443DC7-4B3C-49DB-94EE-701990B1204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6" name="TextBox 335">
          <a:extLst>
            <a:ext uri="{FF2B5EF4-FFF2-40B4-BE49-F238E27FC236}">
              <a16:creationId xmlns:a16="http://schemas.microsoft.com/office/drawing/2014/main" id="{5E893CEB-9DB4-427B-9571-6F8E98A4F04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7" name="TextBox 336">
          <a:extLst>
            <a:ext uri="{FF2B5EF4-FFF2-40B4-BE49-F238E27FC236}">
              <a16:creationId xmlns:a16="http://schemas.microsoft.com/office/drawing/2014/main" id="{9C8DF9F5-AE61-4755-A646-0391B4C8CB9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8" name="TextBox 337">
          <a:extLst>
            <a:ext uri="{FF2B5EF4-FFF2-40B4-BE49-F238E27FC236}">
              <a16:creationId xmlns:a16="http://schemas.microsoft.com/office/drawing/2014/main" id="{CA6A2EB7-81E8-4029-B04D-F228A19F2B8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9" name="TextBox 338">
          <a:extLst>
            <a:ext uri="{FF2B5EF4-FFF2-40B4-BE49-F238E27FC236}">
              <a16:creationId xmlns:a16="http://schemas.microsoft.com/office/drawing/2014/main" id="{DD2F38F6-058E-4EC2-A5FC-F7435FEB74F9}"/>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0" name="TextBox 339">
          <a:extLst>
            <a:ext uri="{FF2B5EF4-FFF2-40B4-BE49-F238E27FC236}">
              <a16:creationId xmlns:a16="http://schemas.microsoft.com/office/drawing/2014/main" id="{B995007C-39E2-4544-B891-01B3682227A2}"/>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1" name="TextBox 340">
          <a:extLst>
            <a:ext uri="{FF2B5EF4-FFF2-40B4-BE49-F238E27FC236}">
              <a16:creationId xmlns:a16="http://schemas.microsoft.com/office/drawing/2014/main" id="{1D8E3EFA-8624-4374-9CB4-D7B531C80E6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2" name="TextBox 341">
          <a:extLst>
            <a:ext uri="{FF2B5EF4-FFF2-40B4-BE49-F238E27FC236}">
              <a16:creationId xmlns:a16="http://schemas.microsoft.com/office/drawing/2014/main" id="{800E59BE-FDEE-4519-A56B-39B8DA16C82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3" name="TextBox 342">
          <a:extLst>
            <a:ext uri="{FF2B5EF4-FFF2-40B4-BE49-F238E27FC236}">
              <a16:creationId xmlns:a16="http://schemas.microsoft.com/office/drawing/2014/main" id="{451823B4-9448-4C8D-B5F3-2EEF9946B46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4" name="TextBox 343">
          <a:extLst>
            <a:ext uri="{FF2B5EF4-FFF2-40B4-BE49-F238E27FC236}">
              <a16:creationId xmlns:a16="http://schemas.microsoft.com/office/drawing/2014/main" id="{76A2AE5E-0FF7-4B9B-AC2E-F9309E21CEA0}"/>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5" name="TextBox 344">
          <a:extLst>
            <a:ext uri="{FF2B5EF4-FFF2-40B4-BE49-F238E27FC236}">
              <a16:creationId xmlns:a16="http://schemas.microsoft.com/office/drawing/2014/main" id="{4D6923D0-8FB2-430F-9276-7BF09CE139F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6" name="TextBox 345">
          <a:extLst>
            <a:ext uri="{FF2B5EF4-FFF2-40B4-BE49-F238E27FC236}">
              <a16:creationId xmlns:a16="http://schemas.microsoft.com/office/drawing/2014/main" id="{6B2E818E-A101-4750-B229-606D11D296BE}"/>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7" name="TextBox 346">
          <a:extLst>
            <a:ext uri="{FF2B5EF4-FFF2-40B4-BE49-F238E27FC236}">
              <a16:creationId xmlns:a16="http://schemas.microsoft.com/office/drawing/2014/main" id="{D1303538-3A0D-4586-8AA8-2C5B2EB6061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8" name="TextBox 347">
          <a:extLst>
            <a:ext uri="{FF2B5EF4-FFF2-40B4-BE49-F238E27FC236}">
              <a16:creationId xmlns:a16="http://schemas.microsoft.com/office/drawing/2014/main" id="{B3228117-B19D-4F11-9BAB-0EA60E70749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9" name="TextBox 348">
          <a:extLst>
            <a:ext uri="{FF2B5EF4-FFF2-40B4-BE49-F238E27FC236}">
              <a16:creationId xmlns:a16="http://schemas.microsoft.com/office/drawing/2014/main" id="{D6C13EF5-8E38-4F3C-B92E-F589E058679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0" name="TextBox 349">
          <a:extLst>
            <a:ext uri="{FF2B5EF4-FFF2-40B4-BE49-F238E27FC236}">
              <a16:creationId xmlns:a16="http://schemas.microsoft.com/office/drawing/2014/main" id="{4D6FBAB5-C066-4515-BEFC-BD7756BDF73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1" name="TextBox 350">
          <a:extLst>
            <a:ext uri="{FF2B5EF4-FFF2-40B4-BE49-F238E27FC236}">
              <a16:creationId xmlns:a16="http://schemas.microsoft.com/office/drawing/2014/main" id="{3EC1B9D2-1CAF-4550-8CB2-367B7D96984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2" name="TextBox 351">
          <a:extLst>
            <a:ext uri="{FF2B5EF4-FFF2-40B4-BE49-F238E27FC236}">
              <a16:creationId xmlns:a16="http://schemas.microsoft.com/office/drawing/2014/main" id="{7522F114-B5C6-4D03-85A9-F1A45B5B4B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3" name="TextBox 352">
          <a:extLst>
            <a:ext uri="{FF2B5EF4-FFF2-40B4-BE49-F238E27FC236}">
              <a16:creationId xmlns:a16="http://schemas.microsoft.com/office/drawing/2014/main" id="{C2710795-618A-4C06-879E-A9B7D8D448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4" name="TextBox 353">
          <a:extLst>
            <a:ext uri="{FF2B5EF4-FFF2-40B4-BE49-F238E27FC236}">
              <a16:creationId xmlns:a16="http://schemas.microsoft.com/office/drawing/2014/main" id="{931F62F0-04B3-44B0-AFDE-6DA3CDE4C6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5" name="TextBox 354">
          <a:extLst>
            <a:ext uri="{FF2B5EF4-FFF2-40B4-BE49-F238E27FC236}">
              <a16:creationId xmlns:a16="http://schemas.microsoft.com/office/drawing/2014/main" id="{D7181536-25A2-4983-B37A-C10AB8B933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6" name="TextBox 355">
          <a:extLst>
            <a:ext uri="{FF2B5EF4-FFF2-40B4-BE49-F238E27FC236}">
              <a16:creationId xmlns:a16="http://schemas.microsoft.com/office/drawing/2014/main" id="{E5C5AE7E-D673-4472-AE10-B1418915BC8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7" name="TextBox 356">
          <a:extLst>
            <a:ext uri="{FF2B5EF4-FFF2-40B4-BE49-F238E27FC236}">
              <a16:creationId xmlns:a16="http://schemas.microsoft.com/office/drawing/2014/main" id="{208D78A4-5B2A-4611-81E8-A7CD787739E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8" name="TextBox 357">
          <a:extLst>
            <a:ext uri="{FF2B5EF4-FFF2-40B4-BE49-F238E27FC236}">
              <a16:creationId xmlns:a16="http://schemas.microsoft.com/office/drawing/2014/main" id="{D4452704-A37B-4BB4-9C13-643324BE967D}"/>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9" name="TextBox 358">
          <a:extLst>
            <a:ext uri="{FF2B5EF4-FFF2-40B4-BE49-F238E27FC236}">
              <a16:creationId xmlns:a16="http://schemas.microsoft.com/office/drawing/2014/main" id="{AB560609-B5A9-4F72-ABC2-EB5E4E0D2CE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0" name="TextBox 359">
          <a:extLst>
            <a:ext uri="{FF2B5EF4-FFF2-40B4-BE49-F238E27FC236}">
              <a16:creationId xmlns:a16="http://schemas.microsoft.com/office/drawing/2014/main" id="{C4E2617C-873C-4239-A88B-186967038AF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1" name="TextBox 360">
          <a:extLst>
            <a:ext uri="{FF2B5EF4-FFF2-40B4-BE49-F238E27FC236}">
              <a16:creationId xmlns:a16="http://schemas.microsoft.com/office/drawing/2014/main" id="{8C6D554D-76F3-4147-8A63-62CDB15732A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2" name="TextBox 361">
          <a:extLst>
            <a:ext uri="{FF2B5EF4-FFF2-40B4-BE49-F238E27FC236}">
              <a16:creationId xmlns:a16="http://schemas.microsoft.com/office/drawing/2014/main" id="{4AD8F5E9-036E-4619-834D-F3A1A857AF0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3" name="TextBox 362">
          <a:extLst>
            <a:ext uri="{FF2B5EF4-FFF2-40B4-BE49-F238E27FC236}">
              <a16:creationId xmlns:a16="http://schemas.microsoft.com/office/drawing/2014/main" id="{346BBFB2-4404-4DB5-BC5E-564B07BD638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4" name="TextBox 363">
          <a:extLst>
            <a:ext uri="{FF2B5EF4-FFF2-40B4-BE49-F238E27FC236}">
              <a16:creationId xmlns:a16="http://schemas.microsoft.com/office/drawing/2014/main" id="{C7C18143-9A01-4B13-B541-F5AFA52CB917}"/>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5" name="TextBox 364">
          <a:extLst>
            <a:ext uri="{FF2B5EF4-FFF2-40B4-BE49-F238E27FC236}">
              <a16:creationId xmlns:a16="http://schemas.microsoft.com/office/drawing/2014/main" id="{70F8282E-F51C-49AE-8C9D-415E24F4A1C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6" name="TextBox 365">
          <a:extLst>
            <a:ext uri="{FF2B5EF4-FFF2-40B4-BE49-F238E27FC236}">
              <a16:creationId xmlns:a16="http://schemas.microsoft.com/office/drawing/2014/main" id="{15B114F3-10C5-4307-8778-80D1EED4FF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7" name="TextBox 366">
          <a:extLst>
            <a:ext uri="{FF2B5EF4-FFF2-40B4-BE49-F238E27FC236}">
              <a16:creationId xmlns:a16="http://schemas.microsoft.com/office/drawing/2014/main" id="{35EA20BF-B3F9-4853-B327-AF1EC349B6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8" name="TextBox 367">
          <a:extLst>
            <a:ext uri="{FF2B5EF4-FFF2-40B4-BE49-F238E27FC236}">
              <a16:creationId xmlns:a16="http://schemas.microsoft.com/office/drawing/2014/main" id="{B18F8922-21CB-450F-845B-DBC2C05B5F2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9" name="TextBox 368">
          <a:extLst>
            <a:ext uri="{FF2B5EF4-FFF2-40B4-BE49-F238E27FC236}">
              <a16:creationId xmlns:a16="http://schemas.microsoft.com/office/drawing/2014/main" id="{56CE74E4-3F9B-4F9B-BF18-BB606B94030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0" name="TextBox 369">
          <a:extLst>
            <a:ext uri="{FF2B5EF4-FFF2-40B4-BE49-F238E27FC236}">
              <a16:creationId xmlns:a16="http://schemas.microsoft.com/office/drawing/2014/main" id="{B83D91D1-56EF-40AA-A8AE-6BC52232F42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1" name="TextBox 370">
          <a:extLst>
            <a:ext uri="{FF2B5EF4-FFF2-40B4-BE49-F238E27FC236}">
              <a16:creationId xmlns:a16="http://schemas.microsoft.com/office/drawing/2014/main" id="{BDE68EF1-3033-4D1C-B1E8-D60158E5C2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2" name="TextBox 371">
          <a:extLst>
            <a:ext uri="{FF2B5EF4-FFF2-40B4-BE49-F238E27FC236}">
              <a16:creationId xmlns:a16="http://schemas.microsoft.com/office/drawing/2014/main" id="{9C94448C-2D5C-4877-85A5-85050E06895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3" name="TextBox 372">
          <a:extLst>
            <a:ext uri="{FF2B5EF4-FFF2-40B4-BE49-F238E27FC236}">
              <a16:creationId xmlns:a16="http://schemas.microsoft.com/office/drawing/2014/main" id="{ED00F3BB-AB19-47C8-BF9F-F7C308B7D2B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4" name="TextBox 373">
          <a:extLst>
            <a:ext uri="{FF2B5EF4-FFF2-40B4-BE49-F238E27FC236}">
              <a16:creationId xmlns:a16="http://schemas.microsoft.com/office/drawing/2014/main" id="{FB4BAD2A-B8FD-4245-BD0F-0F6C1BA8CE4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5" name="TextBox 374">
          <a:extLst>
            <a:ext uri="{FF2B5EF4-FFF2-40B4-BE49-F238E27FC236}">
              <a16:creationId xmlns:a16="http://schemas.microsoft.com/office/drawing/2014/main" id="{84ED8D44-1BED-44F6-B268-E20AF06CB73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6" name="TextBox 375">
          <a:extLst>
            <a:ext uri="{FF2B5EF4-FFF2-40B4-BE49-F238E27FC236}">
              <a16:creationId xmlns:a16="http://schemas.microsoft.com/office/drawing/2014/main" id="{5C3A444D-D8D1-44D8-9C3A-356CEB3D11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7" name="TextBox 376">
          <a:extLst>
            <a:ext uri="{FF2B5EF4-FFF2-40B4-BE49-F238E27FC236}">
              <a16:creationId xmlns:a16="http://schemas.microsoft.com/office/drawing/2014/main" id="{37494E5C-EE18-4526-BA8D-0E99B5610A3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8" name="TextBox 377">
          <a:extLst>
            <a:ext uri="{FF2B5EF4-FFF2-40B4-BE49-F238E27FC236}">
              <a16:creationId xmlns:a16="http://schemas.microsoft.com/office/drawing/2014/main" id="{A757AA0E-53BE-4027-855A-7483C89291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9" name="TextBox 378">
          <a:extLst>
            <a:ext uri="{FF2B5EF4-FFF2-40B4-BE49-F238E27FC236}">
              <a16:creationId xmlns:a16="http://schemas.microsoft.com/office/drawing/2014/main" id="{01B1B1C2-2259-4333-8742-AEAA04D6FAA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0" name="TextBox 379">
          <a:extLst>
            <a:ext uri="{FF2B5EF4-FFF2-40B4-BE49-F238E27FC236}">
              <a16:creationId xmlns:a16="http://schemas.microsoft.com/office/drawing/2014/main" id="{D69FE2DC-845D-4C90-94E6-56D7997489C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1" name="TextBox 380">
          <a:extLst>
            <a:ext uri="{FF2B5EF4-FFF2-40B4-BE49-F238E27FC236}">
              <a16:creationId xmlns:a16="http://schemas.microsoft.com/office/drawing/2014/main" id="{EA52C4D6-1481-47E6-9832-116775762F7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2" name="TextBox 381">
          <a:extLst>
            <a:ext uri="{FF2B5EF4-FFF2-40B4-BE49-F238E27FC236}">
              <a16:creationId xmlns:a16="http://schemas.microsoft.com/office/drawing/2014/main" id="{A2A27FAA-4A36-49A0-8407-A67EAA50157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3" name="TextBox 382">
          <a:extLst>
            <a:ext uri="{FF2B5EF4-FFF2-40B4-BE49-F238E27FC236}">
              <a16:creationId xmlns:a16="http://schemas.microsoft.com/office/drawing/2014/main" id="{3564A21E-B5AD-4415-86DA-1C4E6C1B01C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4" name="TextBox 383">
          <a:extLst>
            <a:ext uri="{FF2B5EF4-FFF2-40B4-BE49-F238E27FC236}">
              <a16:creationId xmlns:a16="http://schemas.microsoft.com/office/drawing/2014/main" id="{B0F4342B-19E4-42BE-9FEF-1E0DC70FE46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5" name="TextBox 384">
          <a:extLst>
            <a:ext uri="{FF2B5EF4-FFF2-40B4-BE49-F238E27FC236}">
              <a16:creationId xmlns:a16="http://schemas.microsoft.com/office/drawing/2014/main" id="{81FDABD3-1F40-4D7D-BA98-E58A11FA261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6" name="TextBox 385">
          <a:extLst>
            <a:ext uri="{FF2B5EF4-FFF2-40B4-BE49-F238E27FC236}">
              <a16:creationId xmlns:a16="http://schemas.microsoft.com/office/drawing/2014/main" id="{7703D0DC-07CC-4A05-AA67-A1020B09055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7" name="TextBox 386">
          <a:extLst>
            <a:ext uri="{FF2B5EF4-FFF2-40B4-BE49-F238E27FC236}">
              <a16:creationId xmlns:a16="http://schemas.microsoft.com/office/drawing/2014/main" id="{035AD9FB-FA65-47CB-8782-B16F2FA521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8" name="TextBox 387">
          <a:extLst>
            <a:ext uri="{FF2B5EF4-FFF2-40B4-BE49-F238E27FC236}">
              <a16:creationId xmlns:a16="http://schemas.microsoft.com/office/drawing/2014/main" id="{3AC98B80-D547-40E0-BBB7-110A9438366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9" name="TextBox 388">
          <a:extLst>
            <a:ext uri="{FF2B5EF4-FFF2-40B4-BE49-F238E27FC236}">
              <a16:creationId xmlns:a16="http://schemas.microsoft.com/office/drawing/2014/main" id="{62864103-262A-4834-A570-AAB5001126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0" name="TextBox 389">
          <a:extLst>
            <a:ext uri="{FF2B5EF4-FFF2-40B4-BE49-F238E27FC236}">
              <a16:creationId xmlns:a16="http://schemas.microsoft.com/office/drawing/2014/main" id="{BFE447E4-D20E-415B-82C8-A4240239861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1" name="TextBox 390">
          <a:extLst>
            <a:ext uri="{FF2B5EF4-FFF2-40B4-BE49-F238E27FC236}">
              <a16:creationId xmlns:a16="http://schemas.microsoft.com/office/drawing/2014/main" id="{F355886B-642A-4F02-B5CC-B8D221E7F2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4</xdr:col>
      <xdr:colOff>609600</xdr:colOff>
      <xdr:row>88</xdr:row>
      <xdr:rowOff>0</xdr:rowOff>
    </xdr:from>
    <xdr:ext cx="65" cy="172227"/>
    <xdr:sp macro="" textlink="">
      <xdr:nvSpPr>
        <xdr:cNvPr id="2" name="TextBox 1">
          <a:extLst>
            <a:ext uri="{FF2B5EF4-FFF2-40B4-BE49-F238E27FC236}">
              <a16:creationId xmlns:a16="http://schemas.microsoft.com/office/drawing/2014/main" id="{F8414E52-B35C-4C66-A4B9-84D429CF3D7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 name="TextBox 2">
          <a:extLst>
            <a:ext uri="{FF2B5EF4-FFF2-40B4-BE49-F238E27FC236}">
              <a16:creationId xmlns:a16="http://schemas.microsoft.com/office/drawing/2014/main" id="{160C43E6-86FB-4DA1-A91F-36C2A6FBDB6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4" name="TextBox 3">
          <a:extLst>
            <a:ext uri="{FF2B5EF4-FFF2-40B4-BE49-F238E27FC236}">
              <a16:creationId xmlns:a16="http://schemas.microsoft.com/office/drawing/2014/main" id="{E40A0C43-0639-4EF4-B8A7-94906D95C58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5" name="TextBox 4">
          <a:extLst>
            <a:ext uri="{FF2B5EF4-FFF2-40B4-BE49-F238E27FC236}">
              <a16:creationId xmlns:a16="http://schemas.microsoft.com/office/drawing/2014/main" id="{8AFA5463-A034-40B7-86D4-0275D548F79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6" name="TextBox 5">
          <a:extLst>
            <a:ext uri="{FF2B5EF4-FFF2-40B4-BE49-F238E27FC236}">
              <a16:creationId xmlns:a16="http://schemas.microsoft.com/office/drawing/2014/main" id="{8BD862F2-033D-4A7F-AFE4-539587C8CCA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7" name="TextBox 6">
          <a:extLst>
            <a:ext uri="{FF2B5EF4-FFF2-40B4-BE49-F238E27FC236}">
              <a16:creationId xmlns:a16="http://schemas.microsoft.com/office/drawing/2014/main" id="{D9CED336-EB42-4714-B4F8-4209D1C7124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8" name="TextBox 7">
          <a:extLst>
            <a:ext uri="{FF2B5EF4-FFF2-40B4-BE49-F238E27FC236}">
              <a16:creationId xmlns:a16="http://schemas.microsoft.com/office/drawing/2014/main" id="{65C95243-5A9E-43B1-B35A-951B7C2F11F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9" name="TextBox 8">
          <a:extLst>
            <a:ext uri="{FF2B5EF4-FFF2-40B4-BE49-F238E27FC236}">
              <a16:creationId xmlns:a16="http://schemas.microsoft.com/office/drawing/2014/main" id="{BD91CF6A-48AB-4FF9-9EFD-6F160DC2C00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0" name="TextBox 9">
          <a:extLst>
            <a:ext uri="{FF2B5EF4-FFF2-40B4-BE49-F238E27FC236}">
              <a16:creationId xmlns:a16="http://schemas.microsoft.com/office/drawing/2014/main" id="{714D5DD5-988F-40D8-829E-49801C376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1" name="TextBox 10">
          <a:extLst>
            <a:ext uri="{FF2B5EF4-FFF2-40B4-BE49-F238E27FC236}">
              <a16:creationId xmlns:a16="http://schemas.microsoft.com/office/drawing/2014/main" id="{92748BC5-3045-428E-94C4-1182DB221C7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 name="TextBox 11">
          <a:extLst>
            <a:ext uri="{FF2B5EF4-FFF2-40B4-BE49-F238E27FC236}">
              <a16:creationId xmlns:a16="http://schemas.microsoft.com/office/drawing/2014/main" id="{42BB10DA-67C2-4429-B191-D11577E1EB2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 name="TextBox 12">
          <a:extLst>
            <a:ext uri="{FF2B5EF4-FFF2-40B4-BE49-F238E27FC236}">
              <a16:creationId xmlns:a16="http://schemas.microsoft.com/office/drawing/2014/main" id="{499101E5-45D2-441D-9D70-7E2FF548AA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 name="TextBox 13">
          <a:extLst>
            <a:ext uri="{FF2B5EF4-FFF2-40B4-BE49-F238E27FC236}">
              <a16:creationId xmlns:a16="http://schemas.microsoft.com/office/drawing/2014/main" id="{03090FF5-A1C8-4BC3-AFCD-24C21BF564C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 name="TextBox 14">
          <a:extLst>
            <a:ext uri="{FF2B5EF4-FFF2-40B4-BE49-F238E27FC236}">
              <a16:creationId xmlns:a16="http://schemas.microsoft.com/office/drawing/2014/main" id="{7929D923-6B61-42C9-9167-56A3C6C6ACC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6" name="TextBox 15">
          <a:extLst>
            <a:ext uri="{FF2B5EF4-FFF2-40B4-BE49-F238E27FC236}">
              <a16:creationId xmlns:a16="http://schemas.microsoft.com/office/drawing/2014/main" id="{FB825321-F26B-4CF1-B86D-F55AF810D63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7" name="TextBox 16">
          <a:extLst>
            <a:ext uri="{FF2B5EF4-FFF2-40B4-BE49-F238E27FC236}">
              <a16:creationId xmlns:a16="http://schemas.microsoft.com/office/drawing/2014/main" id="{30DD6163-FC99-43ED-8C35-1D9795F4C72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8" name="TextBox 17">
          <a:extLst>
            <a:ext uri="{FF2B5EF4-FFF2-40B4-BE49-F238E27FC236}">
              <a16:creationId xmlns:a16="http://schemas.microsoft.com/office/drawing/2014/main" id="{378968DE-931B-4111-86CA-FA797B5E7A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9" name="TextBox 18">
          <a:extLst>
            <a:ext uri="{FF2B5EF4-FFF2-40B4-BE49-F238E27FC236}">
              <a16:creationId xmlns:a16="http://schemas.microsoft.com/office/drawing/2014/main" id="{51963E89-66DB-44E6-B511-D9E38846353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0" name="TextBox 19">
          <a:extLst>
            <a:ext uri="{FF2B5EF4-FFF2-40B4-BE49-F238E27FC236}">
              <a16:creationId xmlns:a16="http://schemas.microsoft.com/office/drawing/2014/main" id="{D88FB302-F868-414A-9C58-25BE589A394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1" name="TextBox 20">
          <a:extLst>
            <a:ext uri="{FF2B5EF4-FFF2-40B4-BE49-F238E27FC236}">
              <a16:creationId xmlns:a16="http://schemas.microsoft.com/office/drawing/2014/main" id="{F0FB4867-007A-4A40-8145-7F0F21C695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2" name="TextBox 21">
          <a:extLst>
            <a:ext uri="{FF2B5EF4-FFF2-40B4-BE49-F238E27FC236}">
              <a16:creationId xmlns:a16="http://schemas.microsoft.com/office/drawing/2014/main" id="{A33A8D8A-B1C3-4B3C-B370-2A3928C057D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3" name="TextBox 22">
          <a:extLst>
            <a:ext uri="{FF2B5EF4-FFF2-40B4-BE49-F238E27FC236}">
              <a16:creationId xmlns:a16="http://schemas.microsoft.com/office/drawing/2014/main" id="{FA8CE107-E918-4FA0-8AB8-570E78AA79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4" name="TextBox 23">
          <a:extLst>
            <a:ext uri="{FF2B5EF4-FFF2-40B4-BE49-F238E27FC236}">
              <a16:creationId xmlns:a16="http://schemas.microsoft.com/office/drawing/2014/main" id="{D354C1F1-73F6-4AB8-B89B-7FCAF376A04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5" name="TextBox 24">
          <a:extLst>
            <a:ext uri="{FF2B5EF4-FFF2-40B4-BE49-F238E27FC236}">
              <a16:creationId xmlns:a16="http://schemas.microsoft.com/office/drawing/2014/main" id="{207D916D-02B8-40A0-9E40-93477238757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6" name="TextBox 25">
          <a:extLst>
            <a:ext uri="{FF2B5EF4-FFF2-40B4-BE49-F238E27FC236}">
              <a16:creationId xmlns:a16="http://schemas.microsoft.com/office/drawing/2014/main" id="{3AD9095F-6CFF-4EC6-8FB7-6F98515926F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7" name="TextBox 26">
          <a:extLst>
            <a:ext uri="{FF2B5EF4-FFF2-40B4-BE49-F238E27FC236}">
              <a16:creationId xmlns:a16="http://schemas.microsoft.com/office/drawing/2014/main" id="{F927CA0B-D193-4D7F-A87C-C7A75F2BE8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8" name="TextBox 27">
          <a:extLst>
            <a:ext uri="{FF2B5EF4-FFF2-40B4-BE49-F238E27FC236}">
              <a16:creationId xmlns:a16="http://schemas.microsoft.com/office/drawing/2014/main" id="{6A1C344C-E2E3-4794-B731-68900B385E1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9" name="TextBox 28">
          <a:extLst>
            <a:ext uri="{FF2B5EF4-FFF2-40B4-BE49-F238E27FC236}">
              <a16:creationId xmlns:a16="http://schemas.microsoft.com/office/drawing/2014/main" id="{7D08617A-DC61-4837-A463-2BEADD5F38A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0" name="TextBox 29">
          <a:extLst>
            <a:ext uri="{FF2B5EF4-FFF2-40B4-BE49-F238E27FC236}">
              <a16:creationId xmlns:a16="http://schemas.microsoft.com/office/drawing/2014/main" id="{59B66ACB-5266-43E8-9072-9ADBB7B2BC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1" name="TextBox 30">
          <a:extLst>
            <a:ext uri="{FF2B5EF4-FFF2-40B4-BE49-F238E27FC236}">
              <a16:creationId xmlns:a16="http://schemas.microsoft.com/office/drawing/2014/main" id="{82F16D4B-5573-459A-9D49-E7703D196FC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2" name="TextBox 31">
          <a:extLst>
            <a:ext uri="{FF2B5EF4-FFF2-40B4-BE49-F238E27FC236}">
              <a16:creationId xmlns:a16="http://schemas.microsoft.com/office/drawing/2014/main" id="{6CCF4D1C-02C0-4ED9-BBD0-BA53C4A95A1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3" name="TextBox 32">
          <a:extLst>
            <a:ext uri="{FF2B5EF4-FFF2-40B4-BE49-F238E27FC236}">
              <a16:creationId xmlns:a16="http://schemas.microsoft.com/office/drawing/2014/main" id="{AEB6E9CA-910D-4521-A551-3821EB2B0D7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 name="TextBox 33">
          <a:extLst>
            <a:ext uri="{FF2B5EF4-FFF2-40B4-BE49-F238E27FC236}">
              <a16:creationId xmlns:a16="http://schemas.microsoft.com/office/drawing/2014/main" id="{C0C746F6-48AB-4AF7-B83D-EFFBB8423E8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5" name="TextBox 34">
          <a:extLst>
            <a:ext uri="{FF2B5EF4-FFF2-40B4-BE49-F238E27FC236}">
              <a16:creationId xmlns:a16="http://schemas.microsoft.com/office/drawing/2014/main" id="{47D53CA5-9010-4398-8167-5CB7803C93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6" name="TextBox 35">
          <a:extLst>
            <a:ext uri="{FF2B5EF4-FFF2-40B4-BE49-F238E27FC236}">
              <a16:creationId xmlns:a16="http://schemas.microsoft.com/office/drawing/2014/main" id="{BDB91A68-8D4F-4148-B3E1-BEC973FC965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7" name="TextBox 36">
          <a:extLst>
            <a:ext uri="{FF2B5EF4-FFF2-40B4-BE49-F238E27FC236}">
              <a16:creationId xmlns:a16="http://schemas.microsoft.com/office/drawing/2014/main" id="{F5777330-4EDF-4996-B854-D7F07A914BB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8" name="TextBox 37">
          <a:extLst>
            <a:ext uri="{FF2B5EF4-FFF2-40B4-BE49-F238E27FC236}">
              <a16:creationId xmlns:a16="http://schemas.microsoft.com/office/drawing/2014/main" id="{F17BBB5C-06CF-4403-A065-44777BDCD3E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9" name="TextBox 38">
          <a:extLst>
            <a:ext uri="{FF2B5EF4-FFF2-40B4-BE49-F238E27FC236}">
              <a16:creationId xmlns:a16="http://schemas.microsoft.com/office/drawing/2014/main" id="{C1BD9980-9620-4F86-8CFC-846C84FC3DA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0" name="TextBox 39">
          <a:extLst>
            <a:ext uri="{FF2B5EF4-FFF2-40B4-BE49-F238E27FC236}">
              <a16:creationId xmlns:a16="http://schemas.microsoft.com/office/drawing/2014/main" id="{D09A4D33-7C5D-4FB4-A90D-012B5ECBE7D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1" name="TextBox 40">
          <a:extLst>
            <a:ext uri="{FF2B5EF4-FFF2-40B4-BE49-F238E27FC236}">
              <a16:creationId xmlns:a16="http://schemas.microsoft.com/office/drawing/2014/main" id="{54E10D64-A7A0-4F9F-B9E1-AB6DC99D1E6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2" name="TextBox 41">
          <a:extLst>
            <a:ext uri="{FF2B5EF4-FFF2-40B4-BE49-F238E27FC236}">
              <a16:creationId xmlns:a16="http://schemas.microsoft.com/office/drawing/2014/main" id="{2DC5E0EB-4584-4F3A-A03C-5C413CA2DF4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3" name="TextBox 42">
          <a:extLst>
            <a:ext uri="{FF2B5EF4-FFF2-40B4-BE49-F238E27FC236}">
              <a16:creationId xmlns:a16="http://schemas.microsoft.com/office/drawing/2014/main" id="{B8C97432-2723-468D-8527-AFC69DAF345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4" name="TextBox 43">
          <a:extLst>
            <a:ext uri="{FF2B5EF4-FFF2-40B4-BE49-F238E27FC236}">
              <a16:creationId xmlns:a16="http://schemas.microsoft.com/office/drawing/2014/main" id="{D52A4F65-ACCE-48D4-AC69-89B2DF3057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5" name="TextBox 44">
          <a:extLst>
            <a:ext uri="{FF2B5EF4-FFF2-40B4-BE49-F238E27FC236}">
              <a16:creationId xmlns:a16="http://schemas.microsoft.com/office/drawing/2014/main" id="{589FED84-D923-45AD-B78F-C273F9F6453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6" name="TextBox 45">
          <a:extLst>
            <a:ext uri="{FF2B5EF4-FFF2-40B4-BE49-F238E27FC236}">
              <a16:creationId xmlns:a16="http://schemas.microsoft.com/office/drawing/2014/main" id="{023EBAD1-302A-4D61-9559-6E2D0E94123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7" name="TextBox 46">
          <a:extLst>
            <a:ext uri="{FF2B5EF4-FFF2-40B4-BE49-F238E27FC236}">
              <a16:creationId xmlns:a16="http://schemas.microsoft.com/office/drawing/2014/main" id="{D67052BD-3E7F-4041-8AA7-E16ABB400225}"/>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8" name="TextBox 47">
          <a:extLst>
            <a:ext uri="{FF2B5EF4-FFF2-40B4-BE49-F238E27FC236}">
              <a16:creationId xmlns:a16="http://schemas.microsoft.com/office/drawing/2014/main" id="{212DA1E7-13C2-4251-8485-5889E0F5FF5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9" name="TextBox 48">
          <a:extLst>
            <a:ext uri="{FF2B5EF4-FFF2-40B4-BE49-F238E27FC236}">
              <a16:creationId xmlns:a16="http://schemas.microsoft.com/office/drawing/2014/main" id="{40D8214A-6AFE-46F9-B767-6434078C537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0" name="TextBox 49">
          <a:extLst>
            <a:ext uri="{FF2B5EF4-FFF2-40B4-BE49-F238E27FC236}">
              <a16:creationId xmlns:a16="http://schemas.microsoft.com/office/drawing/2014/main" id="{3C6CB8DC-B86A-4EBD-9D08-33C9DF86F8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1" name="TextBox 50">
          <a:extLst>
            <a:ext uri="{FF2B5EF4-FFF2-40B4-BE49-F238E27FC236}">
              <a16:creationId xmlns:a16="http://schemas.microsoft.com/office/drawing/2014/main" id="{8A0FF34E-7C8A-4751-AC02-2026AF10FFC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2" name="TextBox 51">
          <a:extLst>
            <a:ext uri="{FF2B5EF4-FFF2-40B4-BE49-F238E27FC236}">
              <a16:creationId xmlns:a16="http://schemas.microsoft.com/office/drawing/2014/main" id="{959A6D68-EA84-4BA6-ACD4-C0C09103FF6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3" name="TextBox 52">
          <a:extLst>
            <a:ext uri="{FF2B5EF4-FFF2-40B4-BE49-F238E27FC236}">
              <a16:creationId xmlns:a16="http://schemas.microsoft.com/office/drawing/2014/main" id="{E2FBB30F-1A24-43D2-9B3D-6401C946BE8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4" name="TextBox 53">
          <a:extLst>
            <a:ext uri="{FF2B5EF4-FFF2-40B4-BE49-F238E27FC236}">
              <a16:creationId xmlns:a16="http://schemas.microsoft.com/office/drawing/2014/main" id="{BD197701-EE8B-45A0-888A-B7AD2F058C5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5" name="TextBox 54">
          <a:extLst>
            <a:ext uri="{FF2B5EF4-FFF2-40B4-BE49-F238E27FC236}">
              <a16:creationId xmlns:a16="http://schemas.microsoft.com/office/drawing/2014/main" id="{CAC29244-CC44-4460-98AB-30229A286B7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6" name="TextBox 55">
          <a:extLst>
            <a:ext uri="{FF2B5EF4-FFF2-40B4-BE49-F238E27FC236}">
              <a16:creationId xmlns:a16="http://schemas.microsoft.com/office/drawing/2014/main" id="{565CA5E9-9490-484D-B6DE-464142A8078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7" name="TextBox 56">
          <a:extLst>
            <a:ext uri="{FF2B5EF4-FFF2-40B4-BE49-F238E27FC236}">
              <a16:creationId xmlns:a16="http://schemas.microsoft.com/office/drawing/2014/main" id="{CF4D212A-CF99-4A16-A66A-4AF94EB4188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8" name="TextBox 57">
          <a:extLst>
            <a:ext uri="{FF2B5EF4-FFF2-40B4-BE49-F238E27FC236}">
              <a16:creationId xmlns:a16="http://schemas.microsoft.com/office/drawing/2014/main" id="{D271E55D-03EA-4783-B9DC-DDAD626879C2}"/>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9" name="TextBox 58">
          <a:extLst>
            <a:ext uri="{FF2B5EF4-FFF2-40B4-BE49-F238E27FC236}">
              <a16:creationId xmlns:a16="http://schemas.microsoft.com/office/drawing/2014/main" id="{C03F23FC-65E9-4DF5-9CEE-9F8BA09B527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0" name="TextBox 59">
          <a:extLst>
            <a:ext uri="{FF2B5EF4-FFF2-40B4-BE49-F238E27FC236}">
              <a16:creationId xmlns:a16="http://schemas.microsoft.com/office/drawing/2014/main" id="{9B7CC11B-B9E9-4746-9901-613DFD7F170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1" name="TextBox 60">
          <a:extLst>
            <a:ext uri="{FF2B5EF4-FFF2-40B4-BE49-F238E27FC236}">
              <a16:creationId xmlns:a16="http://schemas.microsoft.com/office/drawing/2014/main" id="{D83072A7-0B72-42CF-AF81-B0139C8212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2" name="TextBox 61">
          <a:extLst>
            <a:ext uri="{FF2B5EF4-FFF2-40B4-BE49-F238E27FC236}">
              <a16:creationId xmlns:a16="http://schemas.microsoft.com/office/drawing/2014/main" id="{77FA9AA2-5D7D-4E7A-90AA-1BBF2B216B7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3" name="TextBox 62">
          <a:extLst>
            <a:ext uri="{FF2B5EF4-FFF2-40B4-BE49-F238E27FC236}">
              <a16:creationId xmlns:a16="http://schemas.microsoft.com/office/drawing/2014/main" id="{B7A1CB63-C245-46DD-B7D1-18319485B79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4" name="TextBox 63">
          <a:extLst>
            <a:ext uri="{FF2B5EF4-FFF2-40B4-BE49-F238E27FC236}">
              <a16:creationId xmlns:a16="http://schemas.microsoft.com/office/drawing/2014/main" id="{7870FB4C-C996-45D3-87C3-6D2B01E1ADD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5" name="TextBox 64">
          <a:extLst>
            <a:ext uri="{FF2B5EF4-FFF2-40B4-BE49-F238E27FC236}">
              <a16:creationId xmlns:a16="http://schemas.microsoft.com/office/drawing/2014/main" id="{E5D4B159-76A6-4644-B1AC-B5E2BBBA680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6" name="TextBox 65">
          <a:extLst>
            <a:ext uri="{FF2B5EF4-FFF2-40B4-BE49-F238E27FC236}">
              <a16:creationId xmlns:a16="http://schemas.microsoft.com/office/drawing/2014/main" id="{08AE2019-BD31-4BC9-B44B-22E8674B881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7" name="TextBox 66">
          <a:extLst>
            <a:ext uri="{FF2B5EF4-FFF2-40B4-BE49-F238E27FC236}">
              <a16:creationId xmlns:a16="http://schemas.microsoft.com/office/drawing/2014/main" id="{0A8801BB-BBE5-48D7-BA9C-2882A4AFC97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8" name="TextBox 67">
          <a:extLst>
            <a:ext uri="{FF2B5EF4-FFF2-40B4-BE49-F238E27FC236}">
              <a16:creationId xmlns:a16="http://schemas.microsoft.com/office/drawing/2014/main" id="{E62518AE-3BA1-46B2-A9A4-3DBD338FDEC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9" name="TextBox 68">
          <a:extLst>
            <a:ext uri="{FF2B5EF4-FFF2-40B4-BE49-F238E27FC236}">
              <a16:creationId xmlns:a16="http://schemas.microsoft.com/office/drawing/2014/main" id="{6D455C38-4923-4B49-91C3-254C8A312CF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0" name="TextBox 69">
          <a:extLst>
            <a:ext uri="{FF2B5EF4-FFF2-40B4-BE49-F238E27FC236}">
              <a16:creationId xmlns:a16="http://schemas.microsoft.com/office/drawing/2014/main" id="{329F8136-248F-459A-B8D4-7EF8D2F7C14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1" name="TextBox 70">
          <a:extLst>
            <a:ext uri="{FF2B5EF4-FFF2-40B4-BE49-F238E27FC236}">
              <a16:creationId xmlns:a16="http://schemas.microsoft.com/office/drawing/2014/main" id="{A116361B-0D02-4E2A-A8DD-456B54BD9F2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2" name="TextBox 71">
          <a:extLst>
            <a:ext uri="{FF2B5EF4-FFF2-40B4-BE49-F238E27FC236}">
              <a16:creationId xmlns:a16="http://schemas.microsoft.com/office/drawing/2014/main" id="{FE485EA0-3439-4345-8BED-A0758C1A0DA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3" name="TextBox 72">
          <a:extLst>
            <a:ext uri="{FF2B5EF4-FFF2-40B4-BE49-F238E27FC236}">
              <a16:creationId xmlns:a16="http://schemas.microsoft.com/office/drawing/2014/main" id="{18E33D79-F205-4B6F-A9F6-FFC2069C8C36}"/>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4" name="TextBox 73">
          <a:extLst>
            <a:ext uri="{FF2B5EF4-FFF2-40B4-BE49-F238E27FC236}">
              <a16:creationId xmlns:a16="http://schemas.microsoft.com/office/drawing/2014/main" id="{983B4610-C65B-4695-851B-5C04E0D28BC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5" name="TextBox 74">
          <a:extLst>
            <a:ext uri="{FF2B5EF4-FFF2-40B4-BE49-F238E27FC236}">
              <a16:creationId xmlns:a16="http://schemas.microsoft.com/office/drawing/2014/main" id="{7A7707C9-084A-45E7-9F86-2D6CAFB1636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6" name="TextBox 75">
          <a:extLst>
            <a:ext uri="{FF2B5EF4-FFF2-40B4-BE49-F238E27FC236}">
              <a16:creationId xmlns:a16="http://schemas.microsoft.com/office/drawing/2014/main" id="{C8D710B3-613C-4588-B726-D013131AA45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7" name="TextBox 76">
          <a:extLst>
            <a:ext uri="{FF2B5EF4-FFF2-40B4-BE49-F238E27FC236}">
              <a16:creationId xmlns:a16="http://schemas.microsoft.com/office/drawing/2014/main" id="{8FF12253-C0DC-4275-AC66-BA7A9A75AF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8" name="TextBox 77">
          <a:extLst>
            <a:ext uri="{FF2B5EF4-FFF2-40B4-BE49-F238E27FC236}">
              <a16:creationId xmlns:a16="http://schemas.microsoft.com/office/drawing/2014/main" id="{CF4107EB-A662-42B4-8790-77E86AA266A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9" name="TextBox 78">
          <a:extLst>
            <a:ext uri="{FF2B5EF4-FFF2-40B4-BE49-F238E27FC236}">
              <a16:creationId xmlns:a16="http://schemas.microsoft.com/office/drawing/2014/main" id="{84278783-4611-4A27-8051-D4B59A237E5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0" name="TextBox 79">
          <a:extLst>
            <a:ext uri="{FF2B5EF4-FFF2-40B4-BE49-F238E27FC236}">
              <a16:creationId xmlns:a16="http://schemas.microsoft.com/office/drawing/2014/main" id="{B5B14673-C21B-4BFC-9FC2-FFC86C2F286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1" name="TextBox 80">
          <a:extLst>
            <a:ext uri="{FF2B5EF4-FFF2-40B4-BE49-F238E27FC236}">
              <a16:creationId xmlns:a16="http://schemas.microsoft.com/office/drawing/2014/main" id="{00A242F3-38FA-4B5F-BC7D-81069770C50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2" name="TextBox 81">
          <a:extLst>
            <a:ext uri="{FF2B5EF4-FFF2-40B4-BE49-F238E27FC236}">
              <a16:creationId xmlns:a16="http://schemas.microsoft.com/office/drawing/2014/main" id="{34F1660A-0F4D-4CC0-8CC8-A1E6FBCAA5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3" name="TextBox 82">
          <a:extLst>
            <a:ext uri="{FF2B5EF4-FFF2-40B4-BE49-F238E27FC236}">
              <a16:creationId xmlns:a16="http://schemas.microsoft.com/office/drawing/2014/main" id="{7D7365FA-DCA1-49E8-A2F3-B1F8F4A9994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4" name="TextBox 83">
          <a:extLst>
            <a:ext uri="{FF2B5EF4-FFF2-40B4-BE49-F238E27FC236}">
              <a16:creationId xmlns:a16="http://schemas.microsoft.com/office/drawing/2014/main" id="{B137C4F8-CA39-4A8E-B4DC-0E76E1807F4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5" name="TextBox 84">
          <a:extLst>
            <a:ext uri="{FF2B5EF4-FFF2-40B4-BE49-F238E27FC236}">
              <a16:creationId xmlns:a16="http://schemas.microsoft.com/office/drawing/2014/main" id="{AB11E5FE-8D1E-4029-9037-7C418172112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6" name="TextBox 85">
          <a:extLst>
            <a:ext uri="{FF2B5EF4-FFF2-40B4-BE49-F238E27FC236}">
              <a16:creationId xmlns:a16="http://schemas.microsoft.com/office/drawing/2014/main" id="{858FE934-D60B-4BA0-A6BC-CE739309EFC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7" name="TextBox 86">
          <a:extLst>
            <a:ext uri="{FF2B5EF4-FFF2-40B4-BE49-F238E27FC236}">
              <a16:creationId xmlns:a16="http://schemas.microsoft.com/office/drawing/2014/main" id="{EB3B5FF7-0948-44B4-B489-4042BBFCBB71}"/>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8" name="TextBox 87">
          <a:extLst>
            <a:ext uri="{FF2B5EF4-FFF2-40B4-BE49-F238E27FC236}">
              <a16:creationId xmlns:a16="http://schemas.microsoft.com/office/drawing/2014/main" id="{7907EBF6-A8E8-4C1A-B9F7-750B216A347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9" name="TextBox 88">
          <a:extLst>
            <a:ext uri="{FF2B5EF4-FFF2-40B4-BE49-F238E27FC236}">
              <a16:creationId xmlns:a16="http://schemas.microsoft.com/office/drawing/2014/main" id="{CECCF2D5-FA75-4366-A9F3-ABC8E08DC75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0" name="TextBox 89">
          <a:extLst>
            <a:ext uri="{FF2B5EF4-FFF2-40B4-BE49-F238E27FC236}">
              <a16:creationId xmlns:a16="http://schemas.microsoft.com/office/drawing/2014/main" id="{377B927B-1418-46DD-B52A-13E4B88A631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1" name="TextBox 90">
          <a:extLst>
            <a:ext uri="{FF2B5EF4-FFF2-40B4-BE49-F238E27FC236}">
              <a16:creationId xmlns:a16="http://schemas.microsoft.com/office/drawing/2014/main" id="{CC730560-2CA7-43DC-9884-BDDCA8B6D91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2" name="TextBox 91">
          <a:extLst>
            <a:ext uri="{FF2B5EF4-FFF2-40B4-BE49-F238E27FC236}">
              <a16:creationId xmlns:a16="http://schemas.microsoft.com/office/drawing/2014/main" id="{DCD76128-A186-4D0B-B551-A31188D03D0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3" name="TextBox 92">
          <a:extLst>
            <a:ext uri="{FF2B5EF4-FFF2-40B4-BE49-F238E27FC236}">
              <a16:creationId xmlns:a16="http://schemas.microsoft.com/office/drawing/2014/main" id="{4EF40FBC-1DA9-484C-96AE-708F21ABADF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4" name="TextBox 93">
          <a:extLst>
            <a:ext uri="{FF2B5EF4-FFF2-40B4-BE49-F238E27FC236}">
              <a16:creationId xmlns:a16="http://schemas.microsoft.com/office/drawing/2014/main" id="{78CFE075-F374-4BC1-8AAC-FC134AC6B08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5" name="TextBox 94">
          <a:extLst>
            <a:ext uri="{FF2B5EF4-FFF2-40B4-BE49-F238E27FC236}">
              <a16:creationId xmlns:a16="http://schemas.microsoft.com/office/drawing/2014/main" id="{EBE48737-0243-472F-B696-EEAC1FB1F2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6" name="TextBox 95">
          <a:extLst>
            <a:ext uri="{FF2B5EF4-FFF2-40B4-BE49-F238E27FC236}">
              <a16:creationId xmlns:a16="http://schemas.microsoft.com/office/drawing/2014/main" id="{72464557-EF07-4143-AEA8-BD8FA82E74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7" name="TextBox 96">
          <a:extLst>
            <a:ext uri="{FF2B5EF4-FFF2-40B4-BE49-F238E27FC236}">
              <a16:creationId xmlns:a16="http://schemas.microsoft.com/office/drawing/2014/main" id="{2D5F7E18-C6FD-4E01-9FB6-67ADC192AD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8" name="TextBox 97">
          <a:extLst>
            <a:ext uri="{FF2B5EF4-FFF2-40B4-BE49-F238E27FC236}">
              <a16:creationId xmlns:a16="http://schemas.microsoft.com/office/drawing/2014/main" id="{393B6F37-DDE9-461D-8272-F5AC782F104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9" name="TextBox 98">
          <a:extLst>
            <a:ext uri="{FF2B5EF4-FFF2-40B4-BE49-F238E27FC236}">
              <a16:creationId xmlns:a16="http://schemas.microsoft.com/office/drawing/2014/main" id="{C07CEFBA-8D50-47E2-BE6D-3D0F3153C5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0" name="TextBox 99">
          <a:extLst>
            <a:ext uri="{FF2B5EF4-FFF2-40B4-BE49-F238E27FC236}">
              <a16:creationId xmlns:a16="http://schemas.microsoft.com/office/drawing/2014/main" id="{42E65B7E-E8F2-4638-B05E-2B00A879C02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1" name="TextBox 100">
          <a:extLst>
            <a:ext uri="{FF2B5EF4-FFF2-40B4-BE49-F238E27FC236}">
              <a16:creationId xmlns:a16="http://schemas.microsoft.com/office/drawing/2014/main" id="{AF681A8C-DE2C-4589-A172-3A7718A3CE7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2" name="TextBox 101">
          <a:extLst>
            <a:ext uri="{FF2B5EF4-FFF2-40B4-BE49-F238E27FC236}">
              <a16:creationId xmlns:a16="http://schemas.microsoft.com/office/drawing/2014/main" id="{DF7D7E5C-F447-4107-8D0A-4F86D0A0894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3" name="TextBox 102">
          <a:extLst>
            <a:ext uri="{FF2B5EF4-FFF2-40B4-BE49-F238E27FC236}">
              <a16:creationId xmlns:a16="http://schemas.microsoft.com/office/drawing/2014/main" id="{AC7A623B-BBEF-4664-B60E-2353C0EF2F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4" name="TextBox 103">
          <a:extLst>
            <a:ext uri="{FF2B5EF4-FFF2-40B4-BE49-F238E27FC236}">
              <a16:creationId xmlns:a16="http://schemas.microsoft.com/office/drawing/2014/main" id="{A8AC0A35-A9C5-4A7C-8AD0-1E2BD29C4A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5" name="TextBox 104">
          <a:extLst>
            <a:ext uri="{FF2B5EF4-FFF2-40B4-BE49-F238E27FC236}">
              <a16:creationId xmlns:a16="http://schemas.microsoft.com/office/drawing/2014/main" id="{52F8E6B8-6BB3-4053-BF37-B1635EDFDC9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6" name="TextBox 105">
          <a:extLst>
            <a:ext uri="{FF2B5EF4-FFF2-40B4-BE49-F238E27FC236}">
              <a16:creationId xmlns:a16="http://schemas.microsoft.com/office/drawing/2014/main" id="{381B951E-6FFE-437D-97B4-5B97F885DC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7" name="TextBox 106">
          <a:extLst>
            <a:ext uri="{FF2B5EF4-FFF2-40B4-BE49-F238E27FC236}">
              <a16:creationId xmlns:a16="http://schemas.microsoft.com/office/drawing/2014/main" id="{9CB43246-CE45-4BBC-BFDC-9F7AC63051A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8" name="TextBox 107">
          <a:extLst>
            <a:ext uri="{FF2B5EF4-FFF2-40B4-BE49-F238E27FC236}">
              <a16:creationId xmlns:a16="http://schemas.microsoft.com/office/drawing/2014/main" id="{F7888D53-C48E-4C7E-BCEC-3E21E98C61F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9" name="TextBox 108">
          <a:extLst>
            <a:ext uri="{FF2B5EF4-FFF2-40B4-BE49-F238E27FC236}">
              <a16:creationId xmlns:a16="http://schemas.microsoft.com/office/drawing/2014/main" id="{EFA69C7B-F5FF-47E1-A60D-0C1F340399B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0" name="TextBox 109">
          <a:extLst>
            <a:ext uri="{FF2B5EF4-FFF2-40B4-BE49-F238E27FC236}">
              <a16:creationId xmlns:a16="http://schemas.microsoft.com/office/drawing/2014/main" id="{60A7BC48-0F6B-4153-8837-11D5EB73FA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1" name="TextBox 110">
          <a:extLst>
            <a:ext uri="{FF2B5EF4-FFF2-40B4-BE49-F238E27FC236}">
              <a16:creationId xmlns:a16="http://schemas.microsoft.com/office/drawing/2014/main" id="{3638B295-E666-4445-85D2-D73B477A96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2" name="TextBox 111">
          <a:extLst>
            <a:ext uri="{FF2B5EF4-FFF2-40B4-BE49-F238E27FC236}">
              <a16:creationId xmlns:a16="http://schemas.microsoft.com/office/drawing/2014/main" id="{872384D1-F812-4DB3-8493-75DC6BAC28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3" name="TextBox 112">
          <a:extLst>
            <a:ext uri="{FF2B5EF4-FFF2-40B4-BE49-F238E27FC236}">
              <a16:creationId xmlns:a16="http://schemas.microsoft.com/office/drawing/2014/main" id="{2E5EB0EC-851D-46A3-BE4B-F3F1E3D9A9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4" name="TextBox 113">
          <a:extLst>
            <a:ext uri="{FF2B5EF4-FFF2-40B4-BE49-F238E27FC236}">
              <a16:creationId xmlns:a16="http://schemas.microsoft.com/office/drawing/2014/main" id="{DA31D166-1896-461E-BFB9-CF6C8AB4CC4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5" name="TextBox 114">
          <a:extLst>
            <a:ext uri="{FF2B5EF4-FFF2-40B4-BE49-F238E27FC236}">
              <a16:creationId xmlns:a16="http://schemas.microsoft.com/office/drawing/2014/main" id="{14099865-060B-4F46-9A92-3A75BF834E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6" name="TextBox 115">
          <a:extLst>
            <a:ext uri="{FF2B5EF4-FFF2-40B4-BE49-F238E27FC236}">
              <a16:creationId xmlns:a16="http://schemas.microsoft.com/office/drawing/2014/main" id="{0D8AF998-9323-4BDD-82D6-C2368F29B7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7" name="TextBox 116">
          <a:extLst>
            <a:ext uri="{FF2B5EF4-FFF2-40B4-BE49-F238E27FC236}">
              <a16:creationId xmlns:a16="http://schemas.microsoft.com/office/drawing/2014/main" id="{6D507E41-25E2-41B3-BF5F-7E965E1608D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8" name="TextBox 117">
          <a:extLst>
            <a:ext uri="{FF2B5EF4-FFF2-40B4-BE49-F238E27FC236}">
              <a16:creationId xmlns:a16="http://schemas.microsoft.com/office/drawing/2014/main" id="{14347575-90A1-47BA-85D6-82239BFA8FD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9" name="TextBox 118">
          <a:extLst>
            <a:ext uri="{FF2B5EF4-FFF2-40B4-BE49-F238E27FC236}">
              <a16:creationId xmlns:a16="http://schemas.microsoft.com/office/drawing/2014/main" id="{C4A9FE37-4CFC-4474-ADE4-90BB5436EA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0" name="TextBox 119">
          <a:extLst>
            <a:ext uri="{FF2B5EF4-FFF2-40B4-BE49-F238E27FC236}">
              <a16:creationId xmlns:a16="http://schemas.microsoft.com/office/drawing/2014/main" id="{25A360F5-BD55-4545-9150-CC3A1A9560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1" name="TextBox 120">
          <a:extLst>
            <a:ext uri="{FF2B5EF4-FFF2-40B4-BE49-F238E27FC236}">
              <a16:creationId xmlns:a16="http://schemas.microsoft.com/office/drawing/2014/main" id="{56143225-CEA4-4843-8ACC-1D938E44900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2" name="TextBox 121">
          <a:extLst>
            <a:ext uri="{FF2B5EF4-FFF2-40B4-BE49-F238E27FC236}">
              <a16:creationId xmlns:a16="http://schemas.microsoft.com/office/drawing/2014/main" id="{2D198AC3-89C6-42FB-AD1F-A7BD833BDD1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3" name="TextBox 122">
          <a:extLst>
            <a:ext uri="{FF2B5EF4-FFF2-40B4-BE49-F238E27FC236}">
              <a16:creationId xmlns:a16="http://schemas.microsoft.com/office/drawing/2014/main" id="{010199D1-573B-41BF-A0AF-21D6CC3F933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4" name="TextBox 123">
          <a:extLst>
            <a:ext uri="{FF2B5EF4-FFF2-40B4-BE49-F238E27FC236}">
              <a16:creationId xmlns:a16="http://schemas.microsoft.com/office/drawing/2014/main" id="{FA8603F6-1FD5-42A9-8635-A3ACE45E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5" name="TextBox 124">
          <a:extLst>
            <a:ext uri="{FF2B5EF4-FFF2-40B4-BE49-F238E27FC236}">
              <a16:creationId xmlns:a16="http://schemas.microsoft.com/office/drawing/2014/main" id="{9B1D048F-FDCC-4013-91E1-546151B048B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6" name="TextBox 125">
          <a:extLst>
            <a:ext uri="{FF2B5EF4-FFF2-40B4-BE49-F238E27FC236}">
              <a16:creationId xmlns:a16="http://schemas.microsoft.com/office/drawing/2014/main" id="{41B54500-4906-4510-A3A5-8ADD7576471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7" name="TextBox 126">
          <a:extLst>
            <a:ext uri="{FF2B5EF4-FFF2-40B4-BE49-F238E27FC236}">
              <a16:creationId xmlns:a16="http://schemas.microsoft.com/office/drawing/2014/main" id="{194043C1-B968-4ED8-B2B5-CD43B8233E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8" name="TextBox 127">
          <a:extLst>
            <a:ext uri="{FF2B5EF4-FFF2-40B4-BE49-F238E27FC236}">
              <a16:creationId xmlns:a16="http://schemas.microsoft.com/office/drawing/2014/main" id="{4B637B11-06BC-43A8-A621-2F4F550A9C2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9" name="TextBox 128">
          <a:extLst>
            <a:ext uri="{FF2B5EF4-FFF2-40B4-BE49-F238E27FC236}">
              <a16:creationId xmlns:a16="http://schemas.microsoft.com/office/drawing/2014/main" id="{EC56CEF0-BF7A-46FB-B370-9A863E494F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0" name="TextBox 129">
          <a:extLst>
            <a:ext uri="{FF2B5EF4-FFF2-40B4-BE49-F238E27FC236}">
              <a16:creationId xmlns:a16="http://schemas.microsoft.com/office/drawing/2014/main" id="{68A76FBE-347B-420C-851C-F77FCDDA9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1" name="TextBox 130">
          <a:extLst>
            <a:ext uri="{FF2B5EF4-FFF2-40B4-BE49-F238E27FC236}">
              <a16:creationId xmlns:a16="http://schemas.microsoft.com/office/drawing/2014/main" id="{995B215C-9B57-4789-A34D-511509B11E4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2" name="TextBox 131">
          <a:extLst>
            <a:ext uri="{FF2B5EF4-FFF2-40B4-BE49-F238E27FC236}">
              <a16:creationId xmlns:a16="http://schemas.microsoft.com/office/drawing/2014/main" id="{412E8C71-4552-4C1F-94D9-A2E9A02E888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3" name="TextBox 132">
          <a:extLst>
            <a:ext uri="{FF2B5EF4-FFF2-40B4-BE49-F238E27FC236}">
              <a16:creationId xmlns:a16="http://schemas.microsoft.com/office/drawing/2014/main" id="{324FA070-C66E-4ABE-8CD6-EA37DF81D65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4" name="TextBox 133">
          <a:extLst>
            <a:ext uri="{FF2B5EF4-FFF2-40B4-BE49-F238E27FC236}">
              <a16:creationId xmlns:a16="http://schemas.microsoft.com/office/drawing/2014/main" id="{934CCAA0-3245-4806-B888-AFEBC4471B9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5" name="TextBox 134">
          <a:extLst>
            <a:ext uri="{FF2B5EF4-FFF2-40B4-BE49-F238E27FC236}">
              <a16:creationId xmlns:a16="http://schemas.microsoft.com/office/drawing/2014/main" id="{7F77BF20-DA65-4317-8C21-60FF1D55577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6" name="TextBox 135">
          <a:extLst>
            <a:ext uri="{FF2B5EF4-FFF2-40B4-BE49-F238E27FC236}">
              <a16:creationId xmlns:a16="http://schemas.microsoft.com/office/drawing/2014/main" id="{1585DA7C-1AD7-4326-BDA2-A52F20E29F9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7" name="TextBox 136">
          <a:extLst>
            <a:ext uri="{FF2B5EF4-FFF2-40B4-BE49-F238E27FC236}">
              <a16:creationId xmlns:a16="http://schemas.microsoft.com/office/drawing/2014/main" id="{8B575EF7-2364-4502-8178-7BCBBECCD39A}"/>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8" name="TextBox 137">
          <a:extLst>
            <a:ext uri="{FF2B5EF4-FFF2-40B4-BE49-F238E27FC236}">
              <a16:creationId xmlns:a16="http://schemas.microsoft.com/office/drawing/2014/main" id="{8829819E-1976-47F1-B606-0A0C685F24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9" name="TextBox 138">
          <a:extLst>
            <a:ext uri="{FF2B5EF4-FFF2-40B4-BE49-F238E27FC236}">
              <a16:creationId xmlns:a16="http://schemas.microsoft.com/office/drawing/2014/main" id="{F7AEE900-5AF5-46DF-A182-09A9E4205DF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0" name="TextBox 139">
          <a:extLst>
            <a:ext uri="{FF2B5EF4-FFF2-40B4-BE49-F238E27FC236}">
              <a16:creationId xmlns:a16="http://schemas.microsoft.com/office/drawing/2014/main" id="{D362F6D1-6C91-49EC-BCCF-4777FF10E246}"/>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1" name="TextBox 140">
          <a:extLst>
            <a:ext uri="{FF2B5EF4-FFF2-40B4-BE49-F238E27FC236}">
              <a16:creationId xmlns:a16="http://schemas.microsoft.com/office/drawing/2014/main" id="{A1D1653E-557F-4BBA-B8FD-AE3045D7F92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2" name="TextBox 141">
          <a:extLst>
            <a:ext uri="{FF2B5EF4-FFF2-40B4-BE49-F238E27FC236}">
              <a16:creationId xmlns:a16="http://schemas.microsoft.com/office/drawing/2014/main" id="{D00F4E81-30E7-41D1-84A5-EABABEF71CB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3" name="TextBox 142">
          <a:extLst>
            <a:ext uri="{FF2B5EF4-FFF2-40B4-BE49-F238E27FC236}">
              <a16:creationId xmlns:a16="http://schemas.microsoft.com/office/drawing/2014/main" id="{D352F837-4CE7-4761-808D-1A8B183360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4" name="TextBox 143">
          <a:extLst>
            <a:ext uri="{FF2B5EF4-FFF2-40B4-BE49-F238E27FC236}">
              <a16:creationId xmlns:a16="http://schemas.microsoft.com/office/drawing/2014/main" id="{7E92E7A2-4EE2-4119-9734-D5627CCB0B1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5" name="TextBox 144">
          <a:extLst>
            <a:ext uri="{FF2B5EF4-FFF2-40B4-BE49-F238E27FC236}">
              <a16:creationId xmlns:a16="http://schemas.microsoft.com/office/drawing/2014/main" id="{6548A433-1E9B-4916-B54C-1D098196C6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6" name="TextBox 145">
          <a:extLst>
            <a:ext uri="{FF2B5EF4-FFF2-40B4-BE49-F238E27FC236}">
              <a16:creationId xmlns:a16="http://schemas.microsoft.com/office/drawing/2014/main" id="{3A52260A-3800-4B3E-A0B5-665EBB91758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7" name="TextBox 146">
          <a:extLst>
            <a:ext uri="{FF2B5EF4-FFF2-40B4-BE49-F238E27FC236}">
              <a16:creationId xmlns:a16="http://schemas.microsoft.com/office/drawing/2014/main" id="{5FC83A05-533F-4BBE-9DB5-F8E4C0ADDC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8" name="TextBox 147">
          <a:extLst>
            <a:ext uri="{FF2B5EF4-FFF2-40B4-BE49-F238E27FC236}">
              <a16:creationId xmlns:a16="http://schemas.microsoft.com/office/drawing/2014/main" id="{B705EB92-EB35-4312-B534-0FBF4773812C}"/>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9" name="TextBox 148">
          <a:extLst>
            <a:ext uri="{FF2B5EF4-FFF2-40B4-BE49-F238E27FC236}">
              <a16:creationId xmlns:a16="http://schemas.microsoft.com/office/drawing/2014/main" id="{AE370EC0-AEF3-4783-B64D-D637754B86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0" name="TextBox 149">
          <a:extLst>
            <a:ext uri="{FF2B5EF4-FFF2-40B4-BE49-F238E27FC236}">
              <a16:creationId xmlns:a16="http://schemas.microsoft.com/office/drawing/2014/main" id="{80D90DB5-7CBF-4C5D-B0D2-4FE182E55E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1" name="TextBox 150">
          <a:extLst>
            <a:ext uri="{FF2B5EF4-FFF2-40B4-BE49-F238E27FC236}">
              <a16:creationId xmlns:a16="http://schemas.microsoft.com/office/drawing/2014/main" id="{1B988561-A450-47D1-8029-8069DF94CE6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2" name="TextBox 151">
          <a:extLst>
            <a:ext uri="{FF2B5EF4-FFF2-40B4-BE49-F238E27FC236}">
              <a16:creationId xmlns:a16="http://schemas.microsoft.com/office/drawing/2014/main" id="{253A018A-6DC8-44CE-9318-6ABC047FF80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3" name="TextBox 152">
          <a:extLst>
            <a:ext uri="{FF2B5EF4-FFF2-40B4-BE49-F238E27FC236}">
              <a16:creationId xmlns:a16="http://schemas.microsoft.com/office/drawing/2014/main" id="{75B721E6-2F39-4FCC-AA12-06F0BE78F5A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4" name="TextBox 153">
          <a:extLst>
            <a:ext uri="{FF2B5EF4-FFF2-40B4-BE49-F238E27FC236}">
              <a16:creationId xmlns:a16="http://schemas.microsoft.com/office/drawing/2014/main" id="{9BDF0A86-454F-4E05-9199-068472FA63C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5" name="TextBox 154">
          <a:extLst>
            <a:ext uri="{FF2B5EF4-FFF2-40B4-BE49-F238E27FC236}">
              <a16:creationId xmlns:a16="http://schemas.microsoft.com/office/drawing/2014/main" id="{82170EE6-9ED5-4703-8668-C34225344BE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6" name="TextBox 155">
          <a:extLst>
            <a:ext uri="{FF2B5EF4-FFF2-40B4-BE49-F238E27FC236}">
              <a16:creationId xmlns:a16="http://schemas.microsoft.com/office/drawing/2014/main" id="{AAB1AD2E-CB4E-44F3-9150-DCB58624463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7" name="TextBox 156">
          <a:extLst>
            <a:ext uri="{FF2B5EF4-FFF2-40B4-BE49-F238E27FC236}">
              <a16:creationId xmlns:a16="http://schemas.microsoft.com/office/drawing/2014/main" id="{E42D429F-4FE4-4807-BA39-9D63211E68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8" name="TextBox 157">
          <a:extLst>
            <a:ext uri="{FF2B5EF4-FFF2-40B4-BE49-F238E27FC236}">
              <a16:creationId xmlns:a16="http://schemas.microsoft.com/office/drawing/2014/main" id="{2B2A5FDD-CA21-4572-8964-A64454A630A0}"/>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9" name="TextBox 158">
          <a:extLst>
            <a:ext uri="{FF2B5EF4-FFF2-40B4-BE49-F238E27FC236}">
              <a16:creationId xmlns:a16="http://schemas.microsoft.com/office/drawing/2014/main" id="{94498D16-BBE8-4933-A013-FDB1A4A6E14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0" name="TextBox 159">
          <a:extLst>
            <a:ext uri="{FF2B5EF4-FFF2-40B4-BE49-F238E27FC236}">
              <a16:creationId xmlns:a16="http://schemas.microsoft.com/office/drawing/2014/main" id="{6740A4E0-43DE-474B-ACB7-215D989B819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1" name="TextBox 160">
          <a:extLst>
            <a:ext uri="{FF2B5EF4-FFF2-40B4-BE49-F238E27FC236}">
              <a16:creationId xmlns:a16="http://schemas.microsoft.com/office/drawing/2014/main" id="{6FD1ABED-0D5B-4DC0-A33A-47AD78354F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2" name="TextBox 161">
          <a:extLst>
            <a:ext uri="{FF2B5EF4-FFF2-40B4-BE49-F238E27FC236}">
              <a16:creationId xmlns:a16="http://schemas.microsoft.com/office/drawing/2014/main" id="{6EE9C7D1-51EC-45E6-A2BC-4D63D5017F9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3" name="TextBox 162">
          <a:extLst>
            <a:ext uri="{FF2B5EF4-FFF2-40B4-BE49-F238E27FC236}">
              <a16:creationId xmlns:a16="http://schemas.microsoft.com/office/drawing/2014/main" id="{67D9954D-0066-4211-8E77-2A052565C09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4" name="TextBox 163">
          <a:extLst>
            <a:ext uri="{FF2B5EF4-FFF2-40B4-BE49-F238E27FC236}">
              <a16:creationId xmlns:a16="http://schemas.microsoft.com/office/drawing/2014/main" id="{B2193036-8206-411D-8954-C6A1C63C42C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5" name="TextBox 164">
          <a:extLst>
            <a:ext uri="{FF2B5EF4-FFF2-40B4-BE49-F238E27FC236}">
              <a16:creationId xmlns:a16="http://schemas.microsoft.com/office/drawing/2014/main" id="{3023FFC6-8843-46E3-B0E2-C8A55281795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6" name="TextBox 165">
          <a:extLst>
            <a:ext uri="{FF2B5EF4-FFF2-40B4-BE49-F238E27FC236}">
              <a16:creationId xmlns:a16="http://schemas.microsoft.com/office/drawing/2014/main" id="{BBCECB9E-F6B8-4588-BA00-F2D7347692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7" name="TextBox 166">
          <a:extLst>
            <a:ext uri="{FF2B5EF4-FFF2-40B4-BE49-F238E27FC236}">
              <a16:creationId xmlns:a16="http://schemas.microsoft.com/office/drawing/2014/main" id="{67578053-6548-4565-8BEC-851F7BAAD37D}"/>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8" name="TextBox 167">
          <a:extLst>
            <a:ext uri="{FF2B5EF4-FFF2-40B4-BE49-F238E27FC236}">
              <a16:creationId xmlns:a16="http://schemas.microsoft.com/office/drawing/2014/main" id="{C7196651-A3ED-421D-845C-36F3A96F6E1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9" name="TextBox 168">
          <a:extLst>
            <a:ext uri="{FF2B5EF4-FFF2-40B4-BE49-F238E27FC236}">
              <a16:creationId xmlns:a16="http://schemas.microsoft.com/office/drawing/2014/main" id="{A9173F8D-A9AA-48DD-B217-425E02F83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0" name="TextBox 169">
          <a:extLst>
            <a:ext uri="{FF2B5EF4-FFF2-40B4-BE49-F238E27FC236}">
              <a16:creationId xmlns:a16="http://schemas.microsoft.com/office/drawing/2014/main" id="{33FCE01D-F46D-4911-9811-5796E941E71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1" name="TextBox 170">
          <a:extLst>
            <a:ext uri="{FF2B5EF4-FFF2-40B4-BE49-F238E27FC236}">
              <a16:creationId xmlns:a16="http://schemas.microsoft.com/office/drawing/2014/main" id="{3BBFE3B4-51F9-46A3-9EA9-925A0E8EF49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2" name="TextBox 171">
          <a:extLst>
            <a:ext uri="{FF2B5EF4-FFF2-40B4-BE49-F238E27FC236}">
              <a16:creationId xmlns:a16="http://schemas.microsoft.com/office/drawing/2014/main" id="{B8F058E0-ECD5-4023-9CE1-F8502A95195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3" name="TextBox 172">
          <a:extLst>
            <a:ext uri="{FF2B5EF4-FFF2-40B4-BE49-F238E27FC236}">
              <a16:creationId xmlns:a16="http://schemas.microsoft.com/office/drawing/2014/main" id="{C8BE2C62-0718-4E9F-8782-F36AA907CE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4" name="TextBox 173">
          <a:extLst>
            <a:ext uri="{FF2B5EF4-FFF2-40B4-BE49-F238E27FC236}">
              <a16:creationId xmlns:a16="http://schemas.microsoft.com/office/drawing/2014/main" id="{57078476-F89B-48D1-A492-A166DBFE177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5" name="TextBox 174">
          <a:extLst>
            <a:ext uri="{FF2B5EF4-FFF2-40B4-BE49-F238E27FC236}">
              <a16:creationId xmlns:a16="http://schemas.microsoft.com/office/drawing/2014/main" id="{809A7F46-F3EA-411D-AFAB-879B54865C8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6" name="TextBox 175">
          <a:extLst>
            <a:ext uri="{FF2B5EF4-FFF2-40B4-BE49-F238E27FC236}">
              <a16:creationId xmlns:a16="http://schemas.microsoft.com/office/drawing/2014/main" id="{868538D1-7A95-49D3-9E2A-48E999A4013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7" name="TextBox 176">
          <a:extLst>
            <a:ext uri="{FF2B5EF4-FFF2-40B4-BE49-F238E27FC236}">
              <a16:creationId xmlns:a16="http://schemas.microsoft.com/office/drawing/2014/main" id="{52FA2FF8-AFD0-4F70-88A5-2675DCD37BA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8" name="TextBox 177">
          <a:extLst>
            <a:ext uri="{FF2B5EF4-FFF2-40B4-BE49-F238E27FC236}">
              <a16:creationId xmlns:a16="http://schemas.microsoft.com/office/drawing/2014/main" id="{9AC41CFC-C5DA-48F3-878A-B4BB0B1A48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9" name="TextBox 178">
          <a:extLst>
            <a:ext uri="{FF2B5EF4-FFF2-40B4-BE49-F238E27FC236}">
              <a16:creationId xmlns:a16="http://schemas.microsoft.com/office/drawing/2014/main" id="{83CED5B0-2E44-4AC5-9ADA-C56F8CAB04B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0" name="TextBox 179">
          <a:extLst>
            <a:ext uri="{FF2B5EF4-FFF2-40B4-BE49-F238E27FC236}">
              <a16:creationId xmlns:a16="http://schemas.microsoft.com/office/drawing/2014/main" id="{0819B807-A8AA-4C88-9E66-013F13A342B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1" name="TextBox 180">
          <a:extLst>
            <a:ext uri="{FF2B5EF4-FFF2-40B4-BE49-F238E27FC236}">
              <a16:creationId xmlns:a16="http://schemas.microsoft.com/office/drawing/2014/main" id="{5368A567-CBB6-4F8B-B39A-EBC1465C97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2" name="TextBox 181">
          <a:extLst>
            <a:ext uri="{FF2B5EF4-FFF2-40B4-BE49-F238E27FC236}">
              <a16:creationId xmlns:a16="http://schemas.microsoft.com/office/drawing/2014/main" id="{4B1EFFE5-2B3A-4C73-9214-2989B4B2D0A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3" name="TextBox 182">
          <a:extLst>
            <a:ext uri="{FF2B5EF4-FFF2-40B4-BE49-F238E27FC236}">
              <a16:creationId xmlns:a16="http://schemas.microsoft.com/office/drawing/2014/main" id="{18C82281-7D38-43FF-B554-ED3DE7CA19B2}"/>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4" name="TextBox 183">
          <a:extLst>
            <a:ext uri="{FF2B5EF4-FFF2-40B4-BE49-F238E27FC236}">
              <a16:creationId xmlns:a16="http://schemas.microsoft.com/office/drawing/2014/main" id="{4315AB83-9294-431D-B324-3D66B891D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5" name="TextBox 184">
          <a:extLst>
            <a:ext uri="{FF2B5EF4-FFF2-40B4-BE49-F238E27FC236}">
              <a16:creationId xmlns:a16="http://schemas.microsoft.com/office/drawing/2014/main" id="{25623F8D-C044-4244-AB00-03996B68B464}"/>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6" name="TextBox 185">
          <a:extLst>
            <a:ext uri="{FF2B5EF4-FFF2-40B4-BE49-F238E27FC236}">
              <a16:creationId xmlns:a16="http://schemas.microsoft.com/office/drawing/2014/main" id="{6CDC61A9-AB7B-400F-BD72-60E6AB8B7D7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7" name="TextBox 186">
          <a:extLst>
            <a:ext uri="{FF2B5EF4-FFF2-40B4-BE49-F238E27FC236}">
              <a16:creationId xmlns:a16="http://schemas.microsoft.com/office/drawing/2014/main" id="{3E2C9532-4B82-4C8D-9A7F-20C289F95AC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8" name="TextBox 187">
          <a:extLst>
            <a:ext uri="{FF2B5EF4-FFF2-40B4-BE49-F238E27FC236}">
              <a16:creationId xmlns:a16="http://schemas.microsoft.com/office/drawing/2014/main" id="{3B41E1E8-3E29-4119-914E-28D3EBE4AB09}"/>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9" name="TextBox 188">
          <a:extLst>
            <a:ext uri="{FF2B5EF4-FFF2-40B4-BE49-F238E27FC236}">
              <a16:creationId xmlns:a16="http://schemas.microsoft.com/office/drawing/2014/main" id="{8DBF1C07-B17F-47A9-820C-FF200A5B338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0" name="TextBox 189">
          <a:extLst>
            <a:ext uri="{FF2B5EF4-FFF2-40B4-BE49-F238E27FC236}">
              <a16:creationId xmlns:a16="http://schemas.microsoft.com/office/drawing/2014/main" id="{780ACC34-984F-41D4-A1D3-DF8E31FAFFD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1" name="TextBox 190">
          <a:extLst>
            <a:ext uri="{FF2B5EF4-FFF2-40B4-BE49-F238E27FC236}">
              <a16:creationId xmlns:a16="http://schemas.microsoft.com/office/drawing/2014/main" id="{202106C3-31C3-46CC-9ADC-55883462342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2" name="TextBox 191">
          <a:extLst>
            <a:ext uri="{FF2B5EF4-FFF2-40B4-BE49-F238E27FC236}">
              <a16:creationId xmlns:a16="http://schemas.microsoft.com/office/drawing/2014/main" id="{D33332B0-B22E-459A-8D2F-DE4FC76703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3" name="TextBox 192">
          <a:extLst>
            <a:ext uri="{FF2B5EF4-FFF2-40B4-BE49-F238E27FC236}">
              <a16:creationId xmlns:a16="http://schemas.microsoft.com/office/drawing/2014/main" id="{D14AFE82-4348-4E1B-BAA5-EEA58A1CAAB9}"/>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4" name="TextBox 193">
          <a:extLst>
            <a:ext uri="{FF2B5EF4-FFF2-40B4-BE49-F238E27FC236}">
              <a16:creationId xmlns:a16="http://schemas.microsoft.com/office/drawing/2014/main" id="{15E8D952-CE1B-4AEC-9862-33E4D4DBBA8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5" name="TextBox 194">
          <a:extLst>
            <a:ext uri="{FF2B5EF4-FFF2-40B4-BE49-F238E27FC236}">
              <a16:creationId xmlns:a16="http://schemas.microsoft.com/office/drawing/2014/main" id="{8BEA7E00-309A-40B9-B15E-F7C50244029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6" name="TextBox 195">
          <a:extLst>
            <a:ext uri="{FF2B5EF4-FFF2-40B4-BE49-F238E27FC236}">
              <a16:creationId xmlns:a16="http://schemas.microsoft.com/office/drawing/2014/main" id="{EFDFF595-F8D7-4CDE-BA5B-C457E876C3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7" name="TextBox 196">
          <a:extLst>
            <a:ext uri="{FF2B5EF4-FFF2-40B4-BE49-F238E27FC236}">
              <a16:creationId xmlns:a16="http://schemas.microsoft.com/office/drawing/2014/main" id="{6887730B-EEBB-4198-B3E0-7E7BF235F09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8" name="TextBox 197">
          <a:extLst>
            <a:ext uri="{FF2B5EF4-FFF2-40B4-BE49-F238E27FC236}">
              <a16:creationId xmlns:a16="http://schemas.microsoft.com/office/drawing/2014/main" id="{2F3FF1C7-2638-4E9A-B6A9-ABA71DD536A5}"/>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9" name="TextBox 198">
          <a:extLst>
            <a:ext uri="{FF2B5EF4-FFF2-40B4-BE49-F238E27FC236}">
              <a16:creationId xmlns:a16="http://schemas.microsoft.com/office/drawing/2014/main" id="{C7A1B262-EE73-4A56-8E8B-EC5DFEF6E86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0" name="TextBox 199">
          <a:extLst>
            <a:ext uri="{FF2B5EF4-FFF2-40B4-BE49-F238E27FC236}">
              <a16:creationId xmlns:a16="http://schemas.microsoft.com/office/drawing/2014/main" id="{EFB08AAC-B951-4ACB-9B75-252E7E5EA03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1" name="TextBox 200">
          <a:extLst>
            <a:ext uri="{FF2B5EF4-FFF2-40B4-BE49-F238E27FC236}">
              <a16:creationId xmlns:a16="http://schemas.microsoft.com/office/drawing/2014/main" id="{3C514EBF-11C0-4C29-9337-3F51DD296D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2" name="TextBox 201">
          <a:extLst>
            <a:ext uri="{FF2B5EF4-FFF2-40B4-BE49-F238E27FC236}">
              <a16:creationId xmlns:a16="http://schemas.microsoft.com/office/drawing/2014/main" id="{18E31A06-8746-487E-8A2C-EED15A9DD6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3" name="TextBox 202">
          <a:extLst>
            <a:ext uri="{FF2B5EF4-FFF2-40B4-BE49-F238E27FC236}">
              <a16:creationId xmlns:a16="http://schemas.microsoft.com/office/drawing/2014/main" id="{78FE94F3-32F5-4A29-BA5E-B6BD26EAAF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4" name="TextBox 203">
          <a:extLst>
            <a:ext uri="{FF2B5EF4-FFF2-40B4-BE49-F238E27FC236}">
              <a16:creationId xmlns:a16="http://schemas.microsoft.com/office/drawing/2014/main" id="{8AF09FBF-ECE3-4410-8F37-F3233B4A944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5" name="TextBox 204">
          <a:extLst>
            <a:ext uri="{FF2B5EF4-FFF2-40B4-BE49-F238E27FC236}">
              <a16:creationId xmlns:a16="http://schemas.microsoft.com/office/drawing/2014/main" id="{9974D1FA-AAC5-49DA-8EB3-95739750E6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6" name="TextBox 205">
          <a:extLst>
            <a:ext uri="{FF2B5EF4-FFF2-40B4-BE49-F238E27FC236}">
              <a16:creationId xmlns:a16="http://schemas.microsoft.com/office/drawing/2014/main" id="{E47EE489-73AE-4F23-B8BC-E71FC025B05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7" name="TextBox 206">
          <a:extLst>
            <a:ext uri="{FF2B5EF4-FFF2-40B4-BE49-F238E27FC236}">
              <a16:creationId xmlns:a16="http://schemas.microsoft.com/office/drawing/2014/main" id="{01DF5657-2E03-428B-B707-B3E277FE2C4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8" name="TextBox 207">
          <a:extLst>
            <a:ext uri="{FF2B5EF4-FFF2-40B4-BE49-F238E27FC236}">
              <a16:creationId xmlns:a16="http://schemas.microsoft.com/office/drawing/2014/main" id="{43F641FB-C58A-4CFD-87A0-7525F3AE8DDE}"/>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9" name="TextBox 208">
          <a:extLst>
            <a:ext uri="{FF2B5EF4-FFF2-40B4-BE49-F238E27FC236}">
              <a16:creationId xmlns:a16="http://schemas.microsoft.com/office/drawing/2014/main" id="{31653C8D-1153-45E2-BA5F-EF8856A7C9F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0" name="TextBox 209">
          <a:extLst>
            <a:ext uri="{FF2B5EF4-FFF2-40B4-BE49-F238E27FC236}">
              <a16:creationId xmlns:a16="http://schemas.microsoft.com/office/drawing/2014/main" id="{B3F8D0BF-1AF7-4E0B-AD1D-80461978610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1" name="TextBox 210">
          <a:extLst>
            <a:ext uri="{FF2B5EF4-FFF2-40B4-BE49-F238E27FC236}">
              <a16:creationId xmlns:a16="http://schemas.microsoft.com/office/drawing/2014/main" id="{2297DB72-447E-4630-9280-92161F0FB5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2" name="TextBox 211">
          <a:extLst>
            <a:ext uri="{FF2B5EF4-FFF2-40B4-BE49-F238E27FC236}">
              <a16:creationId xmlns:a16="http://schemas.microsoft.com/office/drawing/2014/main" id="{F9B0953C-DB85-45E9-8140-72EC13AAD7F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3" name="TextBox 212">
          <a:extLst>
            <a:ext uri="{FF2B5EF4-FFF2-40B4-BE49-F238E27FC236}">
              <a16:creationId xmlns:a16="http://schemas.microsoft.com/office/drawing/2014/main" id="{C056941C-B850-4CDC-A734-D4A94E75836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4" name="TextBox 213">
          <a:extLst>
            <a:ext uri="{FF2B5EF4-FFF2-40B4-BE49-F238E27FC236}">
              <a16:creationId xmlns:a16="http://schemas.microsoft.com/office/drawing/2014/main" id="{48257F24-9B17-498B-A3E9-78949B0CFC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5" name="TextBox 214">
          <a:extLst>
            <a:ext uri="{FF2B5EF4-FFF2-40B4-BE49-F238E27FC236}">
              <a16:creationId xmlns:a16="http://schemas.microsoft.com/office/drawing/2014/main" id="{24124E72-AA7D-4DCF-A0C6-9332C4ECFF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6" name="TextBox 215">
          <a:extLst>
            <a:ext uri="{FF2B5EF4-FFF2-40B4-BE49-F238E27FC236}">
              <a16:creationId xmlns:a16="http://schemas.microsoft.com/office/drawing/2014/main" id="{03C1725A-B21C-4F2C-82AE-E69765927E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7" name="TextBox 216">
          <a:extLst>
            <a:ext uri="{FF2B5EF4-FFF2-40B4-BE49-F238E27FC236}">
              <a16:creationId xmlns:a16="http://schemas.microsoft.com/office/drawing/2014/main" id="{75B8976A-7056-4E5A-BA4B-03F5534EB137}"/>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8" name="TextBox 217">
          <a:extLst>
            <a:ext uri="{FF2B5EF4-FFF2-40B4-BE49-F238E27FC236}">
              <a16:creationId xmlns:a16="http://schemas.microsoft.com/office/drawing/2014/main" id="{F076A3DD-0D4E-418A-A73A-42E42B0AC9F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9" name="TextBox 218">
          <a:extLst>
            <a:ext uri="{FF2B5EF4-FFF2-40B4-BE49-F238E27FC236}">
              <a16:creationId xmlns:a16="http://schemas.microsoft.com/office/drawing/2014/main" id="{425876ED-8771-4875-A372-1C7FCE30B85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0" name="TextBox 219">
          <a:extLst>
            <a:ext uri="{FF2B5EF4-FFF2-40B4-BE49-F238E27FC236}">
              <a16:creationId xmlns:a16="http://schemas.microsoft.com/office/drawing/2014/main" id="{B34F7A54-C19E-4570-8921-EBF0DBEA3A5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1" name="TextBox 220">
          <a:extLst>
            <a:ext uri="{FF2B5EF4-FFF2-40B4-BE49-F238E27FC236}">
              <a16:creationId xmlns:a16="http://schemas.microsoft.com/office/drawing/2014/main" id="{28742900-63B2-461E-9E34-E7D7FC62927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2" name="TextBox 221">
          <a:extLst>
            <a:ext uri="{FF2B5EF4-FFF2-40B4-BE49-F238E27FC236}">
              <a16:creationId xmlns:a16="http://schemas.microsoft.com/office/drawing/2014/main" id="{8640F167-6D55-4D1B-AFD7-086F41CDFD6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3" name="TextBox 222">
          <a:extLst>
            <a:ext uri="{FF2B5EF4-FFF2-40B4-BE49-F238E27FC236}">
              <a16:creationId xmlns:a16="http://schemas.microsoft.com/office/drawing/2014/main" id="{D11D91B4-1506-442B-979E-E31A39E3390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4" name="TextBox 223">
          <a:extLst>
            <a:ext uri="{FF2B5EF4-FFF2-40B4-BE49-F238E27FC236}">
              <a16:creationId xmlns:a16="http://schemas.microsoft.com/office/drawing/2014/main" id="{F3D31724-4C66-42EF-95DD-2E80087670A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5" name="TextBox 224">
          <a:extLst>
            <a:ext uri="{FF2B5EF4-FFF2-40B4-BE49-F238E27FC236}">
              <a16:creationId xmlns:a16="http://schemas.microsoft.com/office/drawing/2014/main" id="{7A3D3CDC-FC3C-48E4-826D-3F0E78D734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6" name="TextBox 225">
          <a:extLst>
            <a:ext uri="{FF2B5EF4-FFF2-40B4-BE49-F238E27FC236}">
              <a16:creationId xmlns:a16="http://schemas.microsoft.com/office/drawing/2014/main" id="{15A3144C-44BB-47FE-A103-C14C5F4A97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7" name="TextBox 226">
          <a:extLst>
            <a:ext uri="{FF2B5EF4-FFF2-40B4-BE49-F238E27FC236}">
              <a16:creationId xmlns:a16="http://schemas.microsoft.com/office/drawing/2014/main" id="{64BBF53C-864D-45F6-8CAD-C85AA3D3421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8" name="TextBox 227">
          <a:extLst>
            <a:ext uri="{FF2B5EF4-FFF2-40B4-BE49-F238E27FC236}">
              <a16:creationId xmlns:a16="http://schemas.microsoft.com/office/drawing/2014/main" id="{F90B6215-3242-4AFC-9C61-8A3C19A2AAC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9" name="TextBox 228">
          <a:extLst>
            <a:ext uri="{FF2B5EF4-FFF2-40B4-BE49-F238E27FC236}">
              <a16:creationId xmlns:a16="http://schemas.microsoft.com/office/drawing/2014/main" id="{49002B92-0048-40F5-A23E-6BAF2B4DD2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0" name="TextBox 229">
          <a:extLst>
            <a:ext uri="{FF2B5EF4-FFF2-40B4-BE49-F238E27FC236}">
              <a16:creationId xmlns:a16="http://schemas.microsoft.com/office/drawing/2014/main" id="{57479B16-1BF3-4939-AB37-EA440536DC2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1" name="TextBox 230">
          <a:extLst>
            <a:ext uri="{FF2B5EF4-FFF2-40B4-BE49-F238E27FC236}">
              <a16:creationId xmlns:a16="http://schemas.microsoft.com/office/drawing/2014/main" id="{EEA20F58-408C-4DA5-A0C8-864D907167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2" name="TextBox 231">
          <a:extLst>
            <a:ext uri="{FF2B5EF4-FFF2-40B4-BE49-F238E27FC236}">
              <a16:creationId xmlns:a16="http://schemas.microsoft.com/office/drawing/2014/main" id="{7BA9227F-72A1-448C-8FE7-4A38651F1FC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3" name="TextBox 232">
          <a:extLst>
            <a:ext uri="{FF2B5EF4-FFF2-40B4-BE49-F238E27FC236}">
              <a16:creationId xmlns:a16="http://schemas.microsoft.com/office/drawing/2014/main" id="{141EBB25-7179-4F44-B01E-A16C7478A6C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4" name="TextBox 233">
          <a:extLst>
            <a:ext uri="{FF2B5EF4-FFF2-40B4-BE49-F238E27FC236}">
              <a16:creationId xmlns:a16="http://schemas.microsoft.com/office/drawing/2014/main" id="{F1AC57E4-D2EB-4EA2-918E-13C82A08AD2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5" name="TextBox 234">
          <a:extLst>
            <a:ext uri="{FF2B5EF4-FFF2-40B4-BE49-F238E27FC236}">
              <a16:creationId xmlns:a16="http://schemas.microsoft.com/office/drawing/2014/main" id="{B42E95A7-7B66-494D-B341-B1DCF72CFD7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6" name="TextBox 235">
          <a:extLst>
            <a:ext uri="{FF2B5EF4-FFF2-40B4-BE49-F238E27FC236}">
              <a16:creationId xmlns:a16="http://schemas.microsoft.com/office/drawing/2014/main" id="{5AFA5CEB-F642-435B-A3AB-0F187C0E925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7" name="TextBox 236">
          <a:extLst>
            <a:ext uri="{FF2B5EF4-FFF2-40B4-BE49-F238E27FC236}">
              <a16:creationId xmlns:a16="http://schemas.microsoft.com/office/drawing/2014/main" id="{5AEB81C8-1967-4E53-A5BE-D7233AA7DEB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8" name="TextBox 237">
          <a:extLst>
            <a:ext uri="{FF2B5EF4-FFF2-40B4-BE49-F238E27FC236}">
              <a16:creationId xmlns:a16="http://schemas.microsoft.com/office/drawing/2014/main" id="{0C05F937-6427-4AB0-BD6A-11608134D6A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9" name="TextBox 238">
          <a:extLst>
            <a:ext uri="{FF2B5EF4-FFF2-40B4-BE49-F238E27FC236}">
              <a16:creationId xmlns:a16="http://schemas.microsoft.com/office/drawing/2014/main" id="{F7BF2CD4-2036-4C72-9E7B-27015FC1344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0" name="TextBox 239">
          <a:extLst>
            <a:ext uri="{FF2B5EF4-FFF2-40B4-BE49-F238E27FC236}">
              <a16:creationId xmlns:a16="http://schemas.microsoft.com/office/drawing/2014/main" id="{FB3B26F0-10AD-4D24-9331-5D0E6405E2D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1" name="TextBox 240">
          <a:extLst>
            <a:ext uri="{FF2B5EF4-FFF2-40B4-BE49-F238E27FC236}">
              <a16:creationId xmlns:a16="http://schemas.microsoft.com/office/drawing/2014/main" id="{118581EB-8E81-4A61-BED8-575C89C9E6A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2" name="TextBox 241">
          <a:extLst>
            <a:ext uri="{FF2B5EF4-FFF2-40B4-BE49-F238E27FC236}">
              <a16:creationId xmlns:a16="http://schemas.microsoft.com/office/drawing/2014/main" id="{DC927B41-DDE8-49E2-B970-A8F9D18995A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3" name="TextBox 242">
          <a:extLst>
            <a:ext uri="{FF2B5EF4-FFF2-40B4-BE49-F238E27FC236}">
              <a16:creationId xmlns:a16="http://schemas.microsoft.com/office/drawing/2014/main" id="{79400B51-7F31-4907-A9EE-AE8BA3D481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4" name="TextBox 243">
          <a:extLst>
            <a:ext uri="{FF2B5EF4-FFF2-40B4-BE49-F238E27FC236}">
              <a16:creationId xmlns:a16="http://schemas.microsoft.com/office/drawing/2014/main" id="{8663DEAE-010A-4718-873B-0F33DD4ACDD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5" name="TextBox 244">
          <a:extLst>
            <a:ext uri="{FF2B5EF4-FFF2-40B4-BE49-F238E27FC236}">
              <a16:creationId xmlns:a16="http://schemas.microsoft.com/office/drawing/2014/main" id="{D740C2C0-2CAA-4712-BE02-0A68620507B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6" name="TextBox 245">
          <a:extLst>
            <a:ext uri="{FF2B5EF4-FFF2-40B4-BE49-F238E27FC236}">
              <a16:creationId xmlns:a16="http://schemas.microsoft.com/office/drawing/2014/main" id="{EF57892A-CD10-4116-BEFF-416DD5BAFC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7" name="TextBox 246">
          <a:extLst>
            <a:ext uri="{FF2B5EF4-FFF2-40B4-BE49-F238E27FC236}">
              <a16:creationId xmlns:a16="http://schemas.microsoft.com/office/drawing/2014/main" id="{08C4EC85-368E-4D34-AC2C-FF590EE66B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8" name="TextBox 247">
          <a:extLst>
            <a:ext uri="{FF2B5EF4-FFF2-40B4-BE49-F238E27FC236}">
              <a16:creationId xmlns:a16="http://schemas.microsoft.com/office/drawing/2014/main" id="{EF6B66F1-E050-4347-8001-7FEF696251F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9" name="TextBox 248">
          <a:extLst>
            <a:ext uri="{FF2B5EF4-FFF2-40B4-BE49-F238E27FC236}">
              <a16:creationId xmlns:a16="http://schemas.microsoft.com/office/drawing/2014/main" id="{D26A5B14-C280-48F9-9583-1DC538D88C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0" name="TextBox 249">
          <a:extLst>
            <a:ext uri="{FF2B5EF4-FFF2-40B4-BE49-F238E27FC236}">
              <a16:creationId xmlns:a16="http://schemas.microsoft.com/office/drawing/2014/main" id="{6ACCCF86-01EC-48B4-99DB-D21C247228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1" name="TextBox 250">
          <a:extLst>
            <a:ext uri="{FF2B5EF4-FFF2-40B4-BE49-F238E27FC236}">
              <a16:creationId xmlns:a16="http://schemas.microsoft.com/office/drawing/2014/main" id="{513000C4-1019-40E9-9C46-B6962925F44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2" name="TextBox 251">
          <a:extLst>
            <a:ext uri="{FF2B5EF4-FFF2-40B4-BE49-F238E27FC236}">
              <a16:creationId xmlns:a16="http://schemas.microsoft.com/office/drawing/2014/main" id="{E4D73D9E-04B4-4C78-9BED-AFEB9F129F1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3" name="TextBox 252">
          <a:extLst>
            <a:ext uri="{FF2B5EF4-FFF2-40B4-BE49-F238E27FC236}">
              <a16:creationId xmlns:a16="http://schemas.microsoft.com/office/drawing/2014/main" id="{9A2DCD24-F01C-4B50-86F9-59FE0119148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4" name="TextBox 253">
          <a:extLst>
            <a:ext uri="{FF2B5EF4-FFF2-40B4-BE49-F238E27FC236}">
              <a16:creationId xmlns:a16="http://schemas.microsoft.com/office/drawing/2014/main" id="{6E459742-0C01-48FC-B052-6273F0FF8DE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5" name="TextBox 254">
          <a:extLst>
            <a:ext uri="{FF2B5EF4-FFF2-40B4-BE49-F238E27FC236}">
              <a16:creationId xmlns:a16="http://schemas.microsoft.com/office/drawing/2014/main" id="{573466C9-6E68-4441-A8F1-EDD7F02E13A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6" name="TextBox 255">
          <a:extLst>
            <a:ext uri="{FF2B5EF4-FFF2-40B4-BE49-F238E27FC236}">
              <a16:creationId xmlns:a16="http://schemas.microsoft.com/office/drawing/2014/main" id="{7E98C902-E5CA-42C5-96CA-F95C6E2D97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7" name="TextBox 256">
          <a:extLst>
            <a:ext uri="{FF2B5EF4-FFF2-40B4-BE49-F238E27FC236}">
              <a16:creationId xmlns:a16="http://schemas.microsoft.com/office/drawing/2014/main" id="{78D35421-EBD1-46B9-A3E2-D28F6C66D7D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8" name="TextBox 257">
          <a:extLst>
            <a:ext uri="{FF2B5EF4-FFF2-40B4-BE49-F238E27FC236}">
              <a16:creationId xmlns:a16="http://schemas.microsoft.com/office/drawing/2014/main" id="{6209A723-34F9-41AB-A2E1-013CB94173F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9" name="TextBox 258">
          <a:extLst>
            <a:ext uri="{FF2B5EF4-FFF2-40B4-BE49-F238E27FC236}">
              <a16:creationId xmlns:a16="http://schemas.microsoft.com/office/drawing/2014/main" id="{40C711AC-FFFB-48C6-8A16-7542EA30452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0" name="TextBox 259">
          <a:extLst>
            <a:ext uri="{FF2B5EF4-FFF2-40B4-BE49-F238E27FC236}">
              <a16:creationId xmlns:a16="http://schemas.microsoft.com/office/drawing/2014/main" id="{FAB9718A-79D8-4453-B796-6DCD22E369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1" name="TextBox 260">
          <a:extLst>
            <a:ext uri="{FF2B5EF4-FFF2-40B4-BE49-F238E27FC236}">
              <a16:creationId xmlns:a16="http://schemas.microsoft.com/office/drawing/2014/main" id="{2865EA3C-3F30-47C3-8454-9C3228225E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2" name="TextBox 261">
          <a:extLst>
            <a:ext uri="{FF2B5EF4-FFF2-40B4-BE49-F238E27FC236}">
              <a16:creationId xmlns:a16="http://schemas.microsoft.com/office/drawing/2014/main" id="{FC72BA12-8D2B-4869-B48C-46978ACA20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3" name="TextBox 262">
          <a:extLst>
            <a:ext uri="{FF2B5EF4-FFF2-40B4-BE49-F238E27FC236}">
              <a16:creationId xmlns:a16="http://schemas.microsoft.com/office/drawing/2014/main" id="{CC10065C-8F7D-4310-B312-892EB423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4" name="TextBox 263">
          <a:extLst>
            <a:ext uri="{FF2B5EF4-FFF2-40B4-BE49-F238E27FC236}">
              <a16:creationId xmlns:a16="http://schemas.microsoft.com/office/drawing/2014/main" id="{CA1E2E66-4DC7-4C71-8C7E-5B51976079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5" name="TextBox 264">
          <a:extLst>
            <a:ext uri="{FF2B5EF4-FFF2-40B4-BE49-F238E27FC236}">
              <a16:creationId xmlns:a16="http://schemas.microsoft.com/office/drawing/2014/main" id="{2D17C95D-82BF-4A21-AAC4-68A37BD08F4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6" name="TextBox 265">
          <a:extLst>
            <a:ext uri="{FF2B5EF4-FFF2-40B4-BE49-F238E27FC236}">
              <a16:creationId xmlns:a16="http://schemas.microsoft.com/office/drawing/2014/main" id="{EF0563D8-9D5B-4356-B41D-016E332FF23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7" name="TextBox 266">
          <a:extLst>
            <a:ext uri="{FF2B5EF4-FFF2-40B4-BE49-F238E27FC236}">
              <a16:creationId xmlns:a16="http://schemas.microsoft.com/office/drawing/2014/main" id="{7CEC0C00-5724-490F-9E0B-879C36436D0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8" name="TextBox 267">
          <a:extLst>
            <a:ext uri="{FF2B5EF4-FFF2-40B4-BE49-F238E27FC236}">
              <a16:creationId xmlns:a16="http://schemas.microsoft.com/office/drawing/2014/main" id="{9D8FDAC4-1BD7-4D6F-A8EC-B7CB2DA6295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9" name="TextBox 268">
          <a:extLst>
            <a:ext uri="{FF2B5EF4-FFF2-40B4-BE49-F238E27FC236}">
              <a16:creationId xmlns:a16="http://schemas.microsoft.com/office/drawing/2014/main" id="{83E7E5FC-A97F-4510-A2FB-206618AF4B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0" name="TextBox 269">
          <a:extLst>
            <a:ext uri="{FF2B5EF4-FFF2-40B4-BE49-F238E27FC236}">
              <a16:creationId xmlns:a16="http://schemas.microsoft.com/office/drawing/2014/main" id="{7949BAFE-D2E8-40AE-99FD-E6C5BD736C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1" name="TextBox 270">
          <a:extLst>
            <a:ext uri="{FF2B5EF4-FFF2-40B4-BE49-F238E27FC236}">
              <a16:creationId xmlns:a16="http://schemas.microsoft.com/office/drawing/2014/main" id="{617759BD-DFE8-4EB8-980A-C945A82FC41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2" name="TextBox 271">
          <a:extLst>
            <a:ext uri="{FF2B5EF4-FFF2-40B4-BE49-F238E27FC236}">
              <a16:creationId xmlns:a16="http://schemas.microsoft.com/office/drawing/2014/main" id="{61D1CA18-3B1C-43B1-A0E3-36BA2680529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3" name="TextBox 272">
          <a:extLst>
            <a:ext uri="{FF2B5EF4-FFF2-40B4-BE49-F238E27FC236}">
              <a16:creationId xmlns:a16="http://schemas.microsoft.com/office/drawing/2014/main" id="{72EC2BCB-AC40-41C1-85C8-5D357EA84A3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4" name="TextBox 273">
          <a:extLst>
            <a:ext uri="{FF2B5EF4-FFF2-40B4-BE49-F238E27FC236}">
              <a16:creationId xmlns:a16="http://schemas.microsoft.com/office/drawing/2014/main" id="{A3853659-EB27-4FB2-B88F-5AE3F6697C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5" name="TextBox 274">
          <a:extLst>
            <a:ext uri="{FF2B5EF4-FFF2-40B4-BE49-F238E27FC236}">
              <a16:creationId xmlns:a16="http://schemas.microsoft.com/office/drawing/2014/main" id="{C85B28F1-8E07-4FDF-8DAA-D92A9BB9A6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6" name="TextBox 275">
          <a:extLst>
            <a:ext uri="{FF2B5EF4-FFF2-40B4-BE49-F238E27FC236}">
              <a16:creationId xmlns:a16="http://schemas.microsoft.com/office/drawing/2014/main" id="{C5F0D9F7-9AF6-4DB9-9E04-18245DB4AF2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7" name="TextBox 276">
          <a:extLst>
            <a:ext uri="{FF2B5EF4-FFF2-40B4-BE49-F238E27FC236}">
              <a16:creationId xmlns:a16="http://schemas.microsoft.com/office/drawing/2014/main" id="{956EC309-A77E-437B-9F8F-FD2B92F93F8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8" name="TextBox 277">
          <a:extLst>
            <a:ext uri="{FF2B5EF4-FFF2-40B4-BE49-F238E27FC236}">
              <a16:creationId xmlns:a16="http://schemas.microsoft.com/office/drawing/2014/main" id="{2370CD39-2170-423B-A6CC-3F4EE75913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9" name="TextBox 278">
          <a:extLst>
            <a:ext uri="{FF2B5EF4-FFF2-40B4-BE49-F238E27FC236}">
              <a16:creationId xmlns:a16="http://schemas.microsoft.com/office/drawing/2014/main" id="{C8E8B120-327C-4B2F-8250-A31DF3ABA50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0" name="TextBox 279">
          <a:extLst>
            <a:ext uri="{FF2B5EF4-FFF2-40B4-BE49-F238E27FC236}">
              <a16:creationId xmlns:a16="http://schemas.microsoft.com/office/drawing/2014/main" id="{3D6BF2F2-5703-46FD-AE78-E13CA2836AF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1" name="TextBox 280">
          <a:extLst>
            <a:ext uri="{FF2B5EF4-FFF2-40B4-BE49-F238E27FC236}">
              <a16:creationId xmlns:a16="http://schemas.microsoft.com/office/drawing/2014/main" id="{C97362B6-AF35-4D73-B774-8FF44EDDA40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2" name="TextBox 281">
          <a:extLst>
            <a:ext uri="{FF2B5EF4-FFF2-40B4-BE49-F238E27FC236}">
              <a16:creationId xmlns:a16="http://schemas.microsoft.com/office/drawing/2014/main" id="{42A4F248-247A-4CD6-9FC1-E53387D23B4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3" name="TextBox 282">
          <a:extLst>
            <a:ext uri="{FF2B5EF4-FFF2-40B4-BE49-F238E27FC236}">
              <a16:creationId xmlns:a16="http://schemas.microsoft.com/office/drawing/2014/main" id="{0A7626DD-68C0-42E5-97F6-3796FC8908C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4" name="TextBox 283">
          <a:extLst>
            <a:ext uri="{FF2B5EF4-FFF2-40B4-BE49-F238E27FC236}">
              <a16:creationId xmlns:a16="http://schemas.microsoft.com/office/drawing/2014/main" id="{FFA10D2D-A438-4F9C-B0F6-9FFAB412E41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5" name="TextBox 284">
          <a:extLst>
            <a:ext uri="{FF2B5EF4-FFF2-40B4-BE49-F238E27FC236}">
              <a16:creationId xmlns:a16="http://schemas.microsoft.com/office/drawing/2014/main" id="{1E39C3A9-2BDA-4A37-97F7-3456B56720A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6" name="TextBox 285">
          <a:extLst>
            <a:ext uri="{FF2B5EF4-FFF2-40B4-BE49-F238E27FC236}">
              <a16:creationId xmlns:a16="http://schemas.microsoft.com/office/drawing/2014/main" id="{59C082F0-2F4B-4B6D-83C8-6AF8A59E4C6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7" name="TextBox 286">
          <a:extLst>
            <a:ext uri="{FF2B5EF4-FFF2-40B4-BE49-F238E27FC236}">
              <a16:creationId xmlns:a16="http://schemas.microsoft.com/office/drawing/2014/main" id="{7FDBC6F1-4A7A-4586-852C-552ED79161D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8" name="TextBox 287">
          <a:extLst>
            <a:ext uri="{FF2B5EF4-FFF2-40B4-BE49-F238E27FC236}">
              <a16:creationId xmlns:a16="http://schemas.microsoft.com/office/drawing/2014/main" id="{19DD3288-072B-48C4-8896-C470DA13CA7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9" name="TextBox 288">
          <a:extLst>
            <a:ext uri="{FF2B5EF4-FFF2-40B4-BE49-F238E27FC236}">
              <a16:creationId xmlns:a16="http://schemas.microsoft.com/office/drawing/2014/main" id="{F39191F0-DAE7-48BD-A395-9F880727C29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0" name="TextBox 289">
          <a:extLst>
            <a:ext uri="{FF2B5EF4-FFF2-40B4-BE49-F238E27FC236}">
              <a16:creationId xmlns:a16="http://schemas.microsoft.com/office/drawing/2014/main" id="{97F54BAC-209A-4756-900B-4C5A51D2AE0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1" name="TextBox 290">
          <a:extLst>
            <a:ext uri="{FF2B5EF4-FFF2-40B4-BE49-F238E27FC236}">
              <a16:creationId xmlns:a16="http://schemas.microsoft.com/office/drawing/2014/main" id="{91DB7113-0FDB-4A77-A42F-9C406BEF00B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2" name="TextBox 291">
          <a:extLst>
            <a:ext uri="{FF2B5EF4-FFF2-40B4-BE49-F238E27FC236}">
              <a16:creationId xmlns:a16="http://schemas.microsoft.com/office/drawing/2014/main" id="{DE44C934-4E9F-4E50-BAC6-AF7BFA2E9B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3" name="TextBox 292">
          <a:extLst>
            <a:ext uri="{FF2B5EF4-FFF2-40B4-BE49-F238E27FC236}">
              <a16:creationId xmlns:a16="http://schemas.microsoft.com/office/drawing/2014/main" id="{AEC800DF-4105-44B4-A675-5FB4332C63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4" name="TextBox 293">
          <a:extLst>
            <a:ext uri="{FF2B5EF4-FFF2-40B4-BE49-F238E27FC236}">
              <a16:creationId xmlns:a16="http://schemas.microsoft.com/office/drawing/2014/main" id="{ECD70B55-DA61-4C0F-8BE0-C9A09B6767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5" name="TextBox 294">
          <a:extLst>
            <a:ext uri="{FF2B5EF4-FFF2-40B4-BE49-F238E27FC236}">
              <a16:creationId xmlns:a16="http://schemas.microsoft.com/office/drawing/2014/main" id="{6C39C650-54B2-4532-9052-76B778214BC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6" name="TextBox 295">
          <a:extLst>
            <a:ext uri="{FF2B5EF4-FFF2-40B4-BE49-F238E27FC236}">
              <a16:creationId xmlns:a16="http://schemas.microsoft.com/office/drawing/2014/main" id="{B534418D-7142-4BE9-AB9D-84F057BE39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7" name="TextBox 296">
          <a:extLst>
            <a:ext uri="{FF2B5EF4-FFF2-40B4-BE49-F238E27FC236}">
              <a16:creationId xmlns:a16="http://schemas.microsoft.com/office/drawing/2014/main" id="{ED79AC3E-9775-4668-A9B2-3B6CFC97168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8" name="TextBox 297">
          <a:extLst>
            <a:ext uri="{FF2B5EF4-FFF2-40B4-BE49-F238E27FC236}">
              <a16:creationId xmlns:a16="http://schemas.microsoft.com/office/drawing/2014/main" id="{BD1B4AA9-9C76-4C35-9AEF-283B36EB4E7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9" name="TextBox 298">
          <a:extLst>
            <a:ext uri="{FF2B5EF4-FFF2-40B4-BE49-F238E27FC236}">
              <a16:creationId xmlns:a16="http://schemas.microsoft.com/office/drawing/2014/main" id="{D36753A3-DC69-49DC-8A85-F4A7DCF672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0" name="TextBox 299">
          <a:extLst>
            <a:ext uri="{FF2B5EF4-FFF2-40B4-BE49-F238E27FC236}">
              <a16:creationId xmlns:a16="http://schemas.microsoft.com/office/drawing/2014/main" id="{ECCC6E2A-22F4-41CB-A4F4-10D9E552185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1" name="TextBox 300">
          <a:extLst>
            <a:ext uri="{FF2B5EF4-FFF2-40B4-BE49-F238E27FC236}">
              <a16:creationId xmlns:a16="http://schemas.microsoft.com/office/drawing/2014/main" id="{E7B71144-C4E7-41D7-8CAF-34D9E8B5355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2" name="TextBox 301">
          <a:extLst>
            <a:ext uri="{FF2B5EF4-FFF2-40B4-BE49-F238E27FC236}">
              <a16:creationId xmlns:a16="http://schemas.microsoft.com/office/drawing/2014/main" id="{C9C2A003-2466-4E00-A65D-F5A32BCEA945}"/>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3" name="TextBox 302">
          <a:extLst>
            <a:ext uri="{FF2B5EF4-FFF2-40B4-BE49-F238E27FC236}">
              <a16:creationId xmlns:a16="http://schemas.microsoft.com/office/drawing/2014/main" id="{67AD64AC-5DA7-4FC8-8902-E096E8FFF63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4" name="TextBox 303">
          <a:extLst>
            <a:ext uri="{FF2B5EF4-FFF2-40B4-BE49-F238E27FC236}">
              <a16:creationId xmlns:a16="http://schemas.microsoft.com/office/drawing/2014/main" id="{0CC69BCB-A7BF-49F9-A46D-259874A3BF57}"/>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5" name="TextBox 304">
          <a:extLst>
            <a:ext uri="{FF2B5EF4-FFF2-40B4-BE49-F238E27FC236}">
              <a16:creationId xmlns:a16="http://schemas.microsoft.com/office/drawing/2014/main" id="{CB2FCF9F-53B0-444F-9DE8-4C797836D018}"/>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6" name="TextBox 305">
          <a:extLst>
            <a:ext uri="{FF2B5EF4-FFF2-40B4-BE49-F238E27FC236}">
              <a16:creationId xmlns:a16="http://schemas.microsoft.com/office/drawing/2014/main" id="{1D3BBD56-BFE4-4AAC-8C72-FBB42FD2815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7" name="TextBox 306">
          <a:extLst>
            <a:ext uri="{FF2B5EF4-FFF2-40B4-BE49-F238E27FC236}">
              <a16:creationId xmlns:a16="http://schemas.microsoft.com/office/drawing/2014/main" id="{15A08A2A-F55F-4BE8-B8C0-BF8B66508B9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8" name="TextBox 307">
          <a:extLst>
            <a:ext uri="{FF2B5EF4-FFF2-40B4-BE49-F238E27FC236}">
              <a16:creationId xmlns:a16="http://schemas.microsoft.com/office/drawing/2014/main" id="{D0F73D87-D4BE-40E8-90EF-BF0BA980F96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9" name="TextBox 308">
          <a:extLst>
            <a:ext uri="{FF2B5EF4-FFF2-40B4-BE49-F238E27FC236}">
              <a16:creationId xmlns:a16="http://schemas.microsoft.com/office/drawing/2014/main" id="{4D8B10D5-ADB1-41B9-A85E-811D8672ED2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0" name="TextBox 309">
          <a:extLst>
            <a:ext uri="{FF2B5EF4-FFF2-40B4-BE49-F238E27FC236}">
              <a16:creationId xmlns:a16="http://schemas.microsoft.com/office/drawing/2014/main" id="{37D9E62B-BC07-4932-8B6C-A6E36FD51B0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1" name="TextBox 310">
          <a:extLst>
            <a:ext uri="{FF2B5EF4-FFF2-40B4-BE49-F238E27FC236}">
              <a16:creationId xmlns:a16="http://schemas.microsoft.com/office/drawing/2014/main" id="{4945486F-4EAF-4C16-93FC-69A1B35B9411}"/>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2" name="TextBox 311">
          <a:extLst>
            <a:ext uri="{FF2B5EF4-FFF2-40B4-BE49-F238E27FC236}">
              <a16:creationId xmlns:a16="http://schemas.microsoft.com/office/drawing/2014/main" id="{B120A4BE-4B57-474D-97EE-BC0C7E0D0FCB}"/>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3" name="TextBox 312">
          <a:extLst>
            <a:ext uri="{FF2B5EF4-FFF2-40B4-BE49-F238E27FC236}">
              <a16:creationId xmlns:a16="http://schemas.microsoft.com/office/drawing/2014/main" id="{8BF39D34-36D5-4FC5-81BD-0B5B8EB2C2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4" name="TextBox 313">
          <a:extLst>
            <a:ext uri="{FF2B5EF4-FFF2-40B4-BE49-F238E27FC236}">
              <a16:creationId xmlns:a16="http://schemas.microsoft.com/office/drawing/2014/main" id="{670BE3B9-A360-4AF1-BBEB-5AE44788E66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5" name="TextBox 314">
          <a:extLst>
            <a:ext uri="{FF2B5EF4-FFF2-40B4-BE49-F238E27FC236}">
              <a16:creationId xmlns:a16="http://schemas.microsoft.com/office/drawing/2014/main" id="{3D027801-C7A9-448A-980E-B1369927DC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6" name="TextBox 315">
          <a:extLst>
            <a:ext uri="{FF2B5EF4-FFF2-40B4-BE49-F238E27FC236}">
              <a16:creationId xmlns:a16="http://schemas.microsoft.com/office/drawing/2014/main" id="{0EAEABDD-3E0C-4311-9D3A-3BCC32752CF0}"/>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7" name="TextBox 316">
          <a:extLst>
            <a:ext uri="{FF2B5EF4-FFF2-40B4-BE49-F238E27FC236}">
              <a16:creationId xmlns:a16="http://schemas.microsoft.com/office/drawing/2014/main" id="{57A824F0-BA7F-4B99-B7E1-D2F96048DEE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8" name="TextBox 317">
          <a:extLst>
            <a:ext uri="{FF2B5EF4-FFF2-40B4-BE49-F238E27FC236}">
              <a16:creationId xmlns:a16="http://schemas.microsoft.com/office/drawing/2014/main" id="{51CCDA84-138D-45FD-A7F3-3C281716DF1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9" name="TextBox 318">
          <a:extLst>
            <a:ext uri="{FF2B5EF4-FFF2-40B4-BE49-F238E27FC236}">
              <a16:creationId xmlns:a16="http://schemas.microsoft.com/office/drawing/2014/main" id="{239346A9-7AE0-4762-ADE1-90130804FCA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0" name="TextBox 319">
          <a:extLst>
            <a:ext uri="{FF2B5EF4-FFF2-40B4-BE49-F238E27FC236}">
              <a16:creationId xmlns:a16="http://schemas.microsoft.com/office/drawing/2014/main" id="{9FBE64DC-C50F-4D14-B713-D1F22582C95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1" name="TextBox 320">
          <a:extLst>
            <a:ext uri="{FF2B5EF4-FFF2-40B4-BE49-F238E27FC236}">
              <a16:creationId xmlns:a16="http://schemas.microsoft.com/office/drawing/2014/main" id="{18FB6E16-BD3A-4810-8128-AD2BC2F097C2}"/>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2" name="TextBox 321">
          <a:extLst>
            <a:ext uri="{FF2B5EF4-FFF2-40B4-BE49-F238E27FC236}">
              <a16:creationId xmlns:a16="http://schemas.microsoft.com/office/drawing/2014/main" id="{52FBE711-9EF6-46D9-B160-D37F8E1797C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3" name="TextBox 322">
          <a:extLst>
            <a:ext uri="{FF2B5EF4-FFF2-40B4-BE49-F238E27FC236}">
              <a16:creationId xmlns:a16="http://schemas.microsoft.com/office/drawing/2014/main" id="{74B8238C-0F98-4DBE-AE10-B9AA6A1F2A9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4" name="TextBox 323">
          <a:extLst>
            <a:ext uri="{FF2B5EF4-FFF2-40B4-BE49-F238E27FC236}">
              <a16:creationId xmlns:a16="http://schemas.microsoft.com/office/drawing/2014/main" id="{B679E26B-5772-4E72-8CF2-867F7F82CD9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5" name="TextBox 324">
          <a:extLst>
            <a:ext uri="{FF2B5EF4-FFF2-40B4-BE49-F238E27FC236}">
              <a16:creationId xmlns:a16="http://schemas.microsoft.com/office/drawing/2014/main" id="{4053A812-2234-43C2-8985-85B1070C4B6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6" name="TextBox 325">
          <a:extLst>
            <a:ext uri="{FF2B5EF4-FFF2-40B4-BE49-F238E27FC236}">
              <a16:creationId xmlns:a16="http://schemas.microsoft.com/office/drawing/2014/main" id="{30078EF4-1195-47EC-9423-A7296DEE5E25}"/>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7" name="TextBox 326">
          <a:extLst>
            <a:ext uri="{FF2B5EF4-FFF2-40B4-BE49-F238E27FC236}">
              <a16:creationId xmlns:a16="http://schemas.microsoft.com/office/drawing/2014/main" id="{7F523B40-2302-4CB6-8FFA-B426AC5C22B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8" name="TextBox 327">
          <a:extLst>
            <a:ext uri="{FF2B5EF4-FFF2-40B4-BE49-F238E27FC236}">
              <a16:creationId xmlns:a16="http://schemas.microsoft.com/office/drawing/2014/main" id="{424F111E-EE48-419B-BA23-56092DF496B9}"/>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9" name="TextBox 328">
          <a:extLst>
            <a:ext uri="{FF2B5EF4-FFF2-40B4-BE49-F238E27FC236}">
              <a16:creationId xmlns:a16="http://schemas.microsoft.com/office/drawing/2014/main" id="{BBBD42FE-960E-4593-B787-362222C5884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0" name="TextBox 329">
          <a:extLst>
            <a:ext uri="{FF2B5EF4-FFF2-40B4-BE49-F238E27FC236}">
              <a16:creationId xmlns:a16="http://schemas.microsoft.com/office/drawing/2014/main" id="{934E6633-8745-4160-96D9-D6B8E113B0EC}"/>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1" name="TextBox 330">
          <a:extLst>
            <a:ext uri="{FF2B5EF4-FFF2-40B4-BE49-F238E27FC236}">
              <a16:creationId xmlns:a16="http://schemas.microsoft.com/office/drawing/2014/main" id="{2B5B09B0-6A8E-4CDE-88C8-394B554EBA2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2" name="TextBox 331">
          <a:extLst>
            <a:ext uri="{FF2B5EF4-FFF2-40B4-BE49-F238E27FC236}">
              <a16:creationId xmlns:a16="http://schemas.microsoft.com/office/drawing/2014/main" id="{41A4C8C5-5E34-4DBD-A5D8-BD8D922B133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3" name="TextBox 332">
          <a:extLst>
            <a:ext uri="{FF2B5EF4-FFF2-40B4-BE49-F238E27FC236}">
              <a16:creationId xmlns:a16="http://schemas.microsoft.com/office/drawing/2014/main" id="{054FE58C-0F40-478E-92E8-72968115918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4" name="TextBox 333">
          <a:extLst>
            <a:ext uri="{FF2B5EF4-FFF2-40B4-BE49-F238E27FC236}">
              <a16:creationId xmlns:a16="http://schemas.microsoft.com/office/drawing/2014/main" id="{F7D8667D-94B6-4E13-B1EF-788750159E5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5" name="TextBox 334">
          <a:extLst>
            <a:ext uri="{FF2B5EF4-FFF2-40B4-BE49-F238E27FC236}">
              <a16:creationId xmlns:a16="http://schemas.microsoft.com/office/drawing/2014/main" id="{C4BC4720-7E25-4C7A-B64C-E05F476396BC}"/>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6" name="TextBox 335">
          <a:extLst>
            <a:ext uri="{FF2B5EF4-FFF2-40B4-BE49-F238E27FC236}">
              <a16:creationId xmlns:a16="http://schemas.microsoft.com/office/drawing/2014/main" id="{DFB5995C-5C0E-4C57-B43D-9C1131F0064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7" name="TextBox 336">
          <a:extLst>
            <a:ext uri="{FF2B5EF4-FFF2-40B4-BE49-F238E27FC236}">
              <a16:creationId xmlns:a16="http://schemas.microsoft.com/office/drawing/2014/main" id="{7B2BCF6F-651E-4A2F-AC0D-3AB8660A9131}"/>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8" name="TextBox 337">
          <a:extLst>
            <a:ext uri="{FF2B5EF4-FFF2-40B4-BE49-F238E27FC236}">
              <a16:creationId xmlns:a16="http://schemas.microsoft.com/office/drawing/2014/main" id="{0CCDD550-7796-4362-8DA4-33AD612AF97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9" name="TextBox 338">
          <a:extLst>
            <a:ext uri="{FF2B5EF4-FFF2-40B4-BE49-F238E27FC236}">
              <a16:creationId xmlns:a16="http://schemas.microsoft.com/office/drawing/2014/main" id="{E7D1604E-A63D-4D39-BC0A-60EF1FAEE87A}"/>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0" name="TextBox 339">
          <a:extLst>
            <a:ext uri="{FF2B5EF4-FFF2-40B4-BE49-F238E27FC236}">
              <a16:creationId xmlns:a16="http://schemas.microsoft.com/office/drawing/2014/main" id="{63568D4A-6987-40FA-8770-E58E3B5A7970}"/>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1" name="TextBox 340">
          <a:extLst>
            <a:ext uri="{FF2B5EF4-FFF2-40B4-BE49-F238E27FC236}">
              <a16:creationId xmlns:a16="http://schemas.microsoft.com/office/drawing/2014/main" id="{2AF250A1-ABF2-47CC-96C8-FD11A6631B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2" name="TextBox 341">
          <a:extLst>
            <a:ext uri="{FF2B5EF4-FFF2-40B4-BE49-F238E27FC236}">
              <a16:creationId xmlns:a16="http://schemas.microsoft.com/office/drawing/2014/main" id="{B2096F78-A997-4C63-85E5-715E0EB4542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3" name="TextBox 342">
          <a:extLst>
            <a:ext uri="{FF2B5EF4-FFF2-40B4-BE49-F238E27FC236}">
              <a16:creationId xmlns:a16="http://schemas.microsoft.com/office/drawing/2014/main" id="{4C95FEB1-E264-4D26-888D-10DC20B5F7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4" name="TextBox 343">
          <a:extLst>
            <a:ext uri="{FF2B5EF4-FFF2-40B4-BE49-F238E27FC236}">
              <a16:creationId xmlns:a16="http://schemas.microsoft.com/office/drawing/2014/main" id="{22A3845E-760F-43C3-9500-19AF38976558}"/>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5" name="TextBox 344">
          <a:extLst>
            <a:ext uri="{FF2B5EF4-FFF2-40B4-BE49-F238E27FC236}">
              <a16:creationId xmlns:a16="http://schemas.microsoft.com/office/drawing/2014/main" id="{2FE3FC34-2230-4B5A-B2BF-9AF2DC50254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6" name="TextBox 345">
          <a:extLst>
            <a:ext uri="{FF2B5EF4-FFF2-40B4-BE49-F238E27FC236}">
              <a16:creationId xmlns:a16="http://schemas.microsoft.com/office/drawing/2014/main" id="{7CCB28EC-22EC-48B9-A779-47009A81BE79}"/>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7" name="TextBox 346">
          <a:extLst>
            <a:ext uri="{FF2B5EF4-FFF2-40B4-BE49-F238E27FC236}">
              <a16:creationId xmlns:a16="http://schemas.microsoft.com/office/drawing/2014/main" id="{8AB750AA-9315-4DFA-9F7A-41B0D8AD133E}"/>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8" name="TextBox 347">
          <a:extLst>
            <a:ext uri="{FF2B5EF4-FFF2-40B4-BE49-F238E27FC236}">
              <a16:creationId xmlns:a16="http://schemas.microsoft.com/office/drawing/2014/main" id="{9AB7192C-6B80-4ED4-BD5B-51E4EAC3EC4B}"/>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9" name="TextBox 348">
          <a:extLst>
            <a:ext uri="{FF2B5EF4-FFF2-40B4-BE49-F238E27FC236}">
              <a16:creationId xmlns:a16="http://schemas.microsoft.com/office/drawing/2014/main" id="{FEA15454-F48D-405A-B55D-065EDC4C1A7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0" name="TextBox 349">
          <a:extLst>
            <a:ext uri="{FF2B5EF4-FFF2-40B4-BE49-F238E27FC236}">
              <a16:creationId xmlns:a16="http://schemas.microsoft.com/office/drawing/2014/main" id="{883C7418-07A3-45DB-855D-C6CDB916E33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1" name="TextBox 350">
          <a:extLst>
            <a:ext uri="{FF2B5EF4-FFF2-40B4-BE49-F238E27FC236}">
              <a16:creationId xmlns:a16="http://schemas.microsoft.com/office/drawing/2014/main" id="{80DC4BED-AC5F-49A7-97F0-F7318E61B6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2" name="TextBox 351">
          <a:extLst>
            <a:ext uri="{FF2B5EF4-FFF2-40B4-BE49-F238E27FC236}">
              <a16:creationId xmlns:a16="http://schemas.microsoft.com/office/drawing/2014/main" id="{3CBA5217-4760-4A9D-97E6-CDD9AD15D22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3" name="TextBox 352">
          <a:extLst>
            <a:ext uri="{FF2B5EF4-FFF2-40B4-BE49-F238E27FC236}">
              <a16:creationId xmlns:a16="http://schemas.microsoft.com/office/drawing/2014/main" id="{21E64397-3F96-4203-8E5C-17B8B5EDC15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4" name="TextBox 353">
          <a:extLst>
            <a:ext uri="{FF2B5EF4-FFF2-40B4-BE49-F238E27FC236}">
              <a16:creationId xmlns:a16="http://schemas.microsoft.com/office/drawing/2014/main" id="{CFAB6C28-489D-495E-91EB-D4F13EEB2BA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5" name="TextBox 354">
          <a:extLst>
            <a:ext uri="{FF2B5EF4-FFF2-40B4-BE49-F238E27FC236}">
              <a16:creationId xmlns:a16="http://schemas.microsoft.com/office/drawing/2014/main" id="{EDD12E84-C813-4AFD-8F4F-8DF3B639E426}"/>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6" name="TextBox 355">
          <a:extLst>
            <a:ext uri="{FF2B5EF4-FFF2-40B4-BE49-F238E27FC236}">
              <a16:creationId xmlns:a16="http://schemas.microsoft.com/office/drawing/2014/main" id="{58BC3C6E-2864-439F-9493-54B2D76917C5}"/>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7" name="TextBox 356">
          <a:extLst>
            <a:ext uri="{FF2B5EF4-FFF2-40B4-BE49-F238E27FC236}">
              <a16:creationId xmlns:a16="http://schemas.microsoft.com/office/drawing/2014/main" id="{5192EEBE-B1CA-4CDE-A7B6-EB5C7D1663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8" name="TextBox 357">
          <a:extLst>
            <a:ext uri="{FF2B5EF4-FFF2-40B4-BE49-F238E27FC236}">
              <a16:creationId xmlns:a16="http://schemas.microsoft.com/office/drawing/2014/main" id="{B89870BF-4464-4ACD-95A8-700BEEE6C7F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9" name="TextBox 358">
          <a:extLst>
            <a:ext uri="{FF2B5EF4-FFF2-40B4-BE49-F238E27FC236}">
              <a16:creationId xmlns:a16="http://schemas.microsoft.com/office/drawing/2014/main" id="{0BF1D484-80E6-4436-B738-4CC27F73B71C}"/>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0" name="TextBox 359">
          <a:extLst>
            <a:ext uri="{FF2B5EF4-FFF2-40B4-BE49-F238E27FC236}">
              <a16:creationId xmlns:a16="http://schemas.microsoft.com/office/drawing/2014/main" id="{AD16A306-5DBB-4B7A-99F2-D7D28FFE698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1" name="TextBox 360">
          <a:extLst>
            <a:ext uri="{FF2B5EF4-FFF2-40B4-BE49-F238E27FC236}">
              <a16:creationId xmlns:a16="http://schemas.microsoft.com/office/drawing/2014/main" id="{2D0CCE64-39C0-4B43-A2E3-800872C8003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2" name="TextBox 361">
          <a:extLst>
            <a:ext uri="{FF2B5EF4-FFF2-40B4-BE49-F238E27FC236}">
              <a16:creationId xmlns:a16="http://schemas.microsoft.com/office/drawing/2014/main" id="{F416021B-2FF6-4604-AAC2-31F64170BC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3" name="TextBox 362">
          <a:extLst>
            <a:ext uri="{FF2B5EF4-FFF2-40B4-BE49-F238E27FC236}">
              <a16:creationId xmlns:a16="http://schemas.microsoft.com/office/drawing/2014/main" id="{BA345929-49D1-41AB-B737-7A0B4719F0FD}"/>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4" name="TextBox 363">
          <a:extLst>
            <a:ext uri="{FF2B5EF4-FFF2-40B4-BE49-F238E27FC236}">
              <a16:creationId xmlns:a16="http://schemas.microsoft.com/office/drawing/2014/main" id="{739BBA8E-1ED7-43C0-9B05-854C8641CC57}"/>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5" name="TextBox 364">
          <a:extLst>
            <a:ext uri="{FF2B5EF4-FFF2-40B4-BE49-F238E27FC236}">
              <a16:creationId xmlns:a16="http://schemas.microsoft.com/office/drawing/2014/main" id="{4C8AF182-B8D5-470A-9960-42CC056EE6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6" name="TextBox 365">
          <a:extLst>
            <a:ext uri="{FF2B5EF4-FFF2-40B4-BE49-F238E27FC236}">
              <a16:creationId xmlns:a16="http://schemas.microsoft.com/office/drawing/2014/main" id="{883B4D55-9611-410A-9EE5-046E9C5CE635}"/>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7" name="TextBox 366">
          <a:extLst>
            <a:ext uri="{FF2B5EF4-FFF2-40B4-BE49-F238E27FC236}">
              <a16:creationId xmlns:a16="http://schemas.microsoft.com/office/drawing/2014/main" id="{CC9A9E0F-29A5-41CB-BEFD-B555A6840FE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8" name="TextBox 367">
          <a:extLst>
            <a:ext uri="{FF2B5EF4-FFF2-40B4-BE49-F238E27FC236}">
              <a16:creationId xmlns:a16="http://schemas.microsoft.com/office/drawing/2014/main" id="{E73DDBC7-9953-456E-A897-0C0756B29EF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9" name="TextBox 368">
          <a:extLst>
            <a:ext uri="{FF2B5EF4-FFF2-40B4-BE49-F238E27FC236}">
              <a16:creationId xmlns:a16="http://schemas.microsoft.com/office/drawing/2014/main" id="{81D37CF2-5759-4CF6-B58A-BB894CEE618C}"/>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0" name="TextBox 369">
          <a:extLst>
            <a:ext uri="{FF2B5EF4-FFF2-40B4-BE49-F238E27FC236}">
              <a16:creationId xmlns:a16="http://schemas.microsoft.com/office/drawing/2014/main" id="{171789CD-7988-49FA-99AB-4EDE0176FF33}"/>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1" name="TextBox 370">
          <a:extLst>
            <a:ext uri="{FF2B5EF4-FFF2-40B4-BE49-F238E27FC236}">
              <a16:creationId xmlns:a16="http://schemas.microsoft.com/office/drawing/2014/main" id="{98C80EA4-880C-4D63-A2E3-E2C28F19E929}"/>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2" name="TextBox 371">
          <a:extLst>
            <a:ext uri="{FF2B5EF4-FFF2-40B4-BE49-F238E27FC236}">
              <a16:creationId xmlns:a16="http://schemas.microsoft.com/office/drawing/2014/main" id="{F115A22F-1BAD-4DEF-9402-C6CF3A0F0CA6}"/>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3" name="TextBox 372">
          <a:extLst>
            <a:ext uri="{FF2B5EF4-FFF2-40B4-BE49-F238E27FC236}">
              <a16:creationId xmlns:a16="http://schemas.microsoft.com/office/drawing/2014/main" id="{F6A51E6D-4ACF-4712-848F-C2B78E7424B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4" name="TextBox 373">
          <a:extLst>
            <a:ext uri="{FF2B5EF4-FFF2-40B4-BE49-F238E27FC236}">
              <a16:creationId xmlns:a16="http://schemas.microsoft.com/office/drawing/2014/main" id="{A33BCB5B-CCFB-47E1-B96A-2A9477082F0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5" name="TextBox 374">
          <a:extLst>
            <a:ext uri="{FF2B5EF4-FFF2-40B4-BE49-F238E27FC236}">
              <a16:creationId xmlns:a16="http://schemas.microsoft.com/office/drawing/2014/main" id="{0CAA2B27-80C9-423C-A851-26DD86AD5770}"/>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6" name="TextBox 375">
          <a:extLst>
            <a:ext uri="{FF2B5EF4-FFF2-40B4-BE49-F238E27FC236}">
              <a16:creationId xmlns:a16="http://schemas.microsoft.com/office/drawing/2014/main" id="{77BBBDCE-E5BD-4084-9A37-ACB3ADC4DC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7" name="TextBox 376">
          <a:extLst>
            <a:ext uri="{FF2B5EF4-FFF2-40B4-BE49-F238E27FC236}">
              <a16:creationId xmlns:a16="http://schemas.microsoft.com/office/drawing/2014/main" id="{98CF7497-7211-486F-AE6A-ACDDA4DF66F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8" name="TextBox 377">
          <a:extLst>
            <a:ext uri="{FF2B5EF4-FFF2-40B4-BE49-F238E27FC236}">
              <a16:creationId xmlns:a16="http://schemas.microsoft.com/office/drawing/2014/main" id="{C3036FC4-A299-4C23-A9FB-453C328980D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9" name="TextBox 378">
          <a:extLst>
            <a:ext uri="{FF2B5EF4-FFF2-40B4-BE49-F238E27FC236}">
              <a16:creationId xmlns:a16="http://schemas.microsoft.com/office/drawing/2014/main" id="{B578A104-D000-431B-9DC4-702678DECA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0" name="TextBox 379">
          <a:extLst>
            <a:ext uri="{FF2B5EF4-FFF2-40B4-BE49-F238E27FC236}">
              <a16:creationId xmlns:a16="http://schemas.microsoft.com/office/drawing/2014/main" id="{3D13C39D-5817-4484-AA09-4C3EBD4CEF1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1" name="TextBox 380">
          <a:extLst>
            <a:ext uri="{FF2B5EF4-FFF2-40B4-BE49-F238E27FC236}">
              <a16:creationId xmlns:a16="http://schemas.microsoft.com/office/drawing/2014/main" id="{53F663DF-B443-41BD-80CD-481AA1F1A68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2" name="TextBox 381">
          <a:extLst>
            <a:ext uri="{FF2B5EF4-FFF2-40B4-BE49-F238E27FC236}">
              <a16:creationId xmlns:a16="http://schemas.microsoft.com/office/drawing/2014/main" id="{D3D09A8C-E47C-4EDC-99CC-C0C6827FADC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3" name="TextBox 382">
          <a:extLst>
            <a:ext uri="{FF2B5EF4-FFF2-40B4-BE49-F238E27FC236}">
              <a16:creationId xmlns:a16="http://schemas.microsoft.com/office/drawing/2014/main" id="{40B41455-356C-4D4A-B875-1063511C158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4" name="TextBox 383">
          <a:extLst>
            <a:ext uri="{FF2B5EF4-FFF2-40B4-BE49-F238E27FC236}">
              <a16:creationId xmlns:a16="http://schemas.microsoft.com/office/drawing/2014/main" id="{D951E5F3-22EE-4E84-8DAB-473840E6FC9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5" name="TextBox 384">
          <a:extLst>
            <a:ext uri="{FF2B5EF4-FFF2-40B4-BE49-F238E27FC236}">
              <a16:creationId xmlns:a16="http://schemas.microsoft.com/office/drawing/2014/main" id="{66D8F5A8-2B0B-482D-8725-F68C0B47947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6" name="TextBox 385">
          <a:extLst>
            <a:ext uri="{FF2B5EF4-FFF2-40B4-BE49-F238E27FC236}">
              <a16:creationId xmlns:a16="http://schemas.microsoft.com/office/drawing/2014/main" id="{B41546CC-6F09-4F52-82E7-86176442278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7" name="TextBox 386">
          <a:extLst>
            <a:ext uri="{FF2B5EF4-FFF2-40B4-BE49-F238E27FC236}">
              <a16:creationId xmlns:a16="http://schemas.microsoft.com/office/drawing/2014/main" id="{8F169156-66D1-40FF-8CA9-C05A35B7D74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8" name="TextBox 387">
          <a:extLst>
            <a:ext uri="{FF2B5EF4-FFF2-40B4-BE49-F238E27FC236}">
              <a16:creationId xmlns:a16="http://schemas.microsoft.com/office/drawing/2014/main" id="{18768BE5-4366-4193-B54F-0BB48F809EE7}"/>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9" name="TextBox 388">
          <a:extLst>
            <a:ext uri="{FF2B5EF4-FFF2-40B4-BE49-F238E27FC236}">
              <a16:creationId xmlns:a16="http://schemas.microsoft.com/office/drawing/2014/main" id="{D33883C7-3ACC-4BA1-B8DF-13F3D8BBF43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0" name="TextBox 389">
          <a:extLst>
            <a:ext uri="{FF2B5EF4-FFF2-40B4-BE49-F238E27FC236}">
              <a16:creationId xmlns:a16="http://schemas.microsoft.com/office/drawing/2014/main" id="{566E9C43-AA18-4A45-AEE9-E7446D63AE4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1" name="TextBox 390">
          <a:extLst>
            <a:ext uri="{FF2B5EF4-FFF2-40B4-BE49-F238E27FC236}">
              <a16:creationId xmlns:a16="http://schemas.microsoft.com/office/drawing/2014/main" id="{6B789192-F152-412F-A33D-5B92823E651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0.5\hse\Users\ashwi_000\Downloads\Abbas\Reports\All%20Report\128%20Weekly%20Report%20(03-05-2014%20to%2009-05-2014)\Daily%20updation\WEEKLY"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pttpecurves\3788BASE%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My%20Documents\MANHOUR%20EST_901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ofarrehmarzo-my.sharepoint.com/Users/KENAN/Downloads/Users/User/Desktop/Documents%20and%20Settings/Administrator/My%20Documents/Castillo%20Grand/Castillo%20Gran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mofarrehmarzo-my.sharepoint.com/Users/KENAN/Downloads/Documents%20and%20Settings/chathura/My%20Documents/Palm%20District%20Cooling%20Documents/BOQ/TOWER/ITP38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jed1lt603\shared\Users\antivolaa\Desktop\AECOM\WER-2%2520PROJECTS\UPS\Al%2520Rabwah\take-off\stormwater%2520network\AL%2520RABWAH-Stormwater-ra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walter\IFB%2520earthwork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Users/colin.bateman/AppData/Local/Microsoft/Windows/Temporary%20Internet%20Files/Content.Outlook/0PY0B5X1/PML%20~%20PRICE%20BOOK%201Q07%20~%20DRAFT%20version%20(Autosave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ocuments%20and%20Settings\dearden-j\My%20Documents\New%20CurvesAb.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2kmnlfs\project\2001PROJ\P01019%2520The%2520Manansala%2520Tower\D.%2520ESTIMATING%2520&amp;%2520PRE%2520CONTRACT\1.%2520Estimates%2520and%2520Cost%2520Plans\2.%2520Cost%2520Plans\CP7R\CP7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T://GC%202004/H04%20110%20SRE%20GEML%20Updated%20Eng/Estimate%20-%20Platform%20E&amp;M.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THCONSO\SBA\1999\STC-REV.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T://CIN%202009/H09%20136%20-%20Liverpool%20Street/03%20Estimates/LST%20Price%20Book%201Q07/~PRICE%20BOOK%201Q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flower1\Shared%2520Folder\Documents%2520and%2520Settings\kurian\Local%2520Settings\Temp\Labor%2520bills%252019.08.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HINTS\&#44277;&#50976;\Qatar%20Data\Task%20Force\overall\report\weekly\weekly_report_(no_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9008\Progress\90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811B9A52\Estimate%2520-%2520%2520Pudding%2520Mill%2520Lane%2520Portal%2520(including%2520pricing).xls" TargetMode="External"/></Relationships>
</file>

<file path=xl/externalLinks/_rels/externalLink46.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OCUME~1\SALIMD~1\LOCALS~1\Temp\notesFE0FC0\Monthly_Project_Cost_Rpt_(RWS)_-_feb_200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9008\Progress\RRCURV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D://My%20Documents/Kingdom-Centre-Backup/KC-A-HAIBACKUP/MonthlyPayments/Valuations/B-226-4%20Bill%2003%20Struct.%20to%20Level%20%20%20179%20-%20Civi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My%20Documents/Kingdom-Centre-Backup/KC-A-HAIBACKUP/MonthlyPayments/Valuations/B-226-4%20Bill%2003%20Struct.%20to%20Level%20%20+179%20-%20Civi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ubai\Documents%2520and%2520Settings\rmarque2\My%2520Documents\Mail\OL%2520Temp%2520Attachments\Tracking_Register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Estimate%20-%20Custom%20House%20Station%20v3.0%20(Jan'07%20IRD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eutron\hv_c_str\USER\ZAHEER\PileDe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Book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npoepc0705sevel\SEVVEL\prelimianiries\Preliminaries%252027-6-0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uralidhara\SHARED%2520FOLDER\SHARED%2520FOLDER\AUG%2520-%25202005\INHOUSE\Aug%252005-SOBHA%2520Rose-%2520P%2520Q%2520S%2520Revised%2520(26.09.0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Users\HeshamTarek\Downloads\Industrial%20City%20Weekly%20Report%20(Updated%207,%20Jan%202025).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modn%20propject/modn%20project/update%2002-09-2025/15%20file/New%20folder/00.MAD1-05-010-ASA-WPR-026-02-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WERPOINT REFORMATED"/>
      <sheetName val="KPI Report"/>
      <sheetName val="BASE"/>
      <sheetName val="S-curves"/>
      <sheetName val="OWNERS S-curves"/>
      <sheetName val="Department Histograms"/>
      <sheetName val="Department S-curve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WERPOINT REFORMATED"/>
      <sheetName val="KPI Report"/>
      <sheetName val="BASE"/>
      <sheetName val="S-curves"/>
      <sheetName val="OWNERS S-curves"/>
      <sheetName val="Department Histograms"/>
      <sheetName val="Department S-curv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011_ASS1"/>
      <sheetName val="9011 EXPAT_MANP"/>
      <sheetName val="9008_ASS2"/>
      <sheetName val="MANPOWER"/>
      <sheetName val="CONS_AGR"/>
      <sheetName val="9009_A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Quantity"/>
      <sheetName val="PNT-QUOT-#3"/>
      <sheetName val="COAT&amp;WRAP-QIOT-#3"/>
      <sheetName val="Earthwork"/>
      <sheetName val="GIAVLIEU"/>
      <sheetName val="Project Cost Breakdown"/>
      <sheetName val="Mall waterproofing"/>
      <sheetName val="MSCP waterproofing"/>
      <sheetName val="-----------------"/>
      <sheetName val="Employee List"/>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Gra¦)VW_U"/>
      <sheetName val="/VWVU))tÏØ0  "/>
      <sheetName val="/VWVU))tÏØ0__"/>
      <sheetName val="입찰내역 발주처 양식"/>
      <sheetName val="LIST DO NOT REMOVE"/>
      <sheetName val="B6.2 "/>
      <sheetName val="??-BLDG"/>
      <sheetName val="ml"/>
      <sheetName val="VCH-SLC"/>
      <sheetName val="Item- Compact"/>
      <sheetName val="Supplier"/>
      <sheetName val="Summary of Work"/>
      <sheetName val="SIEMENS"/>
      <sheetName val="Рабочий лист"/>
      <sheetName val="ФМ"/>
      <sheetName val="Сравнение"/>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References"/>
      <sheetName val="Prices"/>
      <sheetName val="Rate summary"/>
      <sheetName val="#REF!"/>
      <sheetName val="SW-TEO"/>
      <sheetName val="科目余额表正式"/>
      <sheetName val="SITE WORK"/>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XV10017"/>
      <sheetName val="70_x005f_x0000_,/0_x005f_x0000_s«_x005f_x0008_i_x"/>
      <sheetName val="Geneí¬_x0008_i??_x0014_?0."/>
      <sheetName val="70?,/0?s«_x0008_i?Æø_x0003_í¬_x0008_i?"/>
      <sheetName val="????????"/>
      <sheetName val="%"/>
      <sheetName val="GRSummary"/>
      <sheetName val="BG"/>
      <sheetName val="RAB AR&amp;STR"/>
      <sheetName val="Sub_G1_Five"/>
      <sheetName val="70,_0s«iÆøí¬i"/>
      <sheetName val="ConferenceCentre_옰ʒ䄂ʒ鵠ʐ䄂ʒ閐̐䄂ʒ蕈̐"/>
      <sheetName val="Old"/>
      <sheetName val="Elemental_Buildup1"/>
      <sheetName val="PointNo_51"/>
      <sheetName val="B6_2_"/>
      <sheetName val="LIST_DO_NOT_REMOVE"/>
      <sheetName val="Annex 1 Sect 3a"/>
      <sheetName val="Annex 1 Sect 3a.1"/>
      <sheetName val="Annex 1 Sect 3b"/>
      <sheetName val="Annex 1 Sect 3c"/>
      <sheetName val="HOURLY RATE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PT 141- Site A Landscape"/>
      <sheetName val="d-safe DELUXE"/>
      <sheetName val="Back up"/>
      <sheetName val="Geneí¬ i_x0000__x0000_ _x0000_0."/>
      <sheetName val="70_x0000_,/0_x0000_s« i_x0000_Æø í¬ i_x0000_"/>
      <sheetName val="Duct Accesories"/>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SHOPLIST.xls]70_x0000_,/0_x0000_s«_x0008_i_x0000_Æø_x0003_í¬"/>
      <sheetName val="[SHOPLIST.xls]70,/0s«iÆøí¬i"/>
      <sheetName val="Steel"/>
      <sheetName val="Map"/>
      <sheetName val="Common Variables"/>
      <sheetName val="Summary_of_Work"/>
      <sheetName val="Employee_List"/>
      <sheetName val="???? ??? ??"/>
      <sheetName val="200205C"/>
      <sheetName val="Headings"/>
      <sheetName val="[SHOPLIST.xls][SHOPLIST.xls]70_x0000_"/>
      <sheetName val="[SHOPLIST.xls][SHOPLIST.xls]70,"/>
      <sheetName val="MA"/>
      <sheetName val="Rebars"/>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Lookup"/>
      <sheetName val="Rate_analysis10"/>
      <sheetName val="Staff_Acco_"/>
      <sheetName val="TBAL9697_-group_wise__sdpl"/>
      <sheetName val="ConferenceCentre?옰ʒ䄂ʒ鵠ʐ䄂ʒ閐̐脭め_x0005__x0000_"/>
      <sheetName val="COSTING"/>
      <sheetName val="Risk Breakdown Structure"/>
      <sheetName val="Selections"/>
      <sheetName val="[SHOPLIST.xls]70_x0000_,/0_x0000_s« i_x0000_Æø í¬"/>
      <sheetName val="Resumo Empreitadas"/>
      <sheetName val="Source"/>
      <sheetName val="Home"/>
      <sheetName val="Header"/>
      <sheetName val="GPL Revenu Update"/>
      <sheetName val="DO NOT TOUCH"/>
      <sheetName val="Work Type"/>
      <sheetName val="UOM"/>
      <sheetName val="Definitions"/>
      <sheetName val="TESİSAT"/>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MEP"/>
      <sheetName val="IRR"/>
      <sheetName val="Qtys ZamZam (Del. before)"/>
      <sheetName val="Qtys Relocation (Del before)"/>
      <sheetName val=" Qtys Sub &amp; Tents (Del. before)"/>
      <sheetName val="Qtys  Signages (Del. before)"/>
      <sheetName val="Qtys Temporary Passages (Del)"/>
      <sheetName val=" Qtys Ser. Rooms (Del before)"/>
      <sheetName val="AREA OF APPLICATION"/>
      <sheetName val="Sheet7"/>
      <sheetName val="Back_up"/>
      <sheetName val="Risk_Breakdown_Structure"/>
      <sheetName val="Rate_summary"/>
      <sheetName val="Рабочий_лист"/>
      <sheetName val="Equipment Rates"/>
      <sheetName val="1.2 Staff Schedule"/>
      <sheetName val="1-G1"/>
      <sheetName val="Coding"/>
      <sheetName val="Geneí¬ i"/>
      <sheetName val="PTS-1"/>
      <sheetName val="instructions"/>
      <sheetName val="RMOPS"/>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Payment"/>
      <sheetName val="Input"/>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ROJECT BRIEF(EX.NEW)"/>
      <sheetName val="INDEX"/>
      <sheetName val="PPA Summary"/>
      <sheetName val="Interior"/>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ix Design"/>
      <sheetName val="std-rates"/>
      <sheetName val="CostPlan"/>
      <sheetName val="Database"/>
      <sheetName val="steel total"/>
      <sheetName val="ELE BOQ"/>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Z- GENERAL PRICE SUMMARY"/>
      <sheetName val="Labour_&amp;_Plant"/>
      <sheetName val="[SHOPLIST_xls][SHOPLIST_xls]70"/>
      <sheetName val="[SHOPLIST_xls][SHOPLIST_xls]70,"/>
      <sheetName val="[SHOPLIST_xls]70,/0s«iÆøí¬"/>
      <sheetName val="[SHOPLIST_xls]70,/0s«iÆøí¬i"/>
      <sheetName val="Z-_GENERAL_PRICE_SUMMARY"/>
      <sheetName val="Cashflow projection"/>
      <sheetName val="Confidential"/>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Ave_wtd_rates"/>
      <sheetName val="Debits_as_on_12_04_08"/>
      <sheetName val="STAFFSCHED_"/>
      <sheetName val="TRIAL_BALANCE"/>
      <sheetName val="C1ㅇ"/>
      <sheetName val="[SHOPLIST.xls]/VW_x0000_VU_x0000_)_x0000__x0000__x0000_)_x0000__x0000__x0000_"/>
      <sheetName val="Final"/>
      <sheetName val="[SHOPLIST.xls]70"/>
      <sheetName val="[SHOPLIST.xls]70,"/>
      <sheetName val="70,"/>
      <sheetName val="ConferenceCentre?옰ʒ䄂ʒ鵠ʐ䄂ʒ閐̐脭め_x0005_"/>
      <sheetName val="Base BM-rebar"/>
      <sheetName val="[SHOPLIST.xls]/VW"/>
      <sheetName val="[SHOPLIST.xls]/VWVU))tÏØ0  "/>
      <sheetName val="[SHOPLIST.xls]/VWVU))tÏØ0__"/>
      <sheetName val="[SHOPLIST.xls][SHOPLIST.xls][SH"/>
      <sheetName val="Site Dev BOQ"/>
      <sheetName val="Attach 4-18"/>
      <sheetName val="TTL"/>
      <sheetName val="E H - H. W.P."/>
      <sheetName val="E. H. Treatment for pile cap"/>
      <sheetName val="Vendors"/>
      <sheetName val="Equip"/>
      <sheetName val="Dash board"/>
      <sheetName val="ACC"/>
      <sheetName val="Rates"/>
      <sheetName val="금융비용"/>
      <sheetName val="GPL_Revenu_Update"/>
      <sheetName val="DO_NOT_TOUCH"/>
      <sheetName val="Work_Type"/>
      <sheetName val="PROJECT_BRIEF(EX_NEW)"/>
      <sheetName val="PNTEXT"/>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Architect"/>
      <sheetName val="Materials "/>
      <sheetName val="Labour"/>
      <sheetName val="MAchinery(R1)"/>
      <sheetName val="Auswahl"/>
      <sheetName val="Areas_with_SF"/>
      <sheetName val="Area Breakdown PER LEVEL_LINK"/>
      <sheetName val="Cost Heading"/>
      <sheetName val="D &amp; W sizes"/>
      <sheetName val="DetEst"/>
      <sheetName val="SOPMA DD"/>
      <sheetName val="dv_info"/>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1"/>
      <sheetName val="[SHOPLIST.xls]/VWVU))tÏØ0__2"/>
      <sheetName val="[SHOPLIST.xls]/VWVU))tÏØ0__3"/>
      <sheetName val="[SHOPLIST.xls]70,/0s«_iÆø_í¬_i"/>
      <sheetName val="[SHOPLIST.xls]70?,/0?s«i?Æøí¬i?"/>
      <sheetName val="[SHOPLIST.xls]/VWVU))tÏØ0__4"/>
      <sheetName val="PRJ_DATA"/>
      <sheetName val="gen"/>
      <sheetName val="BaseWeight"/>
      <sheetName val="VIABILITY"/>
      <sheetName val="SRC-B3U2"/>
      <sheetName val="mw"/>
      <sheetName val="opstat"/>
      <sheetName val="cost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door"/>
      <sheetName val="window"/>
      <sheetName val="Dropdowns"/>
      <sheetName val="Labour Costs"/>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 Sheet"/>
      <sheetName val="CSC"/>
      <sheetName val="BLOCK-A (MEA.SHEET)"/>
      <sheetName val="allowances"/>
      <sheetName val="tender allowances"/>
      <sheetName val=" Summary BKG 034"/>
      <sheetName val="BILL 3R"/>
      <sheetName val="anti-termite"/>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Ewaan Show Kitchen (2)"/>
      <sheetName val="Cash Flow Working"/>
      <sheetName val="BOQp4"/>
      <sheetName val="DATI_CONS"/>
      <sheetName val="2F 회의실견적(5_14 일대)"/>
      <sheetName val=" HIT-&gt;HMC 견적(3900)"/>
      <sheetName val="Appendix B"/>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Rate_analysis11"/>
      <sheetName val="Bill.10"/>
      <sheetName val="Material&amp;equipment"/>
      <sheetName val="MN T.B."/>
      <sheetName val="COMPLEXALL"/>
      <sheetName val="1_2_Staff_Schedule"/>
      <sheetName val="Project"/>
      <sheetName val="PRICE INFO"/>
      <sheetName val="RC SUMMARY"/>
      <sheetName val="LABOUR PRODUCTIVITY-TAV"/>
      <sheetName val="MATERIAL PRICES"/>
      <sheetName val="Floor_Box_"/>
      <sheetName val="Floor_Box_1"/>
      <sheetName val="Hic_150EOffice"/>
      <sheetName val="Results"/>
      <sheetName val="STAIR-A"/>
      <sheetName val="B1"/>
      <sheetName val="SO"/>
      <sheetName val="Gra¦)_x0"/>
      <sheetName val="_VWVU)_x"/>
      <sheetName val="Equipment_Rates"/>
      <sheetName val="Estimation"/>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PB"/>
      <sheetName val="SubS2"/>
      <sheetName val="LMP"/>
      <sheetName val="PC"/>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 05"/>
      <sheetName val="April 05"/>
      <sheetName val="Aug 05"/>
      <sheetName val="July 05"/>
      <sheetName val="June 05"/>
      <sheetName val="Nov 05"/>
      <sheetName val="Oct 05"/>
      <sheetName val="Sep 05"/>
      <sheetName val="grid"/>
      <sheetName val="para"/>
      <sheetName val="kppl pl"/>
      <sheetName val="Basic Rates"/>
      <sheetName val="AREAS"/>
      <sheetName val="Labour Rate "/>
      <sheetName val="(M+L)"/>
      <sheetName val="Names&amp;Cases"/>
      <sheetName val="Tables"/>
      <sheetName val="工程量"/>
      <sheetName val="Calculations"/>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11"/>
      <sheetName val="GS"/>
      <sheetName val="1 - Main Building"/>
      <sheetName val="1 - Summary"/>
      <sheetName val="2 - Landscaping Works"/>
      <sheetName val="2 - Summary"/>
      <sheetName val="4 - Bldg Infra"/>
      <sheetName val="4 - Summary"/>
      <sheetName val="[SHOPLIST_xls]70"/>
      <sheetName val="[SHOPLIST_xls]70,"/>
      <sheetName val="[SHOPLIST_xls]/VW"/>
      <sheetName val="[SHOPLIST_xls]/VWVU))tÏØ0__"/>
      <sheetName val="[SHOPLIST_xls]/VWVU))tÏØ0__1"/>
      <sheetName val="Materials_"/>
      <sheetName val="Div.07 Thermal &amp; Moisture"/>
      <sheetName val="Data Validation"/>
      <sheetName val="TOSHIBA-Structure"/>
      <sheetName val="NKC6"/>
      <sheetName val="Div26 - Elect"/>
      <sheetName val="CHUNG CU CARRILON"/>
      <sheetName val="CIF COST ITEM"/>
      <sheetName val="Rates for public areas"/>
      <sheetName val="Config-C"/>
      <sheetName val="Service"/>
      <sheetName val="Flight-1"/>
      <sheetName val="LANGUAGE"/>
      <sheetName val="precast RC element"/>
      <sheetName val="pile Fabrication"/>
      <sheetName val="New Bld"/>
      <sheetName val="BHANDUP"/>
      <sheetName val="T&amp;M"/>
      <sheetName val="Det_Des"/>
      <sheetName val="Summary "/>
      <sheetName val="B04-A - DIA SUDEER"/>
      <sheetName val="04D - Tanmyat"/>
      <sheetName val="13- B04-B &amp; C"/>
      <sheetName val=" SITE 09 B04-B&amp;C-AFAQ"/>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PR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Model"/>
      <sheetName val="CONSTRUCTION COMPONENT"/>
      <sheetName val="[SHOPLIST.xls]/VWVU))tÏØ0__5"/>
      <sheetName val="[SHOPLIST.xls]/VWVU))tÏØ0__6"/>
      <sheetName val="[SHOPLIST.xls]/VWVU))tÏØ0__7"/>
      <sheetName val="Sheet Index"/>
      <sheetName val="Qty-UG"/>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_VWVU))tÏØ0__2"/>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RBQ"/>
      <sheetName val="HWDG"/>
      <sheetName val="ce"/>
      <sheetName val="AOP Summary-2"/>
      <sheetName val="Cost_any"/>
      <sheetName val="Set"/>
      <sheetName val="EE-PROP"/>
      <sheetName val="Trade Summary"/>
      <sheetName val="02"/>
      <sheetName val="03"/>
      <sheetName val="04"/>
      <sheetName val="01"/>
      <sheetName val="钢筋"/>
      <sheetName val="PLT-SUM"/>
      <sheetName val="Harewood"/>
      <sheetName val="Detbal"/>
      <sheetName val="Balance Sheet"/>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Report"/>
      <sheetName val="PROCTOR"/>
      <sheetName val="Status Summary"/>
      <sheetName val="Estimate for approval"/>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집계표"/>
      <sheetName val="개시대사 (2)"/>
      <sheetName val="MAIN SUMMARY"/>
      <sheetName val="DDL"/>
      <sheetName val="70,/0s«iÆøí¬"/>
      <sheetName val="KP1590_E"/>
      <sheetName val="税费"/>
      <sheetName val="electrical"/>
      <sheetName val="[SHOPLIST.xls][SHOPLIST.xls]/VW"/>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RUM"/>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Sum-Cab"/>
      <sheetName val="S"/>
      <sheetName val="공문"/>
      <sheetName val="slipsumpR"/>
      <sheetName val="CPA33-34"/>
      <sheetName val="Indices"/>
      <sheetName val="BQLIST"/>
      <sheetName val="conc-foot-gradeslab"/>
      <sheetName val="Wordsdata"/>
      <sheetName val="PDT(L)1"/>
      <sheetName val="70_,_0_s«_x0008_i_Æø_x0003_í¬_x"/>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Comp equip"/>
      <sheetName val="Contractor Application"/>
      <sheetName val="General Summary"/>
      <sheetName val="08 MEP Summary"/>
      <sheetName val="03B1"/>
      <sheetName val="03B2"/>
      <sheetName val="Addnl works"/>
      <sheetName val="VARIATIONS"/>
      <sheetName val="B3. Material on Site-Detail"/>
      <sheetName val="Gene��_x0008_i_x0000__x0000__x0014__x0000_0."/>
      <sheetName val="70_x0000_,/0_x0000_s�_x0008_i_x0000_��_x0003_��_x0008_i_x0000_"/>
      <sheetName val="Top_sh_x0000__x0000__x0001_Ԁ"/>
      <sheetName val="主材价格"/>
      <sheetName val="_SHOPLIST.xls__SHOPLIST.xls_70"/>
      <sheetName val="ConferenceCentre_x0000_옰ʒ"/>
      <sheetName val="70_x0000_,_0_x0000_"/>
      <sheetName val="_x0000__x0000__x005"/>
      <sheetName val="Geneí¬_x0008_i_x000"/>
      <sheetName val="各楼量单项组价及与DAR单价对比"/>
      <sheetName val="TABLO-3"/>
      <sheetName val="Transport"/>
      <sheetName val="Indirect"/>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Ref Arch"/>
      <sheetName val="B2-DV No.02"/>
      <sheetName val="Finansal_tamamlanma_Eğrisi"/>
      <sheetName val="New_Bld"/>
      <sheetName val="Micro"/>
      <sheetName val="70,_0"/>
      <sheetName val="_x005"/>
      <sheetName val="Geneí¬i_x000"/>
      <sheetName val="70_,_0_s«i_Æøí¬_x"/>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Laundry"/>
      <sheetName val="SCHEDULE"/>
      <sheetName val="Recon Template"/>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Portfolio List"/>
      <sheetName val="Asset Desc"/>
      <sheetName val="Abs PMRL"/>
      <sheetName val="[SHOPLIST.xls]/VWVU))tÏØ0__8"/>
      <sheetName val="[SHOPLIST.xls]/VWVU))tÏØ0__9"/>
      <sheetName val="4"/>
      <sheetName val="Core Data"/>
      <sheetName val="Build-up"/>
      <sheetName val="Master data"/>
      <sheetName val="BOQ.1.92"/>
      <sheetName val="Section_by_layers_old"/>
      <sheetName val="Steel-Circular"/>
      <sheetName val="Backup"/>
      <sheetName val="Sheet_Index"/>
      <sheetName val="Balance_Sheet"/>
      <sheetName val="[SHOPLIST_xls]70_"/>
      <sheetName val="[SHOPLIST_xls][SH"/>
      <sheetName val="Rate_analysis15"/>
      <sheetName val="Specialist"/>
      <sheetName val="Manpower"/>
      <sheetName val="Deliverables"/>
      <sheetName val="P1926-H2B Pkg 2A&amp;2B"/>
      <sheetName val="P1940-H2B Pkg 1 Guestrooms"/>
      <sheetName val="P1929-DHCT"/>
      <sheetName val="TBEAM"/>
      <sheetName val="[SHOPLIST.xls]/VWVU))tÏØ0__10"/>
      <sheetName val="[SHOPLIST.xls]/VWVU))tÏØ0__11"/>
      <sheetName val="FLOOR AND CEILING"/>
      <sheetName val="area comp 2011 01 18 (2)"/>
      <sheetName val="Bill3-Basement"/>
      <sheetName val="drop down lists"/>
      <sheetName val="PH 5"/>
      <sheetName val="BM"/>
      <sheetName val="L (4)"/>
      <sheetName val="piedathot"/>
      <sheetName val="projcasflo"/>
      <sheetName val="supdata"/>
      <sheetName val="devbud"/>
      <sheetName val="Pivots"/>
      <sheetName val="Basic Rate"/>
      <sheetName val="MASTER_RATE ANALYSIS"/>
      <sheetName val="Div 10-Specialities "/>
      <sheetName val="MALE &amp; FEMALE "/>
      <sheetName val="STAFF"/>
      <sheetName val="DISABLE"/>
      <sheetName val="VIP"/>
      <sheetName val="ABLUTION"/>
      <sheetName val="JANITOR"/>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Div Summary"/>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Appendix-A -GRAND SUMMARY"/>
      <sheetName val="D9 (New Rate)"/>
      <sheetName val="Validation"/>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Other Cost Norms"/>
      <sheetName val="BUAs and Sales Forecast"/>
      <sheetName val="Lagoons Breakdown Prices"/>
      <sheetName val="Cover HW Z2 "/>
      <sheetName val="TOTAL WORK"/>
      <sheetName val="part 3"/>
      <sheetName val="pile Length for Easter fence"/>
      <sheetName val="2gii"/>
      <sheetName val="المعادلات"/>
      <sheetName val=" Estimate  "/>
      <sheetName val="Equip."/>
      <sheetName val="Book1"/>
      <sheetName val="Cumulative Rail "/>
      <sheetName val="Ledger"/>
      <sheetName val="Data "/>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Initial Data"/>
      <sheetName val="Package Status"/>
      <sheetName val="3"/>
      <sheetName val="Grand Summary "/>
      <sheetName val="Bill No.01 - GI "/>
      <sheetName val="combined "/>
      <sheetName val="summary-Optional "/>
      <sheetName val="B14.02 "/>
      <sheetName val="B21"/>
      <sheetName val="B22"/>
      <sheetName val="B27"/>
      <sheetName val="Prov.Sum "/>
      <sheetName val="Démol."/>
      <sheetName val="Ravalement"/>
      <sheetName val="GAE8'97"/>
      <sheetName val="Overall"/>
      <sheetName val="WATER DUCT - IC 21"/>
      <sheetName val="[SHOPLIST.xls]70,/0s«i_x"/>
      <sheetName val="WIP"/>
      <sheetName val="/VWVU))"/>
      <sheetName val="701"/>
      <sheetName val="70,1"/>
      <sheetName val="[SHOPLIST_xls][S1"/>
      <sheetName val="702"/>
      <sheetName val="70,2"/>
      <sheetName val="[SHOPLIST_xls][S2"/>
      <sheetName val="Weekly"/>
      <sheetName val="S-Curve Update"/>
      <sheetName val="intr_stool_brkup_x0000_"/>
      <sheetName val="ConferenceCentre_옰ʒ䄂ʒ鵠ʐ䄂ʒ閐̐脭め_x0005_"/>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etail Page"/>
      <sheetName val="Gene��_x0008_i"/>
      <sheetName val="Top_sh"/>
      <sheetName val="[SHOPLIST.xls]70___0_s__i_____2"/>
      <sheetName val="[SHOPLIST.xls]_VW__VU_________2"/>
      <sheetName val="[SHOPLIST.xls]_VW__VU_________3"/>
      <sheetName val="[SHOPLIST.xls]70___0_s__i_____3"/>
      <sheetName val="Comp_equip"/>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IO"/>
      <sheetName val="FAL intern"/>
      <sheetName val="Electrical_database"/>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SLHW"/>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MATERIALS"/>
      <sheetName val="[SH"/>
      <sheetName val="70_"/>
      <sheetName val="703"/>
      <sheetName val="70,/0s«iÆøí¬i4"/>
      <sheetName val="[SHOPLIST.xls]/VW"/>
      <sheetName val="70,/0s«iÆøí¬i5"/>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VWVU))tÏØ0__20"/>
      <sheetName val="B6_2_18"/>
      <sheetName val="PRECAST_lightconc-II21"/>
      <sheetName val="final_abstract21"/>
      <sheetName val="Staff_Acco_17"/>
      <sheetName val="TBAL9697_-group_wise__sdpl17"/>
      <sheetName val="Chiet_t19"/>
      <sheetName val="Staffing_and_Rates_IA19"/>
      <sheetName val="Employee_List17"/>
      <sheetName val="Рабочий_лист16"/>
      <sheetName val="Annex_1_Sect_3a17"/>
      <sheetName val="Annex_1_Sect_3a_117"/>
      <sheetName val="Annex_1_Sect_3b17"/>
      <sheetName val="Annex_1_Sect_3c17"/>
      <sheetName val="HOURLY_RATES17"/>
      <sheetName val="Item-_Compact17"/>
      <sheetName val="E_&amp;_R17"/>
      <sheetName val="Project_Cost_Breakdown17"/>
      <sheetName val="PT_141-_Site_A_Landscape16"/>
      <sheetName val="SITE_WORK16"/>
      <sheetName val="Rate_summary16"/>
      <sheetName val="train_cash16"/>
      <sheetName val="accom_cash16"/>
      <sheetName val="INDIGINEOUS_ITEMS_16"/>
      <sheetName val="d-safe_DELUXE16"/>
      <sheetName val="Back_up16"/>
      <sheetName val="RAB_AR&amp;STR16"/>
      <sheetName val="Duct_Accesories16"/>
      <sheetName val="Mall_waterproofing16"/>
      <sheetName val="MSCP_waterproofing16"/>
      <sheetName val="[SHOPLIST_xls][SHOPLIST_xls]726"/>
      <sheetName val="[SHOPLIST_xls]70,/0s«iÆøí¬i16"/>
      <sheetName val="????_???_??16"/>
      <sheetName val="Labour_&amp;_Plant16"/>
      <sheetName val="Ave_wtd_rates16"/>
      <sheetName val="Debits_as_on_12_04_0816"/>
      <sheetName val="STAFFSCHED_16"/>
      <sheetName val="TRIAL_BALANCE16"/>
      <sheetName val="Common_Variables16"/>
      <sheetName val="GPL_Revenu_Update16"/>
      <sheetName val="DO_NOT_TOUCH16"/>
      <sheetName val="Work_Type16"/>
      <sheetName val="PROJECT_BRIEF(EX_NEW)16"/>
      <sheetName val="Geneí¬_i15"/>
      <sheetName val="steel_total15"/>
      <sheetName val="ELE_BOQ15"/>
      <sheetName val="Cashflow_projection11"/>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_VWVU))tÏØ0__13"/>
      <sheetName val="Service_Type9"/>
      <sheetName val="Contract_Division9"/>
      <sheetName val="SubContract_Type9"/>
      <sheetName val="_SHOPLIST_xls_708"/>
      <sheetName val="_SHOPLIST_xls_70,_0s«iÆøí¬i8"/>
      <sheetName val="PPA_Summary12"/>
      <sheetName val="Mix_Design12"/>
      <sheetName val="Z-_GENERAL_PRICE_SUMMARY12"/>
      <sheetName val="Equipment_Rates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Site_Dev_BOQ11"/>
      <sheetName val="Attach_4-188"/>
      <sheetName val="BLOCK-A_(MEA_SHEET)11"/>
      <sheetName val="Data_I_(2)8"/>
      <sheetName val="rEFERENCES_8"/>
      <sheetName val="Dash_board11"/>
      <sheetName val="Labour_Costs11"/>
      <sheetName val="[SHOPLIST_xls]/VWVU))tÏØ0__57"/>
      <sheetName val="[SHOPLIST_xls]/VWVU))tÏØ0__58"/>
      <sheetName val="Data_Sheet11"/>
      <sheetName val="tender_allowances11"/>
      <sheetName val="_Summary_BKG_03411"/>
      <sheetName val="BILL_3R11"/>
      <sheetName val="Bill_1011"/>
      <sheetName val="[SHOPLIST_xls]/VWVU))tÏØ0__59"/>
      <sheetName val="[SHOPLIST_xls]70,/0s«_iÆø_í¬_11"/>
      <sheetName val="[SHOPLIST_xls]70?,/0?s«i?Æøí¬11"/>
      <sheetName val="Cost_Heading8"/>
      <sheetName val="Labour_Rate_8"/>
      <sheetName val="D_&amp;_W_sizes8"/>
      <sheetName val="SOPMA_DD8"/>
      <sheetName val="PRICE_INFO8"/>
      <sheetName val="RC_SUMMARY8"/>
      <sheetName val="LABOUR_PRODUCTIVITY-TAV8"/>
      <sheetName val="MATERIAL_PRICES8"/>
      <sheetName val="P-100_MRF_DB_R18"/>
      <sheetName val="Ewaan_Show_Kitchen_(2)8"/>
      <sheetName val="Cash_Flow_Working8"/>
      <sheetName val="MN_T_B_8"/>
      <sheetName val="Qtys_ZamZam_(Del__before)8"/>
      <sheetName val="Qtys_Relocation_(Del_before)8"/>
      <sheetName val="_Qtys_Sub_&amp;_Tents_(Del__before8"/>
      <sheetName val="Qtys__Signages_(Del__before)8"/>
      <sheetName val="Qtys_Temporary_Passages_(Del)8"/>
      <sheetName val="_Qtys_Ser__Rooms_(Del_before)8"/>
      <sheetName val="2F_회의실견적(5_14_일대)4"/>
      <sheetName val="_HIT-&gt;HMC_견적(3900)4"/>
      <sheetName val="Appendix_B4"/>
      <sheetName val="BOQ_(2)2"/>
      <sheetName val="LABOUR_RATE2"/>
      <sheetName val="Material_Rate2"/>
      <sheetName val="Labor_abs-PW2"/>
      <sheetName val="Labor_abs-NMR2"/>
      <sheetName val="kppl_pl2"/>
      <sheetName val="Basic_Rates2"/>
      <sheetName val="Combined_Results_2"/>
      <sheetName val="Balance_Sheet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Div_07_Thermal_&amp;_Moisture2"/>
      <sheetName val="[SHOPLIST_xls][SHOPLIST_xls]/VW"/>
      <sheetName val="AOP_Summary-23"/>
      <sheetName val="Data_Validation2"/>
      <sheetName val="Div26_-_Elect2"/>
      <sheetName val="CHUNG_CU_CARRILON2"/>
      <sheetName val="[SHOPLIST_xls][SHOPLIST_xls]728"/>
      <sheetName val="B-3_2_EB1"/>
      <sheetName val="[SHOPLIST_xls]/VWVU))tÏØ0__60"/>
      <sheetName val="1_-_Main_Building2"/>
      <sheetName val="1_-_Summary2"/>
      <sheetName val="2_-_Landscaping_Works2"/>
      <sheetName val="2_-_Summary2"/>
      <sheetName val="4_-_Bldg_Infra2"/>
      <sheetName val="4_-_Summary2"/>
      <sheetName val="Trade_Summary1"/>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tatus_Summary2"/>
      <sheetName val="[SHOPLIST_xls]/VWVU))tÏØ0__62"/>
      <sheetName val="[SHOPLIST_xls]/VWVU))tÏØ0__63"/>
      <sheetName val="[SHOPLIST_xls]/VWVU))tÏØ0__72"/>
      <sheetName val="Sec__A-PQ2"/>
      <sheetName val="Preamble_B2"/>
      <sheetName val="Sec__C-Dayworks2"/>
      <sheetName val="d5_2"/>
      <sheetName val="CONSTRUCTION_COMPONEN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Estimate_for_approval1"/>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Abs_PMRL"/>
      <sheetName val="[SHOPLIST_xls]/VWVU))tÏØ0__81"/>
      <sheetName val="[SHOPLIST_xls]/VWVU))tÏØ0__91"/>
      <sheetName val="[SHOPLIST_xls][SH1"/>
      <sheetName val="[SHOPLIST_xls]70_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70,/0s«i_x"/>
      <sheetName val="Basic_Rate"/>
      <sheetName val="MASTER_RATE_ANALYSIS"/>
      <sheetName val="_SHOPLIST_xls__SHOPLIST_xls_706"/>
      <sheetName val="___________2"/>
      <sheetName val="MAIN_SUMMARY"/>
      <sheetName val="[SHOPLIST_xls]/VWVU))tÏØ0__64"/>
      <sheetName val="[SHOPLIST_xls]/VWVU))tÏØ0__65"/>
      <sheetName val="B2-DV_No_02"/>
      <sheetName val="BOQ_1_92"/>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Ref_Arch"/>
      <sheetName val="6_2_Floor_Finishes"/>
      <sheetName val="Data_"/>
      <sheetName val="Cumulative_Rail_"/>
      <sheetName val="[SHOPLIST_xls]/VWVU))tÏØ0__66"/>
      <sheetName val="Staff_OLD_"/>
      <sheetName val="Joseph Record"/>
      <sheetName val="_board7"/>
      <sheetName val="_boaboard (1)"/>
      <sheetName val="National"/>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Drop down"/>
      <sheetName val="/VWVU))tÏØ0__2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70_x005f_x0000___0_x0_2"/>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70_x005f_x005f_x005f_x0000__2"/>
      <sheetName val="[SHOPLIST.xls][SHOPLIST.xls]7_7"/>
      <sheetName val="[SHOPLIST.xls][SHOPLIST.xls]_16"/>
      <sheetName val="[SHOPLIST.xls][SHOPLIST.xls]_17"/>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SHOPLIST.xls][SHOPLIST.xls]7_8"/>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VWVU))"/>
      <sheetName val="[SHOPLIST.xls]70___0_s__i_____5"/>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Landscape No.1"/>
      <sheetName val="MEP No.3"/>
      <sheetName val="BULD.3"/>
      <sheetName val="BLOCK K"/>
      <sheetName val="예가표"/>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제출내역 (2)"/>
      <sheetName val="/VWVU))tÏØ0__23"/>
      <sheetName val="/VWVU))tÏØ0__22"/>
      <sheetName val="BF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MFG"/>
      <sheetName val="EATON SUMMARY"/>
      <sheetName val="Sump"/>
      <sheetName val="Outline Cost - Five star Hotel"/>
      <sheetName val="Surbhi"/>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P-Ins &amp; Bonds"/>
      <sheetName val="sept-plan"/>
      <sheetName val="P&amp;LSum"/>
      <sheetName val="key dates"/>
      <sheetName val="Actuals"/>
      <sheetName val="Spacing of Delineators"/>
      <sheetName val="P-Ins_&amp;_Bonds"/>
      <sheetName val="XL4Test5"/>
      <sheetName val="Basement Budget"/>
      <sheetName val="Top_s灨ὔ밀ὔ턀"/>
      <sheetName val="Top_s๨ꫝ_x0000__x0000_퀀"/>
      <sheetName val="BQMPALOC"/>
      <sheetName val="COLUMNS"/>
      <sheetName val="VESSELS "/>
      <sheetName val="[SHOPLIST.xls][SHOPLIST.xls]70?"/>
      <sheetName val="8.0 Programme"/>
      <sheetName val="[SHOPLIST.xls]_VW__VU_________4"/>
      <sheetName val="[SHOPLIST.xls]_VW__VU_________5"/>
      <sheetName val="[SHOPLIST.xls]70_x005f_x0000___0_x0_3"/>
      <sheetName val="[SHOPLIST.xls]70___0_s__i_____6"/>
      <sheetName val="[SHOPLIST.xls]70___0_s__i_____7"/>
      <sheetName val="[SHOPLIST.xls]_SHOPLIST_xls_104"/>
      <sheetName val="[SHOPLIST.xls]_SHOPLIST_xls_105"/>
      <sheetName val="[SHOPLIST.xls]_SHOPLIST_xls_106"/>
      <sheetName val="[SHOPLIST.xls]_SHOPLIST_xls_10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Reference"/>
      <sheetName val="MI"/>
      <sheetName val="SUBS SUM"/>
      <sheetName val="BoQ(2)"/>
      <sheetName val="tower and monopoles "/>
      <sheetName val="ASD Sum of Parts"/>
      <sheetName val="Data Works"/>
      <sheetName val="Works"/>
      <sheetName val="UC-Testing"/>
      <sheetName val="Control Panel"/>
      <sheetName val="Asset_Desc"/>
      <sheetName val="[SHOPLIST_xls]70___0_s__i_____2"/>
      <sheetName val="[SHOPLIST_xls]_VW__VU_________2"/>
      <sheetName val="[SHOPLIST_xls]_VW__VU_________3"/>
      <sheetName val="[SHOPLIST_xls]70___0_s__i_____3"/>
      <sheetName val="Div_10-Specialities_"/>
      <sheetName val="MALE_&amp;_FEMALE_"/>
      <sheetName val="_Estimate__"/>
      <sheetName val="Equip_"/>
      <sheetName val="FLOOR_AND_CEILING"/>
      <sheetName val="area_comp_2011_01_18_(2)"/>
      <sheetName val="drop_down_lists"/>
      <sheetName val="PH_5"/>
      <sheetName val="Gene��i0_"/>
      <sheetName val="70,/0s�i����i"/>
      <sheetName val="Top_shԀ"/>
      <sheetName val="Div_Summary"/>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Bill 3 Boutique"/>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BUAs_and_Sales_Forecast"/>
      <sheetName val="Lagoons_Breakdown_Prices"/>
      <sheetName val="Cover_HW_Z2_"/>
      <sheetName val="TOTAL_WORK"/>
      <sheetName val="part_3"/>
      <sheetName val="pile_Length_for_Easter_fence"/>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0s«iÆøí¬i4"/>
      <sheetName val="[SHOPLIST.xls]70,/0s«iÆøí¬i5"/>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SHOPLIST_xls]70_x005f_x0000_,/0_x000"/>
      <sheetName val="SI_22"/>
      <sheetName val="TO_List"/>
      <sheetName val="CCTV_DATA"/>
      <sheetName val="_boaboard_(1)"/>
      <sheetName val="Detail_Page"/>
      <sheetName val="BREAKDOWN"/>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FAL_intern"/>
      <sheetName val="SI_221"/>
      <sheetName val="TO_List1"/>
      <sheetName val="CCTV_DATA1"/>
      <sheetName val="FAL_intern1"/>
      <sheetName val="SI_222"/>
      <sheetName val="TO_List2"/>
      <sheetName val="CCTV_DATA2"/>
      <sheetName val="FAL_intern2"/>
      <sheetName val="Closing"/>
      <sheetName val="[SHOPLIST_xls]70_x005f_x0000___0_x0_2"/>
      <sheetName val="[SHOPLIST_xls]/VW"/>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beam-reinft"/>
      <sheetName val="[SHOPLIST.xls]/VWVU))tÏØ0__20"/>
      <sheetName val="inter"/>
      <sheetName val="MSH51C"/>
      <sheetName val="S-Curve_Update"/>
      <sheetName val="VESSELS_"/>
      <sheetName val="bill no. 3"/>
      <sheetName val="Calendar"/>
      <sheetName val="Sheet9"/>
      <sheetName val="Materials Cost"/>
      <sheetName val="djfx"/>
      <sheetName val="[SHOPLIST.xls]/VWVU))tÏØ0__21"/>
      <sheetName val="[SHOPLIST.xls]70,/0s�i����i"/>
      <sheetName val="[SHOPLIST.xls]/VWVU))tÏØ0__23"/>
      <sheetName val="[SHOPLIST.xls]/VWVU))tÏØ0__22"/>
      <sheetName val="FEVA"/>
      <sheetName val="HO Cost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プロジェクト概要"/>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Unit cost- Drain-Protection-1 "/>
      <sheetName val="Unit cost- Drain-Protection-2"/>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DVM Sizing Calculator- 10 ips "/>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chedules PL"/>
      <sheetName val="Schedules BS"/>
      <sheetName val="STOCKWTG"/>
      <sheetName val="POLY"/>
      <sheetName val="Advance Recovery"/>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B.Room W.Done Progress"/>
      <sheetName val="SUMMARY (ROOM)"/>
      <sheetName val="W.D Prgress Public area"/>
      <sheetName val="SUMMARY Public"/>
      <sheetName val="Comparision"/>
      <sheetName val="Tender Stage"/>
      <sheetName val="Delay Clasifications"/>
      <sheetName val="PA Milestones"/>
      <sheetName val="Kur"/>
      <sheetName val="HAKEDİŞ "/>
      <sheetName val="keşif özeti"/>
      <sheetName val="Katsayılar"/>
      <sheetName val="[SHOPLIST_xls]70,/0s«_iÆø_í¬1"/>
      <sheetName val="[SHOPLIST_xls]70,/0s«iÆøí¬i31"/>
      <sheetName val="[SHOPLIST_xls]70,/0s«_iÆø_í¬2"/>
      <sheetName val="[SHOPLIST_xls]70,/0s«iÆøí¬i22"/>
      <sheetName val="[SHOPLIST_xls]70,/0s«iÆøí¬i32"/>
      <sheetName val="Cost Rates"/>
      <sheetName val="LOOKUP(MM)"/>
      <sheetName val="간접비내역-1"/>
      <sheetName val="foot-slab_rein_x0000__x0000_"/>
      <sheetName val="foot-slab_reinø_x0006_"/>
      <sheetName val="foot-slab_reinÝ¥"/>
      <sheetName val="foot-slab_reinP"/>
      <sheetName val="SUM-AIR-Submit"/>
      <sheetName val="Summary-margin calc"/>
      <sheetName val="DIRLBR"/>
      <sheetName val="2.0 Cover Sum"/>
      <sheetName val="GRAPH_DATA"/>
      <sheetName val=" N Finansal Eğri"/>
      <sheetName val="Qty SR"/>
      <sheetName val="EW SR"/>
      <sheetName val="1 Summary"/>
      <sheetName val="Mp-team 1"/>
      <sheetName val="co-no.2"/>
      <sheetName val="Lstsub"/>
      <sheetName val="Arch"/>
      <sheetName val="DB"/>
      <sheetName val="/VWVU))tÏØ0__55"/>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Spacing_of_Delineators"/>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BULD_3"/>
      <sheetName val="BLOCK_K"/>
      <sheetName val="[SHOPLIST_xls][SHOPLIST_xls]70?"/>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제출내역_(2)"/>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AN"/>
      <sheetName val="Beach Villas"/>
      <sheetName val="Overwater Villas"/>
      <sheetName val="Presidential Villa"/>
      <sheetName val="footing for SP"/>
      <sheetName val="BT3-Package 05"/>
      <sheetName val="BOQ-Civil"/>
      <sheetName val="1-Summary"/>
      <sheetName val="วัดใต้"/>
      <sheetName val="B-2"/>
      <sheetName val="基本ﾃﾞｰﾀ"/>
      <sheetName val="Schedules"/>
      <sheetName val="1A"/>
      <sheetName val="Total PrC-Goldi"/>
      <sheetName val="Room Type"/>
      <sheetName val="Basement2 DB"/>
      <sheetName val="JAN"/>
      <sheetName val="14267"/>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hiddenSheet"/>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G29A"/>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satış planı (2)"/>
      <sheetName val="Tahsilat"/>
      <sheetName val="Macro custom function"/>
      <sheetName val="Inventory "/>
      <sheetName val="Note"/>
      <sheetName val="URA-C1"/>
      <sheetName val="total"/>
      <sheetName val="REQ_REMARK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oot-slab_rein"/>
      <sheetName val="Fee Rate Summary"/>
      <sheetName val="NPV"/>
      <sheetName val="P Staff fac"/>
      <sheetName val="ROY"/>
      <sheetName val="12"/>
      <sheetName val="BS "/>
      <sheetName val="RateAnalysis"/>
      <sheetName val="Summary year Plan"/>
      <sheetName val="foot-slab_reinø"/>
      <sheetName val="Internal"/>
      <sheetName val="maingirder"/>
      <sheetName val="basic-data"/>
      <sheetName val="Enquire"/>
      <sheetName val="Accounts"/>
      <sheetName val="shuttering"/>
      <sheetName val="CFS3"/>
      <sheetName val="PRO_DCI"/>
      <sheetName val="Price List"/>
      <sheetName val="Total_PrC-Goldi"/>
      <sheetName val="Cost Factor Sheet"/>
      <sheetName val="Load Sch, Cable Sel &amp; Qty"/>
      <sheetName val="Factor Sheet"/>
      <sheetName val="Price Sheet"/>
      <sheetName val="Structured Cabling"/>
      <sheetName val="IS"/>
      <sheetName val="Configurations"/>
      <sheetName val="Technical"/>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VWVU))tÏØ0__64"/>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ost_Any."/>
      <sheetName val="CAUSTIC"/>
      <sheetName val="12. Ins &amp; Bonds"/>
      <sheetName val="3. Staff Facilities"/>
      <sheetName val="11. Clients Requirements"/>
      <sheetName val="Legal Risk Analysis"/>
      <sheetName val="2_0_Cover_Sum"/>
      <sheetName val="[SHOPLIST_xls]70___0_s__i____26"/>
      <sheetName val="Cost_Summary"/>
      <sheetName val="Cost_Summary_SD"/>
      <sheetName val="Schedule_S-Curve_Revision#3"/>
      <sheetName val="2_223M_due_to_adj_profit"/>
      <sheetName val="Свод_(Бюджет)"/>
      <sheetName val="Свод_(понедельно)"/>
      <sheetName val="Статьи_расходов"/>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SHOPLIST_xls]70,/0s«_iÆø_í¬3"/>
      <sheetName val="[SHOPLIST_xls]70,/0s«iÆøí¬i24"/>
      <sheetName val="[SHOPLIST_xls]70,/0s«iÆøí¬i33"/>
      <sheetName val="[SHOPLIST_xls]70,/0s�i����i"/>
      <sheetName val="Front Sheet"/>
      <sheetName val="Indirect Costs"/>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heet"/>
      <sheetName val="EST"/>
      <sheetName val="Matl"/>
      <sheetName val="h-013211-2"/>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MPC"/>
      <sheetName val="#3E1_GCR"/>
      <sheetName val="BT3-Package_05"/>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_SHOPLIST_xls__SH1"/>
      <sheetName val="_SHOPLIST_xls_70_1"/>
      <sheetName val="VenCF"/>
      <sheetName val="ConferenceCentre______________2"/>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Geneí¬_x0008_i_x0014_0."/>
      <sheetName val="70,/0s«_x0008_iÆø_x0003_í¬_x0008_i"/>
      <sheetName val="Gra¦_x0004_)VW U"/>
      <sheetName val="/VWVU))_x0001_tÏØ0 _x0008_ _x0008_"/>
      <sheetName val="Structure Bills Qty"/>
      <sheetName val="标号库"/>
      <sheetName val="单位库"/>
      <sheetName val="位置库"/>
      <sheetName val="材料"/>
      <sheetName val="21"/>
      <sheetName val="Variations (2)"/>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Inter unit set off"/>
      <sheetName val="Consolidated"/>
      <sheetName val="General"/>
      <sheetName val="vendo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OB COSTING SHEET HVAC"/>
      <sheetName val="SUBCON OR OTHER"/>
      <sheetName val="CASH"/>
      <sheetName val="SSuppliers"/>
      <sheetName val="BOQ건축"/>
      <sheetName val="Parameter-Country codes"/>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Mat_Cost1"/>
      <sheetName val="Cost_Any_"/>
      <sheetName val="12__Ins_&amp;_Bonds"/>
      <sheetName val="3__Staff_Facilities"/>
      <sheetName val="11__Clients_Requirements"/>
      <sheetName val="Legal_Risk_Analysis"/>
      <sheetName val="4300 UTILITY BLDG (2)"/>
      <sheetName val="Prev_Pay_Cert3"/>
      <sheetName val="Base__x0003_ourse"/>
      <sheetName val="LOUVERS"/>
      <sheetName val="Ironmongery"/>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SHOPLIST.xls]70_x005f_x005f_x005f_x0000_18"/>
      <sheetName val="[SHOPLIST.xls]70_x005f_x005f_x005f_x0000_19"/>
      <sheetName val="[SHOPLIST.xls]70_x005f_x005f_x005f_x0000_20"/>
      <sheetName val="[SHOPLIST.xls]70_x005f_x005f_x005f_x0000_21"/>
      <sheetName val="[SHOPLIST.xls]70_x005f_x0000___0_x_22"/>
      <sheetName val="[SHOPLIST.xls]70___0_s__i____70"/>
      <sheetName val="[SHOPLIST.xls]70___0_s__i____71"/>
      <sheetName val="[SHOPLIST.xls]70_x005f_x005f_x005f_x0000_22"/>
      <sheetName val="[SHOPLIST.xls]70___0_s__i____72"/>
      <sheetName val="方案1表二"/>
      <sheetName val="1500空分管道"/>
      <sheetName val="ATD"/>
      <sheetName val="Bill No. 3 Podium"/>
      <sheetName val="MOT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Measurment"/>
      <sheetName val="S3 Architectural"/>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lowthrough"/>
      <sheetName val="Valu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FEEDER"/>
      <sheetName val="Settings"/>
      <sheetName val="Points"/>
      <sheetName val="Summary of Glands &amp; Lugs"/>
      <sheetName val="Expiration"/>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chedule(4)"/>
      <sheetName val="ENG_prog"/>
      <sheetName val="Maliyet Kodu"/>
      <sheetName val="configu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Original"/>
      <sheetName val="ICO_budzet_97"/>
      <sheetName val="Worksheet"/>
      <sheetName val="Curves"/>
      <sheetName val="Heads"/>
      <sheetName val="Dbase"/>
      <sheetName val="Page 2"/>
      <sheetName val="General Information"/>
      <sheetName val="Old_Bars"/>
      <sheetName val="MacroBook_April_2020"/>
      <sheetName val="MARGE"/>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REMARKS"/>
      <sheetName val="MEMBERS CATAGORY"/>
      <sheetName val="DESIGNATION"/>
      <sheetName val="PROJECT NAME LIST "/>
      <sheetName val="Bill 3 - Site Works"/>
      <sheetName val="기준액"/>
      <sheetName val="최적단면"/>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_x0008_i_x0014_0."/>
      <sheetName val="70,/0s�_x0008_i��_x0003_��_x0008_i"/>
      <sheetName val="Top_sh_x0001_Ԁ"/>
      <sheetName val="Geneí¬ i 0"/>
      <sheetName val="70,_0s« iÆ"/>
      <sheetName val="_SHOPLIST.xls__VWVU_x0"/>
      <sheetName val="[SHOPLIST.xls]70,/0_x000"/>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PE-F-42 rev 00"/>
      <sheetName val="PE-F-37 Rev 00"/>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JV PA"/>
      <sheetName val="JV LW"/>
      <sheetName val="JV 318"/>
      <sheetName val="JV RO"/>
      <sheetName val="JV VO"/>
      <sheetName val="SUMMARY OFFSHORE"/>
      <sheetName val="U-RATE"/>
      <sheetName val="CASHFLOW CODES"/>
      <sheetName val="Devco Cashflow"/>
      <sheetName val="Westin FOH &amp; BOH Split"/>
      <sheetName val="El Fenoon"/>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tj定额"/>
      <sheetName val="基础数据"/>
      <sheetName val="设置"/>
      <sheetName val="送电线路建筑安装工程费用汇总表（表二丙） 预规"/>
      <sheetName val="送电线路建筑安装工程费用汇总表（表二丙）行规"/>
      <sheetName val="Sheet74"/>
      <sheetName val="R.C. qty"/>
      <sheetName val="1A4"/>
      <sheetName val="Ap D1 - SumA"/>
      <sheetName val="Ap D2 - SumB"/>
      <sheetName val="Ap E - Elmt"/>
      <sheetName val="PILECAP"/>
      <sheetName val="DO"/>
      <sheetName val="prime"/>
      <sheetName val="DTCT"/>
      <sheetName val="할증 "/>
      <sheetName val="BOQ-Rev.3"/>
      <sheetName val="Rate ( Bldg )"/>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demir"/>
      <sheetName val="9011 EXPAT_MANP"/>
      <sheetName val="장비"/>
      <sheetName val="노무"/>
      <sheetName val="자재"/>
      <sheetName val="산근1"/>
      <sheetName val="SCHDULE OF FINISH "/>
      <sheetName val="E H Blinding"/>
      <sheetName val="E H Excavation"/>
      <sheetName val="Pc name"/>
      <sheetName val="C P A Blinding"/>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ow r="9">
          <cell r="A9" t="str">
            <v>A</v>
          </cell>
        </row>
      </sheetData>
      <sheetData sheetId="273"/>
      <sheetData sheetId="274"/>
      <sheetData sheetId="275"/>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sheetData sheetId="291"/>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row r="9">
          <cell r="A9" t="str">
            <v>A</v>
          </cell>
        </row>
      </sheetData>
      <sheetData sheetId="387">
        <row r="9">
          <cell r="A9" t="str">
            <v>A</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refreshError="1"/>
      <sheetData sheetId="964"/>
      <sheetData sheetId="965" refreshError="1"/>
      <sheetData sheetId="966">
        <row r="9">
          <cell r="A9" t="str">
            <v>A</v>
          </cell>
        </row>
      </sheetData>
      <sheetData sheetId="967">
        <row r="9">
          <cell r="A9" t="str">
            <v>A</v>
          </cell>
        </row>
      </sheetData>
      <sheetData sheetId="968"/>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efreshError="1"/>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sheetData sheetId="1100"/>
      <sheetData sheetId="1101">
        <row r="9">
          <cell r="A9" t="str">
            <v>A</v>
          </cell>
        </row>
      </sheetData>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ow r="9">
          <cell r="A9" t="str">
            <v>A</v>
          </cell>
        </row>
      </sheetData>
      <sheetData sheetId="1114" refreshError="1"/>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efreshError="1"/>
      <sheetData sheetId="1280" refreshError="1"/>
      <sheetData sheetId="1281" refreshError="1"/>
      <sheetData sheetId="1282" refreshError="1"/>
      <sheetData sheetId="1283" refreshError="1"/>
      <sheetData sheetId="1284" refreshError="1"/>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efreshError="1"/>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ow r="9">
          <cell r="A9" t="str">
            <v>A</v>
          </cell>
        </row>
      </sheetData>
      <sheetData sheetId="1320">
        <row r="9">
          <cell r="A9" t="str">
            <v>A</v>
          </cell>
        </row>
      </sheetData>
      <sheetData sheetId="1321" refreshError="1"/>
      <sheetData sheetId="1322" refreshError="1"/>
      <sheetData sheetId="1323" refreshError="1"/>
      <sheetData sheetId="1324" refreshError="1"/>
      <sheetData sheetId="1325" refreshError="1"/>
      <sheetData sheetId="1326" refreshError="1"/>
      <sheetData sheetId="1327"/>
      <sheetData sheetId="1328" refreshError="1"/>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sheetData sheetId="1358">
        <row r="9">
          <cell r="A9" t="str">
            <v>A</v>
          </cell>
        </row>
      </sheetData>
      <sheetData sheetId="1359" refreshError="1"/>
      <sheetData sheetId="1360">
        <row r="9">
          <cell r="A9" t="str">
            <v>A</v>
          </cell>
        </row>
      </sheetData>
      <sheetData sheetId="1361" refreshError="1"/>
      <sheetData sheetId="1362" refreshError="1"/>
      <sheetData sheetId="1363" refreshError="1"/>
      <sheetData sheetId="1364" refreshError="1"/>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efreshError="1"/>
      <sheetData sheetId="1673" refreshError="1"/>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ow r="9">
          <cell r="A9" t="str">
            <v>A</v>
          </cell>
        </row>
      </sheetData>
      <sheetData sheetId="1713"/>
      <sheetData sheetId="1714">
        <row r="9">
          <cell r="A9" t="str">
            <v>A</v>
          </cell>
        </row>
      </sheetData>
      <sheetData sheetId="1715">
        <row r="9">
          <cell r="A9" t="str">
            <v>A</v>
          </cell>
        </row>
      </sheetData>
      <sheetData sheetId="1716" refreshError="1"/>
      <sheetData sheetId="1717" refreshError="1"/>
      <sheetData sheetId="1718" refreshError="1"/>
      <sheetData sheetId="1719" refreshError="1"/>
      <sheetData sheetId="1720">
        <row r="9">
          <cell r="A9" t="str">
            <v>A</v>
          </cell>
        </row>
      </sheetData>
      <sheetData sheetId="1721" refreshError="1"/>
      <sheetData sheetId="1722" refreshError="1"/>
      <sheetData sheetId="1723" refreshError="1"/>
      <sheetData sheetId="1724" refreshError="1"/>
      <sheetData sheetId="1725" refreshError="1"/>
      <sheetData sheetId="1726" refreshError="1"/>
      <sheetData sheetId="1727">
        <row r="9">
          <cell r="A9" t="str">
            <v>A</v>
          </cell>
        </row>
      </sheetData>
      <sheetData sheetId="1728">
        <row r="9">
          <cell r="A9" t="str">
            <v>A</v>
          </cell>
        </row>
      </sheetData>
      <sheetData sheetId="1729">
        <row r="9">
          <cell r="A9" t="str">
            <v>A</v>
          </cell>
        </row>
      </sheetData>
      <sheetData sheetId="1730" refreshError="1"/>
      <sheetData sheetId="1731" refreshError="1"/>
      <sheetData sheetId="1732" refreshError="1"/>
      <sheetData sheetId="1733" refreshError="1"/>
      <sheetData sheetId="1734" refreshError="1"/>
      <sheetData sheetId="1735" refreshError="1"/>
      <sheetData sheetId="1736" refreshError="1"/>
      <sheetData sheetId="1737">
        <row r="9">
          <cell r="A9" t="str">
            <v>A</v>
          </cell>
        </row>
      </sheetData>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ow r="9">
          <cell r="A9" t="str">
            <v>A</v>
          </cell>
        </row>
      </sheetData>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ow r="9">
          <cell r="A9" t="str">
            <v>A</v>
          </cell>
        </row>
      </sheetData>
      <sheetData sheetId="1763" refreshError="1"/>
      <sheetData sheetId="1764"/>
      <sheetData sheetId="1765"/>
      <sheetData sheetId="1766"/>
      <sheetData sheetId="1767" refreshError="1"/>
      <sheetData sheetId="1768" refreshError="1"/>
      <sheetData sheetId="1769" refreshError="1"/>
      <sheetData sheetId="1770" refreshError="1"/>
      <sheetData sheetId="1771" refreshError="1"/>
      <sheetData sheetId="1772"/>
      <sheetData sheetId="1773"/>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efreshError="1"/>
      <sheetData sheetId="1783" refreshError="1"/>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efreshError="1"/>
      <sheetData sheetId="1789">
        <row r="9">
          <cell r="A9" t="str">
            <v>A</v>
          </cell>
        </row>
      </sheetData>
      <sheetData sheetId="1790" refreshError="1"/>
      <sheetData sheetId="1791" refreshError="1"/>
      <sheetData sheetId="1792">
        <row r="9">
          <cell r="A9" t="str">
            <v>A</v>
          </cell>
        </row>
      </sheetData>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efreshError="1"/>
      <sheetData sheetId="2031" refreshError="1"/>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efreshError="1"/>
      <sheetData sheetId="2037" refreshError="1"/>
      <sheetData sheetId="2038" refreshError="1"/>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sheetData sheetId="2044" refreshError="1"/>
      <sheetData sheetId="2045"/>
      <sheetData sheetId="2046" refreshError="1"/>
      <sheetData sheetId="2047" refreshError="1"/>
      <sheetData sheetId="2048" refreshError="1"/>
      <sheetData sheetId="2049" refreshError="1"/>
      <sheetData sheetId="2050" refreshError="1"/>
      <sheetData sheetId="2051" refreshError="1"/>
      <sheetData sheetId="2052">
        <row r="9">
          <cell r="A9" t="str">
            <v>A</v>
          </cell>
        </row>
      </sheetData>
      <sheetData sheetId="2053" refreshError="1"/>
      <sheetData sheetId="2054" refreshError="1"/>
      <sheetData sheetId="2055" refreshError="1"/>
      <sheetData sheetId="2056" refreshError="1"/>
      <sheetData sheetId="2057" refreshError="1"/>
      <sheetData sheetId="2058" refreshError="1"/>
      <sheetData sheetId="2059"/>
      <sheetData sheetId="2060"/>
      <sheetData sheetId="2061"/>
      <sheetData sheetId="2062"/>
      <sheetData sheetId="2063"/>
      <sheetData sheetId="2064"/>
      <sheetData sheetId="2065" refreshError="1"/>
      <sheetData sheetId="2066" refreshError="1"/>
      <sheetData sheetId="2067"/>
      <sheetData sheetId="2068" refreshError="1"/>
      <sheetData sheetId="2069"/>
      <sheetData sheetId="2070"/>
      <sheetData sheetId="2071" refreshError="1"/>
      <sheetData sheetId="2072" refreshError="1"/>
      <sheetData sheetId="2073"/>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ow r="9">
          <cell r="A9" t="str">
            <v>A</v>
          </cell>
        </row>
      </sheetData>
      <sheetData sheetId="2339" refreshError="1"/>
      <sheetData sheetId="2340" refreshError="1"/>
      <sheetData sheetId="2341">
        <row r="9">
          <cell r="A9" t="str">
            <v>A</v>
          </cell>
        </row>
      </sheetData>
      <sheetData sheetId="2342" refreshError="1"/>
      <sheetData sheetId="2343" refreshError="1"/>
      <sheetData sheetId="2344">
        <row r="9">
          <cell r="A9" t="str">
            <v>A</v>
          </cell>
        </row>
      </sheetData>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ow r="9">
          <cell r="A9" t="str">
            <v>A</v>
          </cell>
        </row>
      </sheetData>
      <sheetData sheetId="2354">
        <row r="9">
          <cell r="A9" t="str">
            <v>A</v>
          </cell>
        </row>
      </sheetData>
      <sheetData sheetId="2355">
        <row r="9">
          <cell r="A9" t="str">
            <v>A</v>
          </cell>
        </row>
      </sheetData>
      <sheetData sheetId="2356" refreshError="1"/>
      <sheetData sheetId="2357" refreshError="1"/>
      <sheetData sheetId="2358" refreshError="1"/>
      <sheetData sheetId="2359" refreshError="1"/>
      <sheetData sheetId="2360" refreshError="1"/>
      <sheetData sheetId="2361"/>
      <sheetData sheetId="2362" refreshError="1"/>
      <sheetData sheetId="2363"/>
      <sheetData sheetId="2364"/>
      <sheetData sheetId="2365"/>
      <sheetData sheetId="2366"/>
      <sheetData sheetId="2367" refreshError="1"/>
      <sheetData sheetId="2368"/>
      <sheetData sheetId="2369" refreshError="1"/>
      <sheetData sheetId="2370">
        <row r="9">
          <cell r="A9" t="str">
            <v>A</v>
          </cell>
        </row>
      </sheetData>
      <sheetData sheetId="2371" refreshError="1"/>
      <sheetData sheetId="2372" refreshError="1"/>
      <sheetData sheetId="2373" refreshError="1"/>
      <sheetData sheetId="2374" refreshError="1"/>
      <sheetData sheetId="2375"/>
      <sheetData sheetId="2376"/>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sheetData sheetId="2417"/>
      <sheetData sheetId="2418"/>
      <sheetData sheetId="2419"/>
      <sheetData sheetId="2420"/>
      <sheetData sheetId="2421"/>
      <sheetData sheetId="2422"/>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efreshError="1"/>
      <sheetData sheetId="2478" refreshError="1"/>
      <sheetData sheetId="2479" refreshError="1"/>
      <sheetData sheetId="2480" refreshError="1"/>
      <sheetData sheetId="2481" refreshError="1"/>
      <sheetData sheetId="2482"/>
      <sheetData sheetId="2483"/>
      <sheetData sheetId="2484"/>
      <sheetData sheetId="2485"/>
      <sheetData sheetId="2486"/>
      <sheetData sheetId="2487"/>
      <sheetData sheetId="2488"/>
      <sheetData sheetId="2489"/>
      <sheetData sheetId="2490"/>
      <sheetData sheetId="2491"/>
      <sheetData sheetId="2492" refreshError="1"/>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ow r="9">
          <cell r="A9" t="str">
            <v>A</v>
          </cell>
        </row>
      </sheetData>
      <sheetData sheetId="2831" refreshError="1"/>
      <sheetData sheetId="2832" refreshError="1"/>
      <sheetData sheetId="2833" refreshError="1"/>
      <sheetData sheetId="2834" refreshError="1"/>
      <sheetData sheetId="2835" refreshError="1"/>
      <sheetData sheetId="2836" refreshError="1"/>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efreshError="1"/>
      <sheetData sheetId="2876" refreshError="1"/>
      <sheetData sheetId="2877" refreshError="1"/>
      <sheetData sheetId="2878" refreshError="1"/>
      <sheetData sheetId="2879" refreshError="1"/>
      <sheetData sheetId="2880" refreshError="1"/>
      <sheetData sheetId="2881">
        <row r="9">
          <cell r="A9" t="str">
            <v>A</v>
          </cell>
        </row>
      </sheetData>
      <sheetData sheetId="2882" refreshError="1"/>
      <sheetData sheetId="2883">
        <row r="9">
          <cell r="A9" t="str">
            <v>A</v>
          </cell>
        </row>
      </sheetData>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ow r="9">
          <cell r="A9" t="str">
            <v>A</v>
          </cell>
        </row>
      </sheetData>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ow r="9">
          <cell r="A9" t="str">
            <v>A</v>
          </cell>
        </row>
      </sheetData>
      <sheetData sheetId="3092" refreshError="1"/>
      <sheetData sheetId="3093">
        <row r="9">
          <cell r="A9" t="str">
            <v>A</v>
          </cell>
        </row>
      </sheetData>
      <sheetData sheetId="3094">
        <row r="9">
          <cell r="A9" t="str">
            <v>A</v>
          </cell>
        </row>
      </sheetData>
      <sheetData sheetId="3095">
        <row r="9">
          <cell r="A9" t="str">
            <v>A</v>
          </cell>
        </row>
      </sheetData>
      <sheetData sheetId="3096" refreshError="1"/>
      <sheetData sheetId="3097" refreshError="1"/>
      <sheetData sheetId="3098" refreshError="1"/>
      <sheetData sheetId="3099" refreshError="1"/>
      <sheetData sheetId="3100" refreshError="1"/>
      <sheetData sheetId="3101" refreshError="1"/>
      <sheetData sheetId="3102">
        <row r="9">
          <cell r="A9" t="str">
            <v>A</v>
          </cell>
        </row>
      </sheetData>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ow r="9">
          <cell r="A9" t="str">
            <v>A</v>
          </cell>
        </row>
      </sheetData>
      <sheetData sheetId="3114" refreshError="1"/>
      <sheetData sheetId="3115" refreshError="1"/>
      <sheetData sheetId="3116" refreshError="1"/>
      <sheetData sheetId="3117" refreshError="1"/>
      <sheetData sheetId="3118" refreshError="1"/>
      <sheetData sheetId="3119" refreshError="1"/>
      <sheetData sheetId="3120" refreshError="1"/>
      <sheetData sheetId="3121"/>
      <sheetData sheetId="3122"/>
      <sheetData sheetId="3123" refreshError="1"/>
      <sheetData sheetId="3124" refreshError="1"/>
      <sheetData sheetId="3125"/>
      <sheetData sheetId="3126" refreshError="1"/>
      <sheetData sheetId="3127" refreshError="1"/>
      <sheetData sheetId="3128" refreshError="1"/>
      <sheetData sheetId="3129" refreshError="1"/>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efreshError="1"/>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efreshError="1"/>
      <sheetData sheetId="3375">
        <row r="9">
          <cell r="A9" t="str">
            <v>A</v>
          </cell>
        </row>
      </sheetData>
      <sheetData sheetId="3376" refreshError="1"/>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efreshError="1"/>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efreshError="1"/>
      <sheetData sheetId="3398">
        <row r="9">
          <cell r="A9" t="str">
            <v>A</v>
          </cell>
        </row>
      </sheetData>
      <sheetData sheetId="3399">
        <row r="9">
          <cell r="A9" t="str">
            <v>A</v>
          </cell>
        </row>
      </sheetData>
      <sheetData sheetId="3400">
        <row r="9">
          <cell r="A9" t="str">
            <v>A</v>
          </cell>
        </row>
      </sheetData>
      <sheetData sheetId="3401" refreshError="1"/>
      <sheetData sheetId="3402" refreshError="1"/>
      <sheetData sheetId="3403">
        <row r="9">
          <cell r="A9" t="str">
            <v>A</v>
          </cell>
        </row>
      </sheetData>
      <sheetData sheetId="3404" refreshError="1"/>
      <sheetData sheetId="3405" refreshError="1"/>
      <sheetData sheetId="3406" refreshError="1"/>
      <sheetData sheetId="3407" refreshError="1"/>
      <sheetData sheetId="3408" refreshError="1"/>
      <sheetData sheetId="3409" refreshError="1"/>
      <sheetData sheetId="3410" refreshError="1"/>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sheetData sheetId="3450" refreshError="1"/>
      <sheetData sheetId="3451" refreshError="1"/>
      <sheetData sheetId="3452" refreshError="1"/>
      <sheetData sheetId="3453" refreshError="1"/>
      <sheetData sheetId="3454" refreshError="1"/>
      <sheetData sheetId="3455"/>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ow r="9">
          <cell r="A9" t="str">
            <v>A</v>
          </cell>
        </row>
      </sheetData>
      <sheetData sheetId="3483">
        <row r="9">
          <cell r="A9" t="str">
            <v>A</v>
          </cell>
        </row>
      </sheetData>
      <sheetData sheetId="3484">
        <row r="9">
          <cell r="A9" t="str">
            <v>A</v>
          </cell>
        </row>
      </sheetData>
      <sheetData sheetId="3485" refreshError="1"/>
      <sheetData sheetId="3486" refreshError="1"/>
      <sheetData sheetId="3487" refreshError="1"/>
      <sheetData sheetId="3488" refreshError="1"/>
      <sheetData sheetId="3489">
        <row r="9">
          <cell r="A9" t="str">
            <v>A</v>
          </cell>
        </row>
      </sheetData>
      <sheetData sheetId="3490">
        <row r="9">
          <cell r="A9" t="str">
            <v>A</v>
          </cell>
        </row>
      </sheetData>
      <sheetData sheetId="3491" refreshError="1"/>
      <sheetData sheetId="3492">
        <row r="9">
          <cell r="A9" t="str">
            <v>A</v>
          </cell>
        </row>
      </sheetData>
      <sheetData sheetId="3493" refreshError="1"/>
      <sheetData sheetId="3494" refreshError="1"/>
      <sheetData sheetId="3495" refreshError="1"/>
      <sheetData sheetId="3496" refreshError="1"/>
      <sheetData sheetId="3497" refreshError="1"/>
      <sheetData sheetId="3498" refreshError="1"/>
      <sheetData sheetId="3499" refreshError="1"/>
      <sheetData sheetId="3500">
        <row r="9">
          <cell r="A9" t="str">
            <v>A</v>
          </cell>
        </row>
      </sheetData>
      <sheetData sheetId="3501">
        <row r="9">
          <cell r="A9" t="str">
            <v>A</v>
          </cell>
        </row>
      </sheetData>
      <sheetData sheetId="3502">
        <row r="9">
          <cell r="A9" t="str">
            <v>A</v>
          </cell>
        </row>
      </sheetData>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ow r="9">
          <cell r="A9" t="str">
            <v>A</v>
          </cell>
        </row>
      </sheetData>
      <sheetData sheetId="3592">
        <row r="9">
          <cell r="A9" t="str">
            <v>A</v>
          </cell>
        </row>
      </sheetData>
      <sheetData sheetId="3593">
        <row r="9">
          <cell r="A9" t="str">
            <v>A</v>
          </cell>
        </row>
      </sheetData>
      <sheetData sheetId="3594" refreshError="1"/>
      <sheetData sheetId="3595" refreshError="1"/>
      <sheetData sheetId="3596">
        <row r="9">
          <cell r="A9" t="str">
            <v>A</v>
          </cell>
        </row>
      </sheetData>
      <sheetData sheetId="3597" refreshError="1"/>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efreshError="1"/>
      <sheetData sheetId="3606">
        <row r="9">
          <cell r="A9" t="str">
            <v>A</v>
          </cell>
        </row>
      </sheetData>
      <sheetData sheetId="3607">
        <row r="9">
          <cell r="A9" t="str">
            <v>A</v>
          </cell>
        </row>
      </sheetData>
      <sheetData sheetId="3608" refreshError="1"/>
      <sheetData sheetId="3609" refreshError="1"/>
      <sheetData sheetId="3610" refreshError="1"/>
      <sheetData sheetId="3611" refreshError="1"/>
      <sheetData sheetId="3612" refreshError="1"/>
      <sheetData sheetId="3613" refreshError="1"/>
      <sheetData sheetId="3614">
        <row r="9">
          <cell r="A9" t="str">
            <v>A</v>
          </cell>
        </row>
      </sheetData>
      <sheetData sheetId="3615" refreshError="1"/>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efreshError="1"/>
      <sheetData sheetId="3624" refreshError="1"/>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efreshError="1"/>
      <sheetData sheetId="3823" refreshError="1"/>
      <sheetData sheetId="3824" refreshError="1"/>
      <sheetData sheetId="3825" refreshError="1"/>
      <sheetData sheetId="3826" refreshError="1"/>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efreshError="1"/>
      <sheetData sheetId="3844">
        <row r="9">
          <cell r="A9" t="str">
            <v>A</v>
          </cell>
        </row>
      </sheetData>
      <sheetData sheetId="3845">
        <row r="9">
          <cell r="A9" t="str">
            <v>A</v>
          </cell>
        </row>
      </sheetData>
      <sheetData sheetId="3846">
        <row r="9">
          <cell r="A9" t="str">
            <v>A</v>
          </cell>
        </row>
      </sheetData>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ow r="9">
          <cell r="A9" t="str">
            <v>A</v>
          </cell>
        </row>
      </sheetData>
      <sheetData sheetId="3903" refreshError="1"/>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efreshError="1"/>
      <sheetData sheetId="3909" refreshError="1"/>
      <sheetData sheetId="3910" refreshError="1"/>
      <sheetData sheetId="3911" refreshError="1"/>
      <sheetData sheetId="3912" refreshError="1"/>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refreshError="1"/>
      <sheetData sheetId="4182"/>
      <sheetData sheetId="4183"/>
      <sheetData sheetId="4184"/>
      <sheetData sheetId="4185"/>
      <sheetData sheetId="4186"/>
      <sheetData sheetId="4187"/>
      <sheetData sheetId="4188" refreshError="1"/>
      <sheetData sheetId="4189" refreshError="1"/>
      <sheetData sheetId="4190"/>
      <sheetData sheetId="4191" refreshError="1"/>
      <sheetData sheetId="4192" refreshError="1"/>
      <sheetData sheetId="4193"/>
      <sheetData sheetId="4194" refreshError="1"/>
      <sheetData sheetId="4195" refreshError="1"/>
      <sheetData sheetId="4196"/>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efreshError="1"/>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efreshError="1"/>
      <sheetData sheetId="4474">
        <row r="9">
          <cell r="A9" t="str">
            <v>A</v>
          </cell>
        </row>
      </sheetData>
      <sheetData sheetId="4475" refreshError="1"/>
      <sheetData sheetId="4476" refreshError="1"/>
      <sheetData sheetId="4477" refreshError="1"/>
      <sheetData sheetId="4478" refreshError="1"/>
      <sheetData sheetId="4479" refreshError="1"/>
      <sheetData sheetId="4480" refreshError="1"/>
      <sheetData sheetId="4481">
        <row r="9">
          <cell r="A9" t="str">
            <v>A</v>
          </cell>
        </row>
      </sheetData>
      <sheetData sheetId="4482">
        <row r="9">
          <cell r="A9" t="str">
            <v>A</v>
          </cell>
        </row>
      </sheetData>
      <sheetData sheetId="4483">
        <row r="9">
          <cell r="A9" t="str">
            <v>A</v>
          </cell>
        </row>
      </sheetData>
      <sheetData sheetId="4484" refreshError="1"/>
      <sheetData sheetId="4485">
        <row r="9">
          <cell r="A9" t="str">
            <v>A</v>
          </cell>
        </row>
      </sheetData>
      <sheetData sheetId="4486" refreshError="1"/>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efreshError="1"/>
      <sheetData sheetId="4605" refreshError="1"/>
      <sheetData sheetId="4606" refreshError="1"/>
      <sheetData sheetId="4607" refreshError="1"/>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efreshError="1"/>
      <sheetData sheetId="4667" refreshError="1"/>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efreshError="1"/>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ow r="9">
          <cell r="A9" t="str">
            <v>A</v>
          </cell>
        </row>
      </sheetData>
      <sheetData sheetId="4693" refreshError="1"/>
      <sheetData sheetId="4694" refreshError="1"/>
      <sheetData sheetId="4695" refreshError="1"/>
      <sheetData sheetId="4696">
        <row r="9">
          <cell r="A9" t="str">
            <v>A</v>
          </cell>
        </row>
      </sheetData>
      <sheetData sheetId="4697">
        <row r="9">
          <cell r="A9" t="str">
            <v>A</v>
          </cell>
        </row>
      </sheetData>
      <sheetData sheetId="4698" refreshError="1"/>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efreshError="1"/>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efreshError="1"/>
      <sheetData sheetId="5748" refreshError="1"/>
      <sheetData sheetId="5749" refreshError="1"/>
      <sheetData sheetId="5750" refreshError="1"/>
      <sheetData sheetId="5751" refreshError="1"/>
      <sheetData sheetId="5752" refreshError="1"/>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efreshError="1"/>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efreshError="1"/>
      <sheetData sheetId="6104" refreshError="1"/>
      <sheetData sheetId="6105" refreshError="1"/>
      <sheetData sheetId="6106" refreshError="1"/>
      <sheetData sheetId="6107" refreshError="1"/>
      <sheetData sheetId="6108" refreshError="1"/>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ow r="9">
          <cell r="A9" t="str">
            <v>A</v>
          </cell>
        </row>
      </sheetData>
      <sheetData sheetId="7205" refreshError="1"/>
      <sheetData sheetId="7206" refreshError="1"/>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efreshError="1"/>
      <sheetData sheetId="7584" refreshError="1"/>
      <sheetData sheetId="7585">
        <row r="9">
          <cell r="A9" t="str">
            <v>A</v>
          </cell>
        </row>
      </sheetData>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ow r="9">
          <cell r="A9" t="str">
            <v>A</v>
          </cell>
        </row>
      </sheetData>
      <sheetData sheetId="7595">
        <row r="9">
          <cell r="A9" t="str">
            <v>A</v>
          </cell>
        </row>
      </sheetData>
      <sheetData sheetId="7596">
        <row r="9">
          <cell r="A9" t="str">
            <v>A</v>
          </cell>
        </row>
      </sheetData>
      <sheetData sheetId="7597" refreshError="1"/>
      <sheetData sheetId="7598" refreshError="1"/>
      <sheetData sheetId="7599" refreshError="1"/>
      <sheetData sheetId="7600" refreshError="1"/>
      <sheetData sheetId="760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ow r="9">
          <cell r="A9" t="str">
            <v>A</v>
          </cell>
        </row>
      </sheetData>
      <sheetData sheetId="7640" refreshError="1"/>
      <sheetData sheetId="7641">
        <row r="9">
          <cell r="A9" t="str">
            <v>A</v>
          </cell>
        </row>
      </sheetData>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efreshError="1"/>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efreshError="1"/>
      <sheetData sheetId="7760" refreshError="1"/>
      <sheetData sheetId="7761" refreshError="1"/>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ow r="9">
          <cell r="A9" t="str">
            <v>A</v>
          </cell>
        </row>
      </sheetData>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ow r="9">
          <cell r="A9" t="str">
            <v>A</v>
          </cell>
        </row>
      </sheetData>
      <sheetData sheetId="7792" refreshError="1"/>
      <sheetData sheetId="7793" refreshError="1"/>
      <sheetData sheetId="7794" refreshError="1"/>
      <sheetData sheetId="7795">
        <row r="9">
          <cell r="A9" t="str">
            <v>A</v>
          </cell>
        </row>
      </sheetData>
      <sheetData sheetId="7796">
        <row r="9">
          <cell r="A9" t="str">
            <v>A</v>
          </cell>
        </row>
      </sheetData>
      <sheetData sheetId="7797" refreshError="1"/>
      <sheetData sheetId="7798" refreshError="1"/>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efreshError="1"/>
      <sheetData sheetId="7807">
        <row r="9">
          <cell r="A9" t="str">
            <v>A</v>
          </cell>
        </row>
      </sheetData>
      <sheetData sheetId="7808">
        <row r="9">
          <cell r="A9" t="str">
            <v>A</v>
          </cell>
        </row>
      </sheetData>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efreshError="1"/>
      <sheetData sheetId="7932">
        <row r="9">
          <cell r="A9" t="str">
            <v>A</v>
          </cell>
        </row>
      </sheetData>
      <sheetData sheetId="7933"/>
      <sheetData sheetId="7934"/>
      <sheetData sheetId="7935"/>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sheetData sheetId="7947" refreshError="1"/>
      <sheetData sheetId="7948">
        <row r="9">
          <cell r="A9" t="str">
            <v>A</v>
          </cell>
        </row>
      </sheetData>
      <sheetData sheetId="7949">
        <row r="9">
          <cell r="A9" t="str">
            <v>A</v>
          </cell>
        </row>
      </sheetData>
      <sheetData sheetId="7950" refreshError="1"/>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sheetData sheetId="7957">
        <row r="9">
          <cell r="A9" t="str">
            <v>A</v>
          </cell>
        </row>
      </sheetData>
      <sheetData sheetId="7958">
        <row r="9">
          <cell r="A9" t="str">
            <v>A</v>
          </cell>
        </row>
      </sheetData>
      <sheetData sheetId="7959"/>
      <sheetData sheetId="7960"/>
      <sheetData sheetId="7961"/>
      <sheetData sheetId="7962"/>
      <sheetData sheetId="7963"/>
      <sheetData sheetId="7964" refreshError="1"/>
      <sheetData sheetId="7965"/>
      <sheetData sheetId="7966"/>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9">
          <cell r="A9" t="str">
            <v>A</v>
          </cell>
        </row>
      </sheetData>
      <sheetData sheetId="8031">
        <row r="9">
          <cell r="A9" t="str">
            <v>A</v>
          </cell>
        </row>
      </sheetData>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ow r="9">
          <cell r="A9" t="str">
            <v>A</v>
          </cell>
        </row>
      </sheetData>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ow r="9">
          <cell r="A9" t="str">
            <v>A</v>
          </cell>
        </row>
      </sheetData>
      <sheetData sheetId="8059">
        <row r="9">
          <cell r="A9" t="str">
            <v>A</v>
          </cell>
        </row>
      </sheetData>
      <sheetData sheetId="8060"/>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sheetData sheetId="8074"/>
      <sheetData sheetId="8075"/>
      <sheetData sheetId="8076"/>
      <sheetData sheetId="8077"/>
      <sheetData sheetId="8078"/>
      <sheetData sheetId="8079"/>
      <sheetData sheetId="8080"/>
      <sheetData sheetId="8081"/>
      <sheetData sheetId="8082" refreshError="1"/>
      <sheetData sheetId="8083" refreshError="1"/>
      <sheetData sheetId="8084" refreshError="1"/>
      <sheetData sheetId="8085" refreshError="1"/>
      <sheetData sheetId="8086" refreshError="1"/>
      <sheetData sheetId="8087" refreshError="1"/>
      <sheetData sheetId="8088"/>
      <sheetData sheetId="8089"/>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efreshError="1"/>
      <sheetData sheetId="8128" refreshError="1"/>
      <sheetData sheetId="8129" refreshError="1"/>
      <sheetData sheetId="8130" refreshError="1"/>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efreshError="1"/>
      <sheetData sheetId="8173"/>
      <sheetData sheetId="8174"/>
      <sheetData sheetId="8175"/>
      <sheetData sheetId="8176"/>
      <sheetData sheetId="8177"/>
      <sheetData sheetId="8178"/>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efreshError="1"/>
      <sheetData sheetId="8542" refreshError="1"/>
      <sheetData sheetId="8543" refreshError="1"/>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efreshError="1"/>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efreshError="1"/>
      <sheetData sheetId="8605" refreshError="1"/>
      <sheetData sheetId="8606" refreshError="1"/>
      <sheetData sheetId="8607" refreshError="1"/>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efreshError="1"/>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efreshError="1"/>
      <sheetData sheetId="8644" refreshError="1"/>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ow r="9">
          <cell r="A9" t="str">
            <v>A</v>
          </cell>
        </row>
      </sheetData>
      <sheetData sheetId="8679" refreshError="1"/>
      <sheetData sheetId="8680" refreshError="1"/>
      <sheetData sheetId="8681">
        <row r="9">
          <cell r="A9" t="str">
            <v>A</v>
          </cell>
        </row>
      </sheetData>
      <sheetData sheetId="8682">
        <row r="9">
          <cell r="A9" t="str">
            <v>A</v>
          </cell>
        </row>
      </sheetData>
      <sheetData sheetId="8683" refreshError="1"/>
      <sheetData sheetId="8684">
        <row r="9">
          <cell r="A9" t="str">
            <v>A</v>
          </cell>
        </row>
      </sheetData>
      <sheetData sheetId="8685" refreshError="1"/>
      <sheetData sheetId="8686">
        <row r="9">
          <cell r="A9" t="str">
            <v>A</v>
          </cell>
        </row>
      </sheetData>
      <sheetData sheetId="8687">
        <row r="9">
          <cell r="A9" t="str">
            <v>A</v>
          </cell>
        </row>
      </sheetData>
      <sheetData sheetId="8688">
        <row r="9">
          <cell r="A9" t="str">
            <v>A</v>
          </cell>
        </row>
      </sheetData>
      <sheetData sheetId="8689" refreshError="1"/>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efreshError="1"/>
      <sheetData sheetId="8741">
        <row r="9">
          <cell r="A9" t="str">
            <v>A</v>
          </cell>
        </row>
      </sheetData>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sheetData sheetId="8755"/>
      <sheetData sheetId="8756"/>
      <sheetData sheetId="8757"/>
      <sheetData sheetId="8758" refreshError="1"/>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efreshError="1"/>
      <sheetData sheetId="9033" refreshError="1"/>
      <sheetData sheetId="9034" refreshError="1"/>
      <sheetData sheetId="9035" refreshError="1"/>
      <sheetData sheetId="9036" refreshError="1"/>
      <sheetData sheetId="9037" refreshError="1"/>
      <sheetData sheetId="9038" refreshError="1"/>
      <sheetData sheetId="9039">
        <row r="9">
          <cell r="A9" t="str">
            <v>A</v>
          </cell>
        </row>
      </sheetData>
      <sheetData sheetId="9040" refreshError="1"/>
      <sheetData sheetId="9041" refreshError="1"/>
      <sheetData sheetId="9042" refreshError="1"/>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efreshError="1"/>
      <sheetData sheetId="9051" refreshError="1"/>
      <sheetData sheetId="9052" refreshError="1"/>
      <sheetData sheetId="9053" refreshError="1"/>
      <sheetData sheetId="9054" refreshError="1"/>
      <sheetData sheetId="9055">
        <row r="9">
          <cell r="A9" t="str">
            <v>A</v>
          </cell>
        </row>
      </sheetData>
      <sheetData sheetId="9056" refreshError="1"/>
      <sheetData sheetId="9057" refreshError="1"/>
      <sheetData sheetId="9058" refreshError="1"/>
      <sheetData sheetId="9059" refreshError="1"/>
      <sheetData sheetId="9060" refreshError="1"/>
      <sheetData sheetId="9061">
        <row r="9">
          <cell r="A9" t="str">
            <v>A</v>
          </cell>
        </row>
      </sheetData>
      <sheetData sheetId="9062" refreshError="1"/>
      <sheetData sheetId="9063">
        <row r="9">
          <cell r="A9" t="str">
            <v>A</v>
          </cell>
        </row>
      </sheetData>
      <sheetData sheetId="9064">
        <row r="9">
          <cell r="A9" t="str">
            <v>A</v>
          </cell>
        </row>
      </sheetData>
      <sheetData sheetId="9065" refreshError="1"/>
      <sheetData sheetId="9066" refreshError="1"/>
      <sheetData sheetId="9067" refreshError="1"/>
      <sheetData sheetId="9068" refreshError="1"/>
      <sheetData sheetId="9069" refreshError="1"/>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ow r="9">
          <cell r="A9" t="str">
            <v>A</v>
          </cell>
        </row>
      </sheetData>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ow r="9">
          <cell r="A9" t="str">
            <v>A</v>
          </cell>
        </row>
      </sheetData>
      <sheetData sheetId="9132">
        <row r="9">
          <cell r="A9" t="str">
            <v>A</v>
          </cell>
        </row>
      </sheetData>
      <sheetData sheetId="9133">
        <row r="9">
          <cell r="A9" t="str">
            <v>A</v>
          </cell>
        </row>
      </sheetData>
      <sheetData sheetId="9134" refreshError="1"/>
      <sheetData sheetId="9135" refreshError="1"/>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efreshError="1"/>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sheetData sheetId="9208" refreshError="1"/>
      <sheetData sheetId="9209">
        <row r="9">
          <cell r="A9" t="str">
            <v>A</v>
          </cell>
        </row>
      </sheetData>
      <sheetData sheetId="9210">
        <row r="9">
          <cell r="A9" t="str">
            <v>A</v>
          </cell>
        </row>
      </sheetData>
      <sheetData sheetId="9211">
        <row r="9">
          <cell r="A9" t="str">
            <v>A</v>
          </cell>
        </row>
      </sheetData>
      <sheetData sheetId="9212"/>
      <sheetData sheetId="9213" refreshError="1"/>
      <sheetData sheetId="9214">
        <row r="9">
          <cell r="A9" t="str">
            <v>A</v>
          </cell>
        </row>
      </sheetData>
      <sheetData sheetId="9215" refreshError="1"/>
      <sheetData sheetId="9216" refreshError="1"/>
      <sheetData sheetId="9217">
        <row r="9">
          <cell r="A9" t="str">
            <v>A</v>
          </cell>
        </row>
      </sheetData>
      <sheetData sheetId="9218" refreshError="1"/>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sheetData sheetId="9240"/>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efreshError="1"/>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efreshError="1"/>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efreshError="1"/>
      <sheetData sheetId="9336">
        <row r="9">
          <cell r="A9" t="str">
            <v>A</v>
          </cell>
        </row>
      </sheetData>
      <sheetData sheetId="9337" refreshError="1"/>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sheetData sheetId="9353">
        <row r="9">
          <cell r="A9" t="str">
            <v>A</v>
          </cell>
        </row>
      </sheetData>
      <sheetData sheetId="9354"/>
      <sheetData sheetId="9355">
        <row r="9">
          <cell r="A9" t="str">
            <v>A</v>
          </cell>
        </row>
      </sheetData>
      <sheetData sheetId="9356" refreshError="1"/>
      <sheetData sheetId="9357" refreshError="1"/>
      <sheetData sheetId="9358" refreshError="1"/>
      <sheetData sheetId="9359"/>
      <sheetData sheetId="9360"/>
      <sheetData sheetId="9361"/>
      <sheetData sheetId="9362"/>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efreshError="1"/>
      <sheetData sheetId="9381" refreshError="1"/>
      <sheetData sheetId="9382">
        <row r="9">
          <cell r="A9" t="str">
            <v>A</v>
          </cell>
        </row>
      </sheetData>
      <sheetData sheetId="9383" refreshError="1"/>
      <sheetData sheetId="9384">
        <row r="9">
          <cell r="A9" t="str">
            <v>A</v>
          </cell>
        </row>
      </sheetData>
      <sheetData sheetId="9385" refreshError="1"/>
      <sheetData sheetId="9386" refreshError="1"/>
      <sheetData sheetId="9387" refreshError="1"/>
      <sheetData sheetId="9388" refreshError="1"/>
      <sheetData sheetId="9389" refreshError="1"/>
      <sheetData sheetId="9390"/>
      <sheetData sheetId="9391">
        <row r="9">
          <cell r="A9" t="str">
            <v>A</v>
          </cell>
        </row>
      </sheetData>
      <sheetData sheetId="9392">
        <row r="9">
          <cell r="A9" t="str">
            <v>A</v>
          </cell>
        </row>
      </sheetData>
      <sheetData sheetId="9393" refreshError="1"/>
      <sheetData sheetId="9394">
        <row r="9">
          <cell r="A9" t="str">
            <v>A</v>
          </cell>
        </row>
      </sheetData>
      <sheetData sheetId="9395">
        <row r="9">
          <cell r="A9" t="str">
            <v>A</v>
          </cell>
        </row>
      </sheetData>
      <sheetData sheetId="9396"/>
      <sheetData sheetId="9397"/>
      <sheetData sheetId="9398">
        <row r="9">
          <cell r="A9" t="str">
            <v>A</v>
          </cell>
        </row>
      </sheetData>
      <sheetData sheetId="9399"/>
      <sheetData sheetId="9400"/>
      <sheetData sheetId="9401"/>
      <sheetData sheetId="9402"/>
      <sheetData sheetId="9403"/>
      <sheetData sheetId="9404"/>
      <sheetData sheetId="9405">
        <row r="9">
          <cell r="A9" t="str">
            <v>A</v>
          </cell>
        </row>
      </sheetData>
      <sheetData sheetId="9406"/>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sheetData sheetId="9412">
        <row r="9">
          <cell r="A9" t="str">
            <v>A</v>
          </cell>
        </row>
      </sheetData>
      <sheetData sheetId="9413" refreshError="1"/>
      <sheetData sheetId="9414" refreshError="1"/>
      <sheetData sheetId="9415" refreshError="1"/>
      <sheetData sheetId="9416"/>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sheetData sheetId="9433" refreshError="1"/>
      <sheetData sheetId="9434" refreshError="1"/>
      <sheetData sheetId="9435" refreshError="1"/>
      <sheetData sheetId="9436"/>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sheetData sheetId="9539"/>
      <sheetData sheetId="9540"/>
      <sheetData sheetId="9541"/>
      <sheetData sheetId="9542"/>
      <sheetData sheetId="9543" refreshError="1"/>
      <sheetData sheetId="9544"/>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ow r="9">
          <cell r="A9" t="str">
            <v>A</v>
          </cell>
        </row>
      </sheetData>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sheetData sheetId="9637" refreshError="1"/>
      <sheetData sheetId="9638" refreshError="1"/>
      <sheetData sheetId="9639" refreshError="1"/>
      <sheetData sheetId="9640" refreshError="1"/>
      <sheetData sheetId="9641" refreshError="1"/>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ow r="9">
          <cell r="A9" t="str">
            <v>A</v>
          </cell>
        </row>
      </sheetData>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efreshError="1"/>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efreshError="1"/>
      <sheetData sheetId="9775" refreshError="1"/>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efreshError="1"/>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efreshError="1"/>
      <sheetData sheetId="9790" refreshError="1"/>
      <sheetData sheetId="9791" refreshError="1"/>
      <sheetData sheetId="9792" refreshError="1"/>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efreshError="1"/>
      <sheetData sheetId="9814" refreshError="1"/>
      <sheetData sheetId="9815" refreshError="1"/>
      <sheetData sheetId="9816" refreshError="1"/>
      <sheetData sheetId="9817" refreshError="1"/>
      <sheetData sheetId="9818" refreshError="1"/>
      <sheetData sheetId="9819">
        <row r="9">
          <cell r="A9" t="str">
            <v>A</v>
          </cell>
        </row>
      </sheetData>
      <sheetData sheetId="9820">
        <row r="9">
          <cell r="A9" t="str">
            <v>A</v>
          </cell>
        </row>
      </sheetData>
      <sheetData sheetId="9821" refreshError="1"/>
      <sheetData sheetId="9822" refreshError="1"/>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efreshError="1"/>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efreshError="1"/>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efreshError="1"/>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efreshError="1"/>
      <sheetData sheetId="9931" refreshError="1"/>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efreshError="1"/>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efreshError="1"/>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efreshError="1"/>
      <sheetData sheetId="9963" refreshError="1"/>
      <sheetData sheetId="9964" refreshError="1"/>
      <sheetData sheetId="9965" refreshError="1"/>
      <sheetData sheetId="9966" refreshError="1"/>
      <sheetData sheetId="9967">
        <row r="9">
          <cell r="A9" t="str">
            <v>A</v>
          </cell>
        </row>
      </sheetData>
      <sheetData sheetId="9968" refreshError="1"/>
      <sheetData sheetId="9969">
        <row r="9">
          <cell r="A9" t="str">
            <v>A</v>
          </cell>
        </row>
      </sheetData>
      <sheetData sheetId="9970">
        <row r="9">
          <cell r="A9" t="str">
            <v>A</v>
          </cell>
        </row>
      </sheetData>
      <sheetData sheetId="9971" refreshError="1"/>
      <sheetData sheetId="9972" refreshError="1"/>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efreshError="1"/>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efreshError="1"/>
      <sheetData sheetId="10081" refreshError="1"/>
      <sheetData sheetId="10082">
        <row r="9">
          <cell r="A9" t="str">
            <v>A</v>
          </cell>
        </row>
      </sheetData>
      <sheetData sheetId="10083" refreshError="1"/>
      <sheetData sheetId="10084" refreshError="1"/>
      <sheetData sheetId="10085">
        <row r="9">
          <cell r="A9" t="str">
            <v>A</v>
          </cell>
        </row>
      </sheetData>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9">
          <cell r="A9" t="str">
            <v>A</v>
          </cell>
        </row>
      </sheetData>
      <sheetData sheetId="10097"/>
      <sheetData sheetId="10098"/>
      <sheetData sheetId="10099"/>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sheetData sheetId="10106"/>
      <sheetData sheetId="10107"/>
      <sheetData sheetId="10108"/>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efreshError="1"/>
      <sheetData sheetId="11452" refreshError="1"/>
      <sheetData sheetId="11453" refreshError="1"/>
      <sheetData sheetId="11454" refreshError="1"/>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efreshError="1"/>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ow r="9">
          <cell r="A9" t="str">
            <v>A</v>
          </cell>
        </row>
      </sheetData>
      <sheetData sheetId="11492" refreshError="1"/>
      <sheetData sheetId="11493" refreshError="1"/>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efreshError="1"/>
      <sheetData sheetId="11526" refreshError="1"/>
      <sheetData sheetId="11527">
        <row r="9">
          <cell r="A9" t="str">
            <v>A</v>
          </cell>
        </row>
      </sheetData>
      <sheetData sheetId="11528" refreshError="1"/>
      <sheetData sheetId="11529" refreshError="1"/>
      <sheetData sheetId="11530" refreshError="1"/>
      <sheetData sheetId="11531" refreshError="1"/>
      <sheetData sheetId="11532" refreshError="1"/>
      <sheetData sheetId="11533" refreshError="1"/>
      <sheetData sheetId="11534"/>
      <sheetData sheetId="11535"/>
      <sheetData sheetId="11536" refreshError="1"/>
      <sheetData sheetId="11537"/>
      <sheetData sheetId="11538"/>
      <sheetData sheetId="11539"/>
      <sheetData sheetId="11540" refreshError="1"/>
      <sheetData sheetId="11541" refreshError="1"/>
      <sheetData sheetId="11542" refreshError="1"/>
      <sheetData sheetId="11543" refreshError="1"/>
      <sheetData sheetId="11544">
        <row r="9">
          <cell r="A9" t="str">
            <v>A</v>
          </cell>
        </row>
      </sheetData>
      <sheetData sheetId="11545">
        <row r="9">
          <cell r="A9" t="str">
            <v>A</v>
          </cell>
        </row>
      </sheetData>
      <sheetData sheetId="11546" refreshError="1"/>
      <sheetData sheetId="11547" refreshError="1"/>
      <sheetData sheetId="11548" refreshError="1"/>
      <sheetData sheetId="11549" refreshError="1"/>
      <sheetData sheetId="11550" refreshError="1"/>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ow r="9">
          <cell r="A9" t="str">
            <v>A</v>
          </cell>
        </row>
      </sheetData>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efreshError="1"/>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efreshError="1"/>
      <sheetData sheetId="11614">
        <row r="9">
          <cell r="A9" t="str">
            <v>A</v>
          </cell>
        </row>
      </sheetData>
      <sheetData sheetId="11615">
        <row r="9">
          <cell r="A9" t="str">
            <v>A</v>
          </cell>
        </row>
      </sheetData>
      <sheetData sheetId="11616">
        <row r="9">
          <cell r="A9" t="str">
            <v>A</v>
          </cell>
        </row>
      </sheetData>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efreshError="1"/>
      <sheetData sheetId="11661" refreshError="1"/>
      <sheetData sheetId="11662" refreshError="1"/>
      <sheetData sheetId="11663" refreshError="1"/>
      <sheetData sheetId="11664" refreshError="1"/>
      <sheetData sheetId="11665"/>
      <sheetData sheetId="11666">
        <row r="9">
          <cell r="A9" t="str">
            <v>A</v>
          </cell>
        </row>
      </sheetData>
      <sheetData sheetId="11667"/>
      <sheetData sheetId="11668"/>
      <sheetData sheetId="11669"/>
      <sheetData sheetId="11670"/>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efreshError="1"/>
      <sheetData sheetId="11686" refreshError="1"/>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efreshError="1"/>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efreshError="1"/>
      <sheetData sheetId="11709">
        <row r="9">
          <cell r="A9" t="str">
            <v>A</v>
          </cell>
        </row>
      </sheetData>
      <sheetData sheetId="11710">
        <row r="9">
          <cell r="A9" t="str">
            <v>A</v>
          </cell>
        </row>
      </sheetData>
      <sheetData sheetId="11711"/>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efreshError="1"/>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efreshError="1"/>
      <sheetData sheetId="11802" refreshError="1"/>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efreshError="1"/>
      <sheetData sheetId="11808" refreshError="1"/>
      <sheetData sheetId="11809" refreshError="1"/>
      <sheetData sheetId="11810" refreshError="1"/>
      <sheetData sheetId="11811">
        <row r="9">
          <cell r="A9" t="str">
            <v>A</v>
          </cell>
        </row>
      </sheetData>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efreshError="1"/>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efreshError="1"/>
      <sheetData sheetId="11930" refreshError="1"/>
      <sheetData sheetId="11931">
        <row r="9">
          <cell r="A9" t="str">
            <v>A</v>
          </cell>
        </row>
      </sheetData>
      <sheetData sheetId="11932" refreshError="1"/>
      <sheetData sheetId="11933" refreshError="1"/>
      <sheetData sheetId="11934">
        <row r="9">
          <cell r="A9" t="str">
            <v>A</v>
          </cell>
        </row>
      </sheetData>
      <sheetData sheetId="11935">
        <row r="9">
          <cell r="A9" t="str">
            <v>A</v>
          </cell>
        </row>
      </sheetData>
      <sheetData sheetId="11936" refreshError="1"/>
      <sheetData sheetId="11937" refreshError="1"/>
      <sheetData sheetId="11938" refreshError="1"/>
      <sheetData sheetId="11939" refreshError="1"/>
      <sheetData sheetId="11940" refreshError="1"/>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ow r="9">
          <cell r="A9" t="str">
            <v>A</v>
          </cell>
        </row>
      </sheetData>
      <sheetData sheetId="11974" refreshError="1"/>
      <sheetData sheetId="11975" refreshError="1"/>
      <sheetData sheetId="11976"/>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efreshError="1"/>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efreshError="1"/>
      <sheetData sheetId="12987">
        <row r="9">
          <cell r="A9" t="str">
            <v>A</v>
          </cell>
        </row>
      </sheetData>
      <sheetData sheetId="12988">
        <row r="9">
          <cell r="A9" t="str">
            <v>A</v>
          </cell>
        </row>
      </sheetData>
      <sheetData sheetId="12989">
        <row r="9">
          <cell r="A9" t="str">
            <v>A</v>
          </cell>
        </row>
      </sheetData>
      <sheetData sheetId="12990" refreshError="1"/>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efreshError="1"/>
      <sheetData sheetId="13003" refreshError="1"/>
      <sheetData sheetId="13004" refreshError="1"/>
      <sheetData sheetId="13005" refreshError="1"/>
      <sheetData sheetId="13006" refreshError="1"/>
      <sheetData sheetId="13007" refreshError="1"/>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efreshError="1"/>
      <sheetData sheetId="13013" refreshError="1"/>
      <sheetData sheetId="13014">
        <row r="9">
          <cell r="A9" t="str">
            <v>A</v>
          </cell>
        </row>
      </sheetData>
      <sheetData sheetId="13015">
        <row r="9">
          <cell r="A9" t="str">
            <v>A</v>
          </cell>
        </row>
      </sheetData>
      <sheetData sheetId="13016">
        <row r="9">
          <cell r="A9" t="str">
            <v>A</v>
          </cell>
        </row>
      </sheetData>
      <sheetData sheetId="13017" refreshError="1"/>
      <sheetData sheetId="13018" refreshError="1"/>
      <sheetData sheetId="13019" refreshError="1"/>
      <sheetData sheetId="13020" refreshError="1"/>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efreshError="1"/>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efreshError="1"/>
      <sheetData sheetId="13044" refreshError="1"/>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efreshError="1"/>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efreshError="1"/>
      <sheetData sheetId="13072" refreshError="1"/>
      <sheetData sheetId="13073" refreshError="1"/>
      <sheetData sheetId="13074" refreshError="1"/>
      <sheetData sheetId="13075" refreshError="1"/>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efreshError="1"/>
      <sheetData sheetId="13152">
        <row r="9">
          <cell r="A9" t="str">
            <v>A</v>
          </cell>
        </row>
      </sheetData>
      <sheetData sheetId="13153" refreshError="1"/>
      <sheetData sheetId="13154" refreshError="1"/>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ow r="9">
          <cell r="A9" t="str">
            <v>A</v>
          </cell>
        </row>
      </sheetData>
      <sheetData sheetId="13574">
        <row r="9">
          <cell r="A9" t="str">
            <v>A</v>
          </cell>
        </row>
      </sheetData>
      <sheetData sheetId="13575">
        <row r="9">
          <cell r="A9" t="str">
            <v>A</v>
          </cell>
        </row>
      </sheetData>
      <sheetData sheetId="13576">
        <row r="9">
          <cell r="A9" t="str">
            <v>A</v>
          </cell>
        </row>
      </sheetData>
      <sheetData sheetId="13577">
        <row r="9">
          <cell r="A9" t="str">
            <v>A</v>
          </cell>
        </row>
      </sheetData>
      <sheetData sheetId="13578">
        <row r="9">
          <cell r="A9" t="str">
            <v>A</v>
          </cell>
        </row>
      </sheetData>
      <sheetData sheetId="13579">
        <row r="9">
          <cell r="A9" t="str">
            <v>A</v>
          </cell>
        </row>
      </sheetData>
      <sheetData sheetId="13580">
        <row r="9">
          <cell r="A9" t="str">
            <v>A</v>
          </cell>
        </row>
      </sheetData>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ow r="9">
          <cell r="A9" t="str">
            <v>A</v>
          </cell>
        </row>
      </sheetData>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efreshError="1"/>
      <sheetData sheetId="13975" refreshError="1"/>
      <sheetData sheetId="13976" refreshError="1"/>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sheetData sheetId="14011"/>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sheetData sheetId="14297"/>
      <sheetData sheetId="14298">
        <row r="9">
          <cell r="A9" t="str">
            <v>A</v>
          </cell>
        </row>
      </sheetData>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sheetData sheetId="14318">
        <row r="9">
          <cell r="A9" t="str">
            <v>A</v>
          </cell>
        </row>
      </sheetData>
      <sheetData sheetId="14319"/>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ow r="9">
          <cell r="A9" t="str">
            <v>A</v>
          </cell>
        </row>
      </sheetData>
      <sheetData sheetId="14377">
        <row r="9">
          <cell r="A9" t="str">
            <v>A</v>
          </cell>
        </row>
      </sheetData>
      <sheetData sheetId="14378">
        <row r="9">
          <cell r="A9" t="str">
            <v>A</v>
          </cell>
        </row>
      </sheetData>
      <sheetData sheetId="14379">
        <row r="9">
          <cell r="A9" t="str">
            <v>A</v>
          </cell>
        </row>
      </sheetData>
      <sheetData sheetId="14380">
        <row r="9">
          <cell r="A9" t="str">
            <v>A</v>
          </cell>
        </row>
      </sheetData>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efreshError="1"/>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efreshError="1"/>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efreshError="1"/>
      <sheetData sheetId="14514" refreshError="1"/>
      <sheetData sheetId="14515" refreshError="1"/>
      <sheetData sheetId="14516" refreshError="1"/>
      <sheetData sheetId="14517" refreshError="1"/>
      <sheetData sheetId="14518" refreshError="1"/>
      <sheetData sheetId="14519">
        <row r="9">
          <cell r="A9" t="str">
            <v>A</v>
          </cell>
        </row>
      </sheetData>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ow r="9">
          <cell r="A9" t="str">
            <v>A</v>
          </cell>
        </row>
      </sheetData>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ow r="9">
          <cell r="A9" t="str">
            <v>A</v>
          </cell>
        </row>
      </sheetData>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ow r="9">
          <cell r="A9" t="str">
            <v>A</v>
          </cell>
        </row>
      </sheetData>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ow r="9">
          <cell r="A9" t="str">
            <v>A</v>
          </cell>
        </row>
      </sheetData>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efreshError="1"/>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efreshError="1"/>
      <sheetData sheetId="16047" refreshError="1"/>
      <sheetData sheetId="16048">
        <row r="9">
          <cell r="A9" t="str">
            <v>A</v>
          </cell>
        </row>
      </sheetData>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ow r="9">
          <cell r="A9" t="str">
            <v>A</v>
          </cell>
        </row>
      </sheetData>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ow r="9">
          <cell r="A9" t="str">
            <v>A</v>
          </cell>
        </row>
      </sheetData>
      <sheetData sheetId="16071">
        <row r="9">
          <cell r="A9" t="str">
            <v>A</v>
          </cell>
        </row>
      </sheetData>
      <sheetData sheetId="16072"/>
      <sheetData sheetId="16073"/>
      <sheetData sheetId="16074"/>
      <sheetData sheetId="16075"/>
      <sheetData sheetId="16076"/>
      <sheetData sheetId="16077"/>
      <sheetData sheetId="16078"/>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efreshError="1"/>
      <sheetData sheetId="16089" refreshError="1"/>
      <sheetData sheetId="16090" refreshError="1"/>
      <sheetData sheetId="16091">
        <row r="9">
          <cell r="A9" t="str">
            <v>A</v>
          </cell>
        </row>
      </sheetData>
      <sheetData sheetId="16092">
        <row r="9">
          <cell r="A9" t="str">
            <v>A</v>
          </cell>
        </row>
      </sheetData>
      <sheetData sheetId="16093">
        <row r="9">
          <cell r="A9" t="str">
            <v>A</v>
          </cell>
        </row>
      </sheetData>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sheetData sheetId="16350"/>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sheetData sheetId="16370"/>
      <sheetData sheetId="16371">
        <row r="9">
          <cell r="A9" t="str">
            <v>A</v>
          </cell>
        </row>
      </sheetData>
      <sheetData sheetId="16372">
        <row r="9">
          <cell r="A9" t="str">
            <v>A</v>
          </cell>
        </row>
      </sheetData>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sheetData sheetId="16402">
        <row r="9">
          <cell r="A9" t="str">
            <v>A</v>
          </cell>
        </row>
      </sheetData>
      <sheetData sheetId="16403"/>
      <sheetData sheetId="16404"/>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sheetData sheetId="16415"/>
      <sheetData sheetId="16416"/>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row r="9">
          <cell r="A9" t="str">
            <v>A</v>
          </cell>
        </row>
      </sheetData>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row r="9">
          <cell r="A9" t="str">
            <v>A</v>
          </cell>
        </row>
      </sheetData>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sheetData sheetId="16459"/>
      <sheetData sheetId="16460"/>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sheetData sheetId="16553"/>
      <sheetData sheetId="16554"/>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sheetData sheetId="16582"/>
      <sheetData sheetId="16583"/>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sheetData sheetId="16605"/>
      <sheetData sheetId="16606"/>
      <sheetData sheetId="16607"/>
      <sheetData sheetId="16608"/>
      <sheetData sheetId="16609"/>
      <sheetData sheetId="16610"/>
      <sheetData sheetId="16611"/>
      <sheetData sheetId="16612"/>
      <sheetData sheetId="16613"/>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sheetData sheetId="17045"/>
      <sheetData sheetId="17046"/>
      <sheetData sheetId="17047"/>
      <sheetData sheetId="17048"/>
      <sheetData sheetId="17049"/>
      <sheetData sheetId="17050"/>
      <sheetData sheetId="17051"/>
      <sheetData sheetId="17052"/>
      <sheetData sheetId="17053"/>
      <sheetData sheetId="17054"/>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sheetData sheetId="17143"/>
      <sheetData sheetId="17144"/>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efreshError="1"/>
      <sheetData sheetId="17165">
        <row r="9">
          <cell r="A9" t="str">
            <v>A</v>
          </cell>
        </row>
      </sheetData>
      <sheetData sheetId="17166">
        <row r="9">
          <cell r="A9" t="str">
            <v>A</v>
          </cell>
        </row>
      </sheetData>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sheetData sheetId="17175" refreshError="1"/>
      <sheetData sheetId="17176" refreshError="1"/>
      <sheetData sheetId="17177" refreshError="1"/>
      <sheetData sheetId="17178" refreshError="1"/>
      <sheetData sheetId="17179" refreshError="1"/>
      <sheetData sheetId="17180">
        <row r="9">
          <cell r="A9" t="str">
            <v>A</v>
          </cell>
        </row>
      </sheetData>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efreshError="1"/>
      <sheetData sheetId="17263" refreshError="1"/>
      <sheetData sheetId="17264" refreshError="1"/>
      <sheetData sheetId="17265" refreshError="1"/>
      <sheetData sheetId="17266">
        <row r="9">
          <cell r="A9" t="str">
            <v>A</v>
          </cell>
        </row>
      </sheetData>
      <sheetData sheetId="17267">
        <row r="9">
          <cell r="A9" t="str">
            <v>A</v>
          </cell>
        </row>
      </sheetData>
      <sheetData sheetId="17268" refreshError="1"/>
      <sheetData sheetId="17269" refreshError="1"/>
      <sheetData sheetId="17270" refreshError="1"/>
      <sheetData sheetId="17271" refreshError="1"/>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ow r="9">
          <cell r="A9" t="str">
            <v>A</v>
          </cell>
        </row>
      </sheetData>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ow r="9">
          <cell r="A9" t="str">
            <v>A</v>
          </cell>
        </row>
      </sheetData>
      <sheetData sheetId="17338">
        <row r="9">
          <cell r="A9" t="str">
            <v>A</v>
          </cell>
        </row>
      </sheetData>
      <sheetData sheetId="17339" refreshError="1"/>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efreshError="1"/>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ow r="9">
          <cell r="A9" t="str">
            <v>A</v>
          </cell>
        </row>
      </sheetData>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ow r="9">
          <cell r="A9" t="str">
            <v>A</v>
          </cell>
        </row>
      </sheetData>
      <sheetData sheetId="17381" refreshError="1"/>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ow r="9">
          <cell r="A9" t="str">
            <v>A</v>
          </cell>
        </row>
      </sheetData>
      <sheetData sheetId="17533" refreshError="1"/>
      <sheetData sheetId="17534" refreshError="1"/>
      <sheetData sheetId="17535">
        <row r="9">
          <cell r="A9" t="str">
            <v>A</v>
          </cell>
        </row>
      </sheetData>
      <sheetData sheetId="17536">
        <row r="9">
          <cell r="A9" t="str">
            <v>A</v>
          </cell>
        </row>
      </sheetData>
      <sheetData sheetId="17537" refreshError="1"/>
      <sheetData sheetId="17538" refreshError="1"/>
      <sheetData sheetId="17539" refreshError="1"/>
      <sheetData sheetId="17540">
        <row r="9">
          <cell r="A9" t="str">
            <v>A</v>
          </cell>
        </row>
      </sheetData>
      <sheetData sheetId="17541" refreshError="1"/>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efreshError="1"/>
      <sheetData sheetId="17556" refreshError="1"/>
      <sheetData sheetId="17557" refreshError="1"/>
      <sheetData sheetId="17558" refreshError="1"/>
      <sheetData sheetId="17559" refreshError="1"/>
      <sheetData sheetId="17560" refreshError="1"/>
      <sheetData sheetId="17561">
        <row r="9">
          <cell r="A9" t="str">
            <v>A</v>
          </cell>
        </row>
      </sheetData>
      <sheetData sheetId="17562" refreshError="1"/>
      <sheetData sheetId="17563" refreshError="1"/>
      <sheetData sheetId="17564" refreshError="1"/>
      <sheetData sheetId="17565" refreshError="1"/>
      <sheetData sheetId="17566" refreshError="1"/>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efreshError="1"/>
      <sheetData sheetId="17572">
        <row r="9">
          <cell r="A9" t="str">
            <v>A</v>
          </cell>
        </row>
      </sheetData>
      <sheetData sheetId="17573">
        <row r="9">
          <cell r="A9" t="str">
            <v>A</v>
          </cell>
        </row>
      </sheetData>
      <sheetData sheetId="17574" refreshError="1"/>
      <sheetData sheetId="17575" refreshError="1"/>
      <sheetData sheetId="17576" refreshError="1"/>
      <sheetData sheetId="17577" refreshError="1"/>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efreshError="1"/>
      <sheetData sheetId="17586" refreshError="1"/>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efreshError="1"/>
      <sheetData sheetId="17658">
        <row r="9">
          <cell r="A9" t="str">
            <v>A</v>
          </cell>
        </row>
      </sheetData>
      <sheetData sheetId="17659" refreshError="1"/>
      <sheetData sheetId="17660"/>
      <sheetData sheetId="17661"/>
      <sheetData sheetId="17662">
        <row r="9">
          <cell r="A9" t="str">
            <v>A</v>
          </cell>
        </row>
      </sheetData>
      <sheetData sheetId="17663" refreshError="1"/>
      <sheetData sheetId="17664" refreshError="1"/>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efreshError="1"/>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ow r="9">
          <cell r="A9" t="str">
            <v>A</v>
          </cell>
        </row>
      </sheetData>
      <sheetData sheetId="17682">
        <row r="9">
          <cell r="A9" t="str">
            <v>A</v>
          </cell>
        </row>
      </sheetData>
      <sheetData sheetId="17683" refreshError="1"/>
      <sheetData sheetId="17684" refreshError="1"/>
      <sheetData sheetId="17685" refreshError="1"/>
      <sheetData sheetId="17686" refreshError="1"/>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efreshError="1"/>
      <sheetData sheetId="17695" refreshError="1"/>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efreshError="1"/>
      <sheetData sheetId="17767" refreshError="1"/>
      <sheetData sheetId="17768" refreshError="1"/>
      <sheetData sheetId="17769" refreshError="1"/>
      <sheetData sheetId="17770" refreshError="1"/>
      <sheetData sheetId="17771" refreshError="1"/>
      <sheetData sheetId="17772">
        <row r="9">
          <cell r="A9" t="str">
            <v>A</v>
          </cell>
        </row>
      </sheetData>
      <sheetData sheetId="17773">
        <row r="9">
          <cell r="A9" t="str">
            <v>A</v>
          </cell>
        </row>
      </sheetData>
      <sheetData sheetId="17774">
        <row r="9">
          <cell r="A9" t="str">
            <v>A</v>
          </cell>
        </row>
      </sheetData>
      <sheetData sheetId="17775" refreshError="1"/>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efreshError="1"/>
      <sheetData sheetId="17782" refreshError="1"/>
      <sheetData sheetId="17783" refreshError="1"/>
      <sheetData sheetId="17784" refreshError="1"/>
      <sheetData sheetId="17785" refreshError="1"/>
      <sheetData sheetId="17786">
        <row r="9">
          <cell r="A9" t="str">
            <v>A</v>
          </cell>
        </row>
      </sheetData>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efreshError="1"/>
      <sheetData sheetId="17917" refreshError="1"/>
      <sheetData sheetId="17918" refreshError="1"/>
      <sheetData sheetId="17919" refreshError="1"/>
      <sheetData sheetId="17920" refreshError="1"/>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sheetData sheetId="18383">
        <row r="9">
          <cell r="A9" t="str">
            <v>A</v>
          </cell>
        </row>
      </sheetData>
      <sheetData sheetId="18384"/>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efreshError="1"/>
      <sheetData sheetId="18408"/>
      <sheetData sheetId="18409"/>
      <sheetData sheetId="18410"/>
      <sheetData sheetId="18411"/>
      <sheetData sheetId="18412"/>
      <sheetData sheetId="18413"/>
      <sheetData sheetId="18414" refreshError="1"/>
      <sheetData sheetId="18415">
        <row r="9">
          <cell r="A9" t="str">
            <v>A</v>
          </cell>
        </row>
      </sheetData>
      <sheetData sheetId="18416">
        <row r="9">
          <cell r="A9" t="str">
            <v>A</v>
          </cell>
        </row>
      </sheetData>
      <sheetData sheetId="18417">
        <row r="9">
          <cell r="A9" t="str">
            <v>A</v>
          </cell>
        </row>
      </sheetData>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sheetData sheetId="18435"/>
      <sheetData sheetId="18436">
        <row r="9">
          <cell r="A9" t="str">
            <v>A</v>
          </cell>
        </row>
      </sheetData>
      <sheetData sheetId="18437">
        <row r="9">
          <cell r="A9" t="str">
            <v>A</v>
          </cell>
        </row>
      </sheetData>
      <sheetData sheetId="18438">
        <row r="9">
          <cell r="A9" t="str">
            <v>A</v>
          </cell>
        </row>
      </sheetData>
      <sheetData sheetId="18439">
        <row r="9">
          <cell r="A9" t="str">
            <v>A</v>
          </cell>
        </row>
      </sheetData>
      <sheetData sheetId="18440">
        <row r="9">
          <cell r="A9" t="str">
            <v>A</v>
          </cell>
        </row>
      </sheetData>
      <sheetData sheetId="18441">
        <row r="9">
          <cell r="A9" t="str">
            <v>A</v>
          </cell>
        </row>
      </sheetData>
      <sheetData sheetId="18442" refreshError="1"/>
      <sheetData sheetId="18443" refreshError="1"/>
      <sheetData sheetId="18444">
        <row r="9">
          <cell r="A9" t="str">
            <v>A</v>
          </cell>
        </row>
      </sheetData>
      <sheetData sheetId="18445" refreshError="1"/>
      <sheetData sheetId="18446" refreshError="1"/>
      <sheetData sheetId="18447" refreshError="1"/>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ow r="9">
          <cell r="A9" t="str">
            <v>A</v>
          </cell>
        </row>
      </sheetData>
      <sheetData sheetId="18476" refreshError="1"/>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sheetData sheetId="18498"/>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efreshError="1"/>
      <sheetData sheetId="18507" refreshError="1"/>
      <sheetData sheetId="18508" refreshError="1"/>
      <sheetData sheetId="18509">
        <row r="9">
          <cell r="A9" t="str">
            <v>A</v>
          </cell>
        </row>
      </sheetData>
      <sheetData sheetId="18510">
        <row r="9">
          <cell r="A9" t="str">
            <v>A</v>
          </cell>
        </row>
      </sheetData>
      <sheetData sheetId="18511" refreshError="1"/>
      <sheetData sheetId="18512" refreshError="1"/>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efreshError="1"/>
      <sheetData sheetId="18544">
        <row r="9">
          <cell r="A9" t="str">
            <v>A</v>
          </cell>
        </row>
      </sheetData>
      <sheetData sheetId="18545">
        <row r="9">
          <cell r="A9" t="str">
            <v>A</v>
          </cell>
        </row>
      </sheetData>
      <sheetData sheetId="18546" refreshError="1"/>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efreshError="1"/>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efreshError="1"/>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efreshError="1"/>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efreshError="1"/>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efreshError="1"/>
      <sheetData sheetId="18688" refreshError="1"/>
      <sheetData sheetId="18689" refreshError="1"/>
      <sheetData sheetId="18690" refreshError="1"/>
      <sheetData sheetId="18691">
        <row r="9">
          <cell r="A9" t="str">
            <v>A</v>
          </cell>
        </row>
      </sheetData>
      <sheetData sheetId="18692">
        <row r="9">
          <cell r="A9" t="str">
            <v>A</v>
          </cell>
        </row>
      </sheetData>
      <sheetData sheetId="18693" refreshError="1"/>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efreshError="1"/>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sheetData sheetId="18724"/>
      <sheetData sheetId="18725"/>
      <sheetData sheetId="18726"/>
      <sheetData sheetId="18727"/>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ow r="9">
          <cell r="A9" t="str">
            <v>A</v>
          </cell>
        </row>
      </sheetData>
      <sheetData sheetId="18789" refreshError="1"/>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sheetData sheetId="18814">
        <row r="9">
          <cell r="A9" t="str">
            <v>A</v>
          </cell>
        </row>
      </sheetData>
      <sheetData sheetId="18815"/>
      <sheetData sheetId="18816"/>
      <sheetData sheetId="18817"/>
      <sheetData sheetId="18818"/>
      <sheetData sheetId="18819"/>
      <sheetData sheetId="18820">
        <row r="9">
          <cell r="A9" t="str">
            <v>A</v>
          </cell>
        </row>
      </sheetData>
      <sheetData sheetId="18821">
        <row r="9">
          <cell r="A9" t="str">
            <v>A</v>
          </cell>
        </row>
      </sheetData>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refreshError="1"/>
      <sheetData sheetId="18939"/>
      <sheetData sheetId="18940"/>
      <sheetData sheetId="18941" refreshError="1"/>
      <sheetData sheetId="18942" refreshError="1"/>
      <sheetData sheetId="18943" refreshError="1"/>
      <sheetData sheetId="18944" refreshError="1"/>
      <sheetData sheetId="18945" refreshError="1"/>
      <sheetData sheetId="18946"/>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ow r="9">
          <cell r="A9" t="str">
            <v>A</v>
          </cell>
        </row>
      </sheetData>
      <sheetData sheetId="18956">
        <row r="9">
          <cell r="A9" t="str">
            <v>A</v>
          </cell>
        </row>
      </sheetData>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efreshError="1"/>
      <sheetData sheetId="20625" refreshError="1"/>
      <sheetData sheetId="20626" refreshError="1"/>
      <sheetData sheetId="20627">
        <row r="9">
          <cell r="A9" t="str">
            <v>A</v>
          </cell>
        </row>
      </sheetData>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sheetData sheetId="20649"/>
      <sheetData sheetId="20650">
        <row r="9">
          <cell r="A9" t="str">
            <v>A</v>
          </cell>
        </row>
      </sheetData>
      <sheetData sheetId="20651"/>
      <sheetData sheetId="20652"/>
      <sheetData sheetId="20653" refreshError="1"/>
      <sheetData sheetId="20654" refreshError="1"/>
      <sheetData sheetId="20655" refreshError="1"/>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sheetData sheetId="23047"/>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efreshError="1"/>
      <sheetData sheetId="23070" refreshError="1"/>
      <sheetData sheetId="23071" refreshError="1"/>
      <sheetData sheetId="23072" refreshError="1"/>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ow r="9">
          <cell r="A9" t="str">
            <v>A</v>
          </cell>
        </row>
      </sheetData>
      <sheetData sheetId="23099" refreshError="1"/>
      <sheetData sheetId="23100" refreshError="1"/>
      <sheetData sheetId="23101">
        <row r="9">
          <cell r="A9" t="str">
            <v>A</v>
          </cell>
        </row>
      </sheetData>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ow r="9">
          <cell r="A9" t="str">
            <v>A</v>
          </cell>
        </row>
      </sheetData>
      <sheetData sheetId="23110">
        <row r="9">
          <cell r="A9" t="str">
            <v>A</v>
          </cell>
        </row>
      </sheetData>
      <sheetData sheetId="23111" refreshError="1"/>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ow r="9">
          <cell r="A9" t="str">
            <v>A</v>
          </cell>
        </row>
      </sheetData>
      <sheetData sheetId="23129">
        <row r="9">
          <cell r="A9" t="str">
            <v>A</v>
          </cell>
        </row>
      </sheetData>
      <sheetData sheetId="23130">
        <row r="9">
          <cell r="A9" t="str">
            <v>A</v>
          </cell>
        </row>
      </sheetData>
      <sheetData sheetId="23131">
        <row r="9">
          <cell r="A9" t="str">
            <v>A</v>
          </cell>
        </row>
      </sheetData>
      <sheetData sheetId="23132">
        <row r="9">
          <cell r="A9" t="str">
            <v>A</v>
          </cell>
        </row>
      </sheetData>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efreshError="1"/>
      <sheetData sheetId="23140" refreshError="1"/>
      <sheetData sheetId="23141">
        <row r="9">
          <cell r="A9" t="str">
            <v>A</v>
          </cell>
        </row>
      </sheetData>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ow r="9">
          <cell r="A9" t="str">
            <v>A</v>
          </cell>
        </row>
      </sheetData>
      <sheetData sheetId="23153">
        <row r="9">
          <cell r="A9" t="str">
            <v>A</v>
          </cell>
        </row>
      </sheetData>
      <sheetData sheetId="23154">
        <row r="9">
          <cell r="A9" t="str">
            <v>A</v>
          </cell>
        </row>
      </sheetData>
      <sheetData sheetId="23155">
        <row r="9">
          <cell r="A9" t="str">
            <v>A</v>
          </cell>
        </row>
      </sheetData>
      <sheetData sheetId="23156">
        <row r="9">
          <cell r="A9" t="str">
            <v>A</v>
          </cell>
        </row>
      </sheetData>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ow r="9">
          <cell r="A9" t="str">
            <v>A</v>
          </cell>
        </row>
      </sheetData>
      <sheetData sheetId="23187">
        <row r="9">
          <cell r="A9" t="str">
            <v>A</v>
          </cell>
        </row>
      </sheetData>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ow r="9">
          <cell r="A9" t="str">
            <v>A</v>
          </cell>
        </row>
      </sheetData>
      <sheetData sheetId="23193">
        <row r="9">
          <cell r="A9" t="str">
            <v>A</v>
          </cell>
        </row>
      </sheetData>
      <sheetData sheetId="23194">
        <row r="9">
          <cell r="A9" t="str">
            <v>A</v>
          </cell>
        </row>
      </sheetData>
      <sheetData sheetId="23195">
        <row r="9">
          <cell r="A9" t="str">
            <v>A</v>
          </cell>
        </row>
      </sheetData>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ow r="9">
          <cell r="A9" t="str">
            <v>A</v>
          </cell>
        </row>
      </sheetData>
      <sheetData sheetId="23206">
        <row r="9">
          <cell r="A9" t="str">
            <v>A</v>
          </cell>
        </row>
      </sheetData>
      <sheetData sheetId="23207">
        <row r="9">
          <cell r="A9" t="str">
            <v>A</v>
          </cell>
        </row>
      </sheetData>
      <sheetData sheetId="23208">
        <row r="9">
          <cell r="A9" t="str">
            <v>A</v>
          </cell>
        </row>
      </sheetData>
      <sheetData sheetId="23209">
        <row r="9">
          <cell r="A9" t="str">
            <v>A</v>
          </cell>
        </row>
      </sheetData>
      <sheetData sheetId="23210">
        <row r="9">
          <cell r="A9" t="str">
            <v>A</v>
          </cell>
        </row>
      </sheetData>
      <sheetData sheetId="23211">
        <row r="9">
          <cell r="A9" t="str">
            <v>A</v>
          </cell>
        </row>
      </sheetData>
      <sheetData sheetId="23212">
        <row r="9">
          <cell r="A9" t="str">
            <v>A</v>
          </cell>
        </row>
      </sheetData>
      <sheetData sheetId="23213" refreshError="1"/>
      <sheetData sheetId="23214">
        <row r="9">
          <cell r="A9" t="str">
            <v>A</v>
          </cell>
        </row>
      </sheetData>
      <sheetData sheetId="23215">
        <row r="9">
          <cell r="A9" t="str">
            <v>A</v>
          </cell>
        </row>
      </sheetData>
      <sheetData sheetId="23216">
        <row r="9">
          <cell r="A9" t="str">
            <v>A</v>
          </cell>
        </row>
      </sheetData>
      <sheetData sheetId="23217">
        <row r="9">
          <cell r="A9" t="str">
            <v>A</v>
          </cell>
        </row>
      </sheetData>
      <sheetData sheetId="23218">
        <row r="9">
          <cell r="A9" t="str">
            <v>A</v>
          </cell>
        </row>
      </sheetData>
      <sheetData sheetId="23219">
        <row r="9">
          <cell r="A9" t="str">
            <v>A</v>
          </cell>
        </row>
      </sheetData>
      <sheetData sheetId="23220">
        <row r="9">
          <cell r="A9" t="str">
            <v>A</v>
          </cell>
        </row>
      </sheetData>
      <sheetData sheetId="23221">
        <row r="9">
          <cell r="A9" t="str">
            <v>A</v>
          </cell>
        </row>
      </sheetData>
      <sheetData sheetId="23222">
        <row r="9">
          <cell r="A9" t="str">
            <v>A</v>
          </cell>
        </row>
      </sheetData>
      <sheetData sheetId="23223">
        <row r="9">
          <cell r="A9" t="str">
            <v>A</v>
          </cell>
        </row>
      </sheetData>
      <sheetData sheetId="23224">
        <row r="9">
          <cell r="A9" t="str">
            <v>A</v>
          </cell>
        </row>
      </sheetData>
      <sheetData sheetId="23225">
        <row r="9">
          <cell r="A9" t="str">
            <v>A</v>
          </cell>
        </row>
      </sheetData>
      <sheetData sheetId="23226">
        <row r="9">
          <cell r="A9" t="str">
            <v>A</v>
          </cell>
        </row>
      </sheetData>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efreshError="1"/>
      <sheetData sheetId="23233" refreshError="1"/>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efreshError="1"/>
      <sheetData sheetId="23239" refreshError="1"/>
      <sheetData sheetId="23240" refreshError="1"/>
      <sheetData sheetId="23241" refreshError="1"/>
      <sheetData sheetId="23242">
        <row r="9">
          <cell r="A9" t="str">
            <v>A</v>
          </cell>
        </row>
      </sheetData>
      <sheetData sheetId="23243">
        <row r="9">
          <cell r="A9" t="str">
            <v>A</v>
          </cell>
        </row>
      </sheetData>
      <sheetData sheetId="23244">
        <row r="9">
          <cell r="A9" t="str">
            <v>A</v>
          </cell>
        </row>
      </sheetData>
      <sheetData sheetId="23245">
        <row r="9">
          <cell r="A9" t="str">
            <v>A</v>
          </cell>
        </row>
      </sheetData>
      <sheetData sheetId="23246">
        <row r="9">
          <cell r="A9" t="str">
            <v>A</v>
          </cell>
        </row>
      </sheetData>
      <sheetData sheetId="23247">
        <row r="9">
          <cell r="A9" t="str">
            <v>A</v>
          </cell>
        </row>
      </sheetData>
      <sheetData sheetId="23248">
        <row r="9">
          <cell r="A9" t="str">
            <v>A</v>
          </cell>
        </row>
      </sheetData>
      <sheetData sheetId="23249">
        <row r="9">
          <cell r="A9" t="str">
            <v>A</v>
          </cell>
        </row>
      </sheetData>
      <sheetData sheetId="23250">
        <row r="9">
          <cell r="A9" t="str">
            <v>A</v>
          </cell>
        </row>
      </sheetData>
      <sheetData sheetId="23251" refreshError="1"/>
      <sheetData sheetId="23252" refreshError="1"/>
      <sheetData sheetId="23253" refreshError="1"/>
      <sheetData sheetId="23254" refreshError="1"/>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efreshError="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efreshError="1"/>
      <sheetData sheetId="23345">
        <row r="9">
          <cell r="A9" t="str">
            <v>A</v>
          </cell>
        </row>
      </sheetData>
      <sheetData sheetId="23346" refreshError="1"/>
      <sheetData sheetId="23347" refreshError="1"/>
      <sheetData sheetId="23348" refreshError="1"/>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ow r="9">
          <cell r="A9" t="str">
            <v>A</v>
          </cell>
        </row>
      </sheetData>
      <sheetData sheetId="23428" refreshError="1"/>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efreshError="1"/>
      <sheetData sheetId="23499">
        <row r="9">
          <cell r="A9" t="str">
            <v>A</v>
          </cell>
        </row>
      </sheetData>
      <sheetData sheetId="23500">
        <row r="9">
          <cell r="A9" t="str">
            <v>A</v>
          </cell>
        </row>
      </sheetData>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sheetData sheetId="23530"/>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efreshError="1"/>
      <sheetData sheetId="23631">
        <row r="9">
          <cell r="A9" t="str">
            <v>A</v>
          </cell>
        </row>
      </sheetData>
      <sheetData sheetId="23632" refreshError="1"/>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ow r="9">
          <cell r="A9" t="str">
            <v>A</v>
          </cell>
        </row>
      </sheetData>
      <sheetData sheetId="23646">
        <row r="9">
          <cell r="A9" t="str">
            <v>A</v>
          </cell>
        </row>
      </sheetData>
      <sheetData sheetId="23647">
        <row r="9">
          <cell r="A9" t="str">
            <v>A</v>
          </cell>
        </row>
      </sheetData>
      <sheetData sheetId="23648">
        <row r="9">
          <cell r="A9" t="str">
            <v>A</v>
          </cell>
        </row>
      </sheetData>
      <sheetData sheetId="23649" refreshError="1"/>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ow r="9">
          <cell r="A9" t="str">
            <v>A</v>
          </cell>
        </row>
      </sheetData>
      <sheetData sheetId="23667">
        <row r="9">
          <cell r="A9" t="str">
            <v>A</v>
          </cell>
        </row>
      </sheetData>
      <sheetData sheetId="23668">
        <row r="9">
          <cell r="A9" t="str">
            <v>A</v>
          </cell>
        </row>
      </sheetData>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ow r="9">
          <cell r="A9" t="str">
            <v>A</v>
          </cell>
        </row>
      </sheetData>
      <sheetData sheetId="23743" refreshError="1"/>
      <sheetData sheetId="23744" refreshError="1"/>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efreshError="1"/>
      <sheetData sheetId="23760">
        <row r="9">
          <cell r="A9" t="str">
            <v>A</v>
          </cell>
        </row>
      </sheetData>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ow r="9">
          <cell r="A9" t="str">
            <v>A</v>
          </cell>
        </row>
      </sheetData>
      <sheetData sheetId="23769">
        <row r="9">
          <cell r="A9" t="str">
            <v>A</v>
          </cell>
        </row>
      </sheetData>
      <sheetData sheetId="23770" refreshError="1"/>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efreshError="1"/>
      <sheetData sheetId="23783">
        <row r="9">
          <cell r="A9" t="str">
            <v>A</v>
          </cell>
        </row>
      </sheetData>
      <sheetData sheetId="23784">
        <row r="9">
          <cell r="A9" t="str">
            <v>A</v>
          </cell>
        </row>
      </sheetData>
      <sheetData sheetId="23785" refreshError="1"/>
      <sheetData sheetId="23786" refreshError="1"/>
      <sheetData sheetId="23787" refreshError="1"/>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efreshError="1"/>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efreshError="1"/>
      <sheetData sheetId="23812" refreshError="1"/>
      <sheetData sheetId="23813" refreshError="1"/>
      <sheetData sheetId="23814" refreshError="1"/>
      <sheetData sheetId="23815" refreshError="1"/>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efreshError="1"/>
      <sheetData sheetId="23870" refreshError="1"/>
      <sheetData sheetId="23871" refreshError="1"/>
      <sheetData sheetId="23872" refreshError="1"/>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efreshError="1"/>
      <sheetData sheetId="23893">
        <row r="9">
          <cell r="A9" t="str">
            <v>A</v>
          </cell>
        </row>
      </sheetData>
      <sheetData sheetId="23894" refreshError="1"/>
      <sheetData sheetId="23895">
        <row r="9">
          <cell r="A9" t="str">
            <v>A</v>
          </cell>
        </row>
      </sheetData>
      <sheetData sheetId="23896">
        <row r="9">
          <cell r="A9" t="str">
            <v>A</v>
          </cell>
        </row>
      </sheetData>
      <sheetData sheetId="23897" refreshError="1"/>
      <sheetData sheetId="23898">
        <row r="9">
          <cell r="A9" t="str">
            <v>A</v>
          </cell>
        </row>
      </sheetData>
      <sheetData sheetId="23899" refreshError="1"/>
      <sheetData sheetId="23900" refreshError="1"/>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efreshError="1"/>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efreshError="1"/>
      <sheetData sheetId="24003" refreshError="1"/>
      <sheetData sheetId="24004">
        <row r="9">
          <cell r="A9" t="str">
            <v>A</v>
          </cell>
        </row>
      </sheetData>
      <sheetData sheetId="24005">
        <row r="9">
          <cell r="A9" t="str">
            <v>A</v>
          </cell>
        </row>
      </sheetData>
      <sheetData sheetId="24006">
        <row r="9">
          <cell r="A9" t="str">
            <v>A</v>
          </cell>
        </row>
      </sheetData>
      <sheetData sheetId="24007" refreshError="1"/>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efreshError="1"/>
      <sheetData sheetId="24116" refreshError="1"/>
      <sheetData sheetId="24117">
        <row r="9">
          <cell r="A9" t="str">
            <v>A</v>
          </cell>
        </row>
      </sheetData>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efreshError="1"/>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efreshError="1"/>
      <sheetData sheetId="24175" refreshError="1"/>
      <sheetData sheetId="24176" refreshError="1"/>
      <sheetData sheetId="24177" refreshError="1"/>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row r="9">
          <cell r="A9" t="str">
            <v>A</v>
          </cell>
        </row>
      </sheetData>
      <sheetData sheetId="24193">
        <row r="9">
          <cell r="A9" t="str">
            <v>A</v>
          </cell>
        </row>
      </sheetData>
      <sheetData sheetId="24194">
        <row r="9">
          <cell r="A9" t="str">
            <v>A</v>
          </cell>
        </row>
      </sheetData>
      <sheetData sheetId="24195">
        <row r="9">
          <cell r="A9" t="str">
            <v>A</v>
          </cell>
        </row>
      </sheetData>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ow r="9">
          <cell r="A9" t="str">
            <v>A</v>
          </cell>
        </row>
      </sheetData>
      <sheetData sheetId="24202">
        <row r="9">
          <cell r="A9" t="str">
            <v>A</v>
          </cell>
        </row>
      </sheetData>
      <sheetData sheetId="24203">
        <row r="9">
          <cell r="A9" t="str">
            <v>A</v>
          </cell>
        </row>
      </sheetData>
      <sheetData sheetId="24204">
        <row r="9">
          <cell r="A9" t="str">
            <v>A</v>
          </cell>
        </row>
      </sheetData>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ow r="9">
          <cell r="A9" t="str">
            <v>A</v>
          </cell>
        </row>
      </sheetData>
      <sheetData sheetId="24226" refreshError="1"/>
      <sheetData sheetId="24227">
        <row r="9">
          <cell r="A9" t="str">
            <v>A</v>
          </cell>
        </row>
      </sheetData>
      <sheetData sheetId="24228">
        <row r="9">
          <cell r="A9" t="str">
            <v>A</v>
          </cell>
        </row>
      </sheetData>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ow r="9">
          <cell r="A9" t="str">
            <v>A</v>
          </cell>
        </row>
      </sheetData>
      <sheetData sheetId="24259" refreshError="1"/>
      <sheetData sheetId="24260" refreshError="1"/>
      <sheetData sheetId="24261">
        <row r="9">
          <cell r="A9" t="str">
            <v>A</v>
          </cell>
        </row>
      </sheetData>
      <sheetData sheetId="24262" refreshError="1"/>
      <sheetData sheetId="24263">
        <row r="9">
          <cell r="A9" t="str">
            <v>A</v>
          </cell>
        </row>
      </sheetData>
      <sheetData sheetId="24264">
        <row r="9">
          <cell r="A9" t="str">
            <v>A</v>
          </cell>
        </row>
      </sheetData>
      <sheetData sheetId="24265">
        <row r="9">
          <cell r="A9" t="str">
            <v>A</v>
          </cell>
        </row>
      </sheetData>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efreshError="1"/>
      <sheetData sheetId="24279" refreshError="1"/>
      <sheetData sheetId="24280">
        <row r="9">
          <cell r="A9" t="str">
            <v>A</v>
          </cell>
        </row>
      </sheetData>
      <sheetData sheetId="24281" refreshError="1"/>
      <sheetData sheetId="24282" refreshError="1"/>
      <sheetData sheetId="24283" refreshError="1"/>
      <sheetData sheetId="24284">
        <row r="9">
          <cell r="A9" t="str">
            <v>A</v>
          </cell>
        </row>
      </sheetData>
      <sheetData sheetId="24285" refreshError="1"/>
      <sheetData sheetId="24286" refreshError="1"/>
      <sheetData sheetId="24287">
        <row r="9">
          <cell r="A9" t="str">
            <v>A</v>
          </cell>
        </row>
      </sheetData>
      <sheetData sheetId="24288">
        <row r="9">
          <cell r="A9" t="str">
            <v>A</v>
          </cell>
        </row>
      </sheetData>
      <sheetData sheetId="24289" refreshError="1"/>
      <sheetData sheetId="24290" refreshError="1"/>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ow r="9">
          <cell r="A9" t="str">
            <v>A</v>
          </cell>
        </row>
      </sheetData>
      <sheetData sheetId="24351">
        <row r="9">
          <cell r="A9" t="str">
            <v>A</v>
          </cell>
        </row>
      </sheetData>
      <sheetData sheetId="24352">
        <row r="9">
          <cell r="A9" t="str">
            <v>A</v>
          </cell>
        </row>
      </sheetData>
      <sheetData sheetId="24353">
        <row r="9">
          <cell r="A9" t="str">
            <v>A</v>
          </cell>
        </row>
      </sheetData>
      <sheetData sheetId="24354">
        <row r="9">
          <cell r="A9" t="str">
            <v>A</v>
          </cell>
        </row>
      </sheetData>
      <sheetData sheetId="24355">
        <row r="9">
          <cell r="A9" t="str">
            <v>A</v>
          </cell>
        </row>
      </sheetData>
      <sheetData sheetId="24356">
        <row r="9">
          <cell r="A9" t="str">
            <v>A</v>
          </cell>
        </row>
      </sheetData>
      <sheetData sheetId="24357">
        <row r="9">
          <cell r="A9" t="str">
            <v>A</v>
          </cell>
        </row>
      </sheetData>
      <sheetData sheetId="24358">
        <row r="9">
          <cell r="A9" t="str">
            <v>A</v>
          </cell>
        </row>
      </sheetData>
      <sheetData sheetId="24359">
        <row r="9">
          <cell r="A9" t="str">
            <v>A</v>
          </cell>
        </row>
      </sheetData>
      <sheetData sheetId="24360">
        <row r="9">
          <cell r="A9" t="str">
            <v>A</v>
          </cell>
        </row>
      </sheetData>
      <sheetData sheetId="24361">
        <row r="9">
          <cell r="A9" t="str">
            <v>A</v>
          </cell>
        </row>
      </sheetData>
      <sheetData sheetId="24362">
        <row r="9">
          <cell r="A9" t="str">
            <v>A</v>
          </cell>
        </row>
      </sheetData>
      <sheetData sheetId="24363">
        <row r="9">
          <cell r="A9" t="str">
            <v>A</v>
          </cell>
        </row>
      </sheetData>
      <sheetData sheetId="24364">
        <row r="9">
          <cell r="A9" t="str">
            <v>A</v>
          </cell>
        </row>
      </sheetData>
      <sheetData sheetId="24365">
        <row r="9">
          <cell r="A9" t="str">
            <v>A</v>
          </cell>
        </row>
      </sheetData>
      <sheetData sheetId="24366">
        <row r="9">
          <cell r="A9" t="str">
            <v>A</v>
          </cell>
        </row>
      </sheetData>
      <sheetData sheetId="24367">
        <row r="9">
          <cell r="A9" t="str">
            <v>A</v>
          </cell>
        </row>
      </sheetData>
      <sheetData sheetId="24368">
        <row r="9">
          <cell r="A9" t="str">
            <v>A</v>
          </cell>
        </row>
      </sheetData>
      <sheetData sheetId="24369">
        <row r="9">
          <cell r="A9" t="str">
            <v>A</v>
          </cell>
        </row>
      </sheetData>
      <sheetData sheetId="24370">
        <row r="9">
          <cell r="A9" t="str">
            <v>A</v>
          </cell>
        </row>
      </sheetData>
      <sheetData sheetId="24371">
        <row r="9">
          <cell r="A9" t="str">
            <v>A</v>
          </cell>
        </row>
      </sheetData>
      <sheetData sheetId="24372">
        <row r="9">
          <cell r="A9" t="str">
            <v>A</v>
          </cell>
        </row>
      </sheetData>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efreshError="1"/>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efreshError="1"/>
      <sheetData sheetId="24418" refreshError="1"/>
      <sheetData sheetId="24419" refreshError="1"/>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efreshError="1"/>
      <sheetData sheetId="24430" refreshError="1"/>
      <sheetData sheetId="24431" refreshError="1"/>
      <sheetData sheetId="24432" refreshError="1"/>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efreshError="1"/>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efreshError="1"/>
      <sheetData sheetId="24522" refreshError="1"/>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efreshError="1"/>
      <sheetData sheetId="24613" refreshError="1"/>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efreshError="1"/>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efreshError="1"/>
      <sheetData sheetId="24636" refreshError="1"/>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ow r="9">
          <cell r="A9" t="str">
            <v>A</v>
          </cell>
        </row>
      </sheetData>
      <sheetData sheetId="24649">
        <row r="9">
          <cell r="A9" t="str">
            <v>A</v>
          </cell>
        </row>
      </sheetData>
      <sheetData sheetId="24650">
        <row r="9">
          <cell r="A9" t="str">
            <v>A</v>
          </cell>
        </row>
      </sheetData>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ow r="9">
          <cell r="A9" t="str">
            <v>A</v>
          </cell>
        </row>
      </sheetData>
      <sheetData sheetId="24668">
        <row r="9">
          <cell r="A9" t="str">
            <v>A</v>
          </cell>
        </row>
      </sheetData>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ow r="9">
          <cell r="A9" t="str">
            <v>A</v>
          </cell>
        </row>
      </sheetData>
      <sheetData sheetId="24722" refreshError="1"/>
      <sheetData sheetId="24723">
        <row r="9">
          <cell r="A9" t="str">
            <v>A</v>
          </cell>
        </row>
      </sheetData>
      <sheetData sheetId="24724">
        <row r="9">
          <cell r="A9" t="str">
            <v>A</v>
          </cell>
        </row>
      </sheetData>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ow r="9">
          <cell r="A9" t="str">
            <v>A</v>
          </cell>
        </row>
      </sheetData>
      <sheetData sheetId="24794">
        <row r="9">
          <cell r="A9" t="str">
            <v>A</v>
          </cell>
        </row>
      </sheetData>
      <sheetData sheetId="24795">
        <row r="9">
          <cell r="A9" t="str">
            <v>A</v>
          </cell>
        </row>
      </sheetData>
      <sheetData sheetId="24796">
        <row r="9">
          <cell r="A9" t="str">
            <v>A</v>
          </cell>
        </row>
      </sheetData>
      <sheetData sheetId="24797">
        <row r="9">
          <cell r="A9" t="str">
            <v>A</v>
          </cell>
        </row>
      </sheetData>
      <sheetData sheetId="24798" refreshError="1"/>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sheetData sheetId="24827"/>
      <sheetData sheetId="24828"/>
      <sheetData sheetId="24829"/>
      <sheetData sheetId="24830"/>
      <sheetData sheetId="24831"/>
      <sheetData sheetId="24832"/>
      <sheetData sheetId="24833"/>
      <sheetData sheetId="24834"/>
      <sheetData sheetId="24835"/>
      <sheetData sheetId="24836"/>
      <sheetData sheetId="24837"/>
      <sheetData sheetId="24838"/>
      <sheetData sheetId="24839"/>
      <sheetData sheetId="24840"/>
      <sheetData sheetId="24841"/>
      <sheetData sheetId="24842"/>
      <sheetData sheetId="24843"/>
      <sheetData sheetId="24844"/>
      <sheetData sheetId="24845"/>
      <sheetData sheetId="24846"/>
      <sheetData sheetId="24847"/>
      <sheetData sheetId="24848"/>
      <sheetData sheetId="24849"/>
      <sheetData sheetId="24850"/>
      <sheetData sheetId="24851"/>
      <sheetData sheetId="24852"/>
      <sheetData sheetId="24853"/>
      <sheetData sheetId="24854"/>
      <sheetData sheetId="24855"/>
      <sheetData sheetId="24856"/>
      <sheetData sheetId="24857"/>
      <sheetData sheetId="24858"/>
      <sheetData sheetId="24859"/>
      <sheetData sheetId="24860"/>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efreshError="1"/>
      <sheetData sheetId="26535" refreshError="1"/>
      <sheetData sheetId="26536" refreshError="1"/>
      <sheetData sheetId="26537" refreshError="1"/>
      <sheetData sheetId="26538" refreshError="1"/>
      <sheetData sheetId="26539" refreshError="1"/>
      <sheetData sheetId="26540">
        <row r="9">
          <cell r="A9" t="str">
            <v>A</v>
          </cell>
        </row>
      </sheetData>
      <sheetData sheetId="26541" refreshError="1"/>
      <sheetData sheetId="26542" refreshError="1"/>
      <sheetData sheetId="26543" refreshError="1"/>
      <sheetData sheetId="26544">
        <row r="9">
          <cell r="A9" t="str">
            <v>A</v>
          </cell>
        </row>
      </sheetData>
      <sheetData sheetId="26545">
        <row r="9">
          <cell r="A9" t="str">
            <v>A</v>
          </cell>
        </row>
      </sheetData>
      <sheetData sheetId="26546" refreshError="1"/>
      <sheetData sheetId="26547" refreshError="1"/>
      <sheetData sheetId="26548" refreshError="1"/>
      <sheetData sheetId="26549" refreshError="1"/>
      <sheetData sheetId="26550">
        <row r="9">
          <cell r="A9" t="str">
            <v>A</v>
          </cell>
        </row>
      </sheetData>
      <sheetData sheetId="26551" refreshError="1"/>
      <sheetData sheetId="26552" refreshError="1"/>
      <sheetData sheetId="26553" refreshError="1"/>
      <sheetData sheetId="26554">
        <row r="9">
          <cell r="A9" t="str">
            <v>A</v>
          </cell>
        </row>
      </sheetData>
      <sheetData sheetId="26555" refreshError="1"/>
      <sheetData sheetId="26556">
        <row r="9">
          <cell r="A9" t="str">
            <v>A</v>
          </cell>
        </row>
      </sheetData>
      <sheetData sheetId="26557">
        <row r="9">
          <cell r="A9" t="str">
            <v>A</v>
          </cell>
        </row>
      </sheetData>
      <sheetData sheetId="26558" refreshError="1"/>
      <sheetData sheetId="26559" refreshError="1"/>
      <sheetData sheetId="26560" refreshError="1"/>
      <sheetData sheetId="26561" refreshError="1"/>
      <sheetData sheetId="26562" refreshError="1"/>
      <sheetData sheetId="26563"/>
      <sheetData sheetId="26564"/>
      <sheetData sheetId="26565"/>
      <sheetData sheetId="26566"/>
      <sheetData sheetId="26567">
        <row r="9">
          <cell r="A9" t="str">
            <v>A</v>
          </cell>
        </row>
      </sheetData>
      <sheetData sheetId="26568"/>
      <sheetData sheetId="26569"/>
      <sheetData sheetId="26570"/>
      <sheetData sheetId="26571"/>
      <sheetData sheetId="26572"/>
      <sheetData sheetId="26573"/>
      <sheetData sheetId="26574"/>
      <sheetData sheetId="26575"/>
      <sheetData sheetId="26576"/>
      <sheetData sheetId="26577"/>
      <sheetData sheetId="26578"/>
      <sheetData sheetId="26579">
        <row r="9">
          <cell r="A9" t="str">
            <v>A</v>
          </cell>
        </row>
      </sheetData>
      <sheetData sheetId="26580">
        <row r="9">
          <cell r="A9" t="str">
            <v>A</v>
          </cell>
        </row>
      </sheetData>
      <sheetData sheetId="26581">
        <row r="9">
          <cell r="A9" t="str">
            <v>A</v>
          </cell>
        </row>
      </sheetData>
      <sheetData sheetId="26582">
        <row r="9">
          <cell r="A9" t="str">
            <v>A</v>
          </cell>
        </row>
      </sheetData>
      <sheetData sheetId="26583">
        <row r="9">
          <cell r="A9" t="str">
            <v>A</v>
          </cell>
        </row>
      </sheetData>
      <sheetData sheetId="26584">
        <row r="9">
          <cell r="A9" t="str">
            <v>A</v>
          </cell>
        </row>
      </sheetData>
      <sheetData sheetId="26585">
        <row r="9">
          <cell r="A9" t="str">
            <v>A</v>
          </cell>
        </row>
      </sheetData>
      <sheetData sheetId="26586">
        <row r="9">
          <cell r="A9" t="str">
            <v>A</v>
          </cell>
        </row>
      </sheetData>
      <sheetData sheetId="26587">
        <row r="9">
          <cell r="A9" t="str">
            <v>A</v>
          </cell>
        </row>
      </sheetData>
      <sheetData sheetId="26588">
        <row r="9">
          <cell r="A9" t="str">
            <v>A</v>
          </cell>
        </row>
      </sheetData>
      <sheetData sheetId="26589">
        <row r="9">
          <cell r="A9" t="str">
            <v>A</v>
          </cell>
        </row>
      </sheetData>
      <sheetData sheetId="26590">
        <row r="9">
          <cell r="A9" t="str">
            <v>A</v>
          </cell>
        </row>
      </sheetData>
      <sheetData sheetId="26591">
        <row r="9">
          <cell r="A9" t="str">
            <v>A</v>
          </cell>
        </row>
      </sheetData>
      <sheetData sheetId="26592">
        <row r="9">
          <cell r="A9" t="str">
            <v>A</v>
          </cell>
        </row>
      </sheetData>
      <sheetData sheetId="26593">
        <row r="9">
          <cell r="A9" t="str">
            <v>A</v>
          </cell>
        </row>
      </sheetData>
      <sheetData sheetId="26594">
        <row r="9">
          <cell r="A9" t="str">
            <v>A</v>
          </cell>
        </row>
      </sheetData>
      <sheetData sheetId="26595" refreshError="1"/>
      <sheetData sheetId="26596" refreshError="1"/>
      <sheetData sheetId="26597" refreshError="1"/>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efreshError="1"/>
      <sheetData sheetId="26714" refreshError="1"/>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efreshError="1"/>
      <sheetData sheetId="26731" refreshError="1"/>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efreshError="1"/>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efreshError="1"/>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ow r="9">
          <cell r="A9" t="str">
            <v>A</v>
          </cell>
        </row>
      </sheetData>
      <sheetData sheetId="27167">
        <row r="9">
          <cell r="A9" t="str">
            <v>A</v>
          </cell>
        </row>
      </sheetData>
      <sheetData sheetId="27168">
        <row r="9">
          <cell r="A9" t="str">
            <v>A</v>
          </cell>
        </row>
      </sheetData>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ow r="9">
          <cell r="A9" t="str">
            <v>A</v>
          </cell>
        </row>
      </sheetData>
      <sheetData sheetId="27193" refreshError="1"/>
      <sheetData sheetId="27194" refreshError="1"/>
      <sheetData sheetId="27195" refreshError="1"/>
      <sheetData sheetId="27196" refreshError="1"/>
      <sheetData sheetId="27197" refreshError="1"/>
      <sheetData sheetId="27198" refreshError="1"/>
      <sheetData sheetId="27199">
        <row r="9">
          <cell r="A9" t="str">
            <v>A</v>
          </cell>
        </row>
      </sheetData>
      <sheetData sheetId="27200" refreshError="1"/>
      <sheetData sheetId="27201">
        <row r="9">
          <cell r="A9" t="str">
            <v>A</v>
          </cell>
        </row>
      </sheetData>
      <sheetData sheetId="27202">
        <row r="9">
          <cell r="A9" t="str">
            <v>A</v>
          </cell>
        </row>
      </sheetData>
      <sheetData sheetId="27203" refreshError="1"/>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efreshError="1"/>
      <sheetData sheetId="27228" refreshError="1"/>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efreshError="1"/>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efreshError="1"/>
      <sheetData sheetId="27325" refreshError="1"/>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efreshError="1"/>
      <sheetData sheetId="27337">
        <row r="9">
          <cell r="A9" t="str">
            <v>A</v>
          </cell>
        </row>
      </sheetData>
      <sheetData sheetId="27338" refreshError="1"/>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efreshError="1"/>
      <sheetData sheetId="27369" refreshError="1"/>
      <sheetData sheetId="27370" refreshError="1"/>
      <sheetData sheetId="27371" refreshError="1"/>
      <sheetData sheetId="27372" refreshError="1"/>
      <sheetData sheetId="27373" refreshError="1"/>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efreshError="1"/>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efreshError="1"/>
      <sheetData sheetId="27435" refreshError="1"/>
      <sheetData sheetId="27436">
        <row r="9">
          <cell r="A9" t="str">
            <v>A</v>
          </cell>
        </row>
      </sheetData>
      <sheetData sheetId="27437">
        <row r="9">
          <cell r="A9" t="str">
            <v>A</v>
          </cell>
        </row>
      </sheetData>
      <sheetData sheetId="27438">
        <row r="9">
          <cell r="A9" t="str">
            <v>A</v>
          </cell>
        </row>
      </sheetData>
      <sheetData sheetId="27439" refreshError="1"/>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ow r="9">
          <cell r="A9" t="str">
            <v>A</v>
          </cell>
        </row>
      </sheetData>
      <sheetData sheetId="27535" refreshError="1"/>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efreshError="1"/>
      <sheetData sheetId="27599" refreshError="1"/>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efreshError="1"/>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row r="9">
          <cell r="A9" t="str">
            <v>A</v>
          </cell>
        </row>
      </sheetData>
      <sheetData sheetId="27647">
        <row r="9">
          <cell r="A9" t="str">
            <v>A</v>
          </cell>
        </row>
      </sheetData>
      <sheetData sheetId="27648">
        <row r="9">
          <cell r="A9" t="str">
            <v>A</v>
          </cell>
        </row>
      </sheetData>
      <sheetData sheetId="27649" refreshError="1"/>
      <sheetData sheetId="27650" refreshError="1"/>
      <sheetData sheetId="27651">
        <row r="9">
          <cell r="A9" t="str">
            <v>A</v>
          </cell>
        </row>
      </sheetData>
      <sheetData sheetId="27652">
        <row r="9">
          <cell r="A9" t="str">
            <v>A</v>
          </cell>
        </row>
      </sheetData>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ow r="9">
          <cell r="A9" t="str">
            <v>A</v>
          </cell>
        </row>
      </sheetData>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ow r="9">
          <cell r="A9" t="str">
            <v>A</v>
          </cell>
        </row>
      </sheetData>
      <sheetData sheetId="27680">
        <row r="9">
          <cell r="A9" t="str">
            <v>A</v>
          </cell>
        </row>
      </sheetData>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efreshError="1"/>
      <sheetData sheetId="27724">
        <row r="9">
          <cell r="A9" t="str">
            <v>A</v>
          </cell>
        </row>
      </sheetData>
      <sheetData sheetId="27725">
        <row r="9">
          <cell r="A9" t="str">
            <v>A</v>
          </cell>
        </row>
      </sheetData>
      <sheetData sheetId="27726">
        <row r="9">
          <cell r="A9" t="str">
            <v>A</v>
          </cell>
        </row>
      </sheetData>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sheetData sheetId="28138" refreshError="1"/>
      <sheetData sheetId="28139"/>
      <sheetData sheetId="28140">
        <row r="9">
          <cell r="A9" t="str">
            <v>A</v>
          </cell>
        </row>
      </sheetData>
      <sheetData sheetId="28141" refreshError="1"/>
      <sheetData sheetId="28142"/>
      <sheetData sheetId="28143" refreshError="1"/>
      <sheetData sheetId="28144">
        <row r="9">
          <cell r="A9" t="str">
            <v>A</v>
          </cell>
        </row>
      </sheetData>
      <sheetData sheetId="28145" refreshError="1"/>
      <sheetData sheetId="28146">
        <row r="9">
          <cell r="A9" t="str">
            <v>A</v>
          </cell>
        </row>
      </sheetData>
      <sheetData sheetId="28147"/>
      <sheetData sheetId="28148">
        <row r="9">
          <cell r="A9" t="str">
            <v>A</v>
          </cell>
        </row>
      </sheetData>
      <sheetData sheetId="28149">
        <row r="9">
          <cell r="A9" t="str">
            <v>A</v>
          </cell>
        </row>
      </sheetData>
      <sheetData sheetId="28150"/>
      <sheetData sheetId="28151">
        <row r="9">
          <cell r="A9" t="str">
            <v>A</v>
          </cell>
        </row>
      </sheetData>
      <sheetData sheetId="28152"/>
      <sheetData sheetId="28153"/>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efreshError="1"/>
      <sheetData sheetId="28163" refreshError="1"/>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sheetData sheetId="28175"/>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efreshError="1"/>
      <sheetData sheetId="28186" refreshError="1"/>
      <sheetData sheetId="28187">
        <row r="9">
          <cell r="A9" t="str">
            <v>A</v>
          </cell>
        </row>
      </sheetData>
      <sheetData sheetId="28188">
        <row r="9">
          <cell r="A9" t="str">
            <v>A</v>
          </cell>
        </row>
      </sheetData>
      <sheetData sheetId="28189" refreshError="1"/>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sheetData sheetId="28265" refreshError="1"/>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sheetData sheetId="28272"/>
      <sheetData sheetId="28273">
        <row r="9">
          <cell r="A9" t="str">
            <v>A</v>
          </cell>
        </row>
      </sheetData>
      <sheetData sheetId="28274">
        <row r="9">
          <cell r="A9" t="str">
            <v>A</v>
          </cell>
        </row>
      </sheetData>
      <sheetData sheetId="28275">
        <row r="9">
          <cell r="A9" t="str">
            <v>A</v>
          </cell>
        </row>
      </sheetData>
      <sheetData sheetId="28276" refreshError="1"/>
      <sheetData sheetId="28277" refreshError="1"/>
      <sheetData sheetId="28278" refreshError="1"/>
      <sheetData sheetId="28279" refreshError="1"/>
      <sheetData sheetId="28280" refreshError="1"/>
      <sheetData sheetId="28281" refreshError="1"/>
      <sheetData sheetId="28282">
        <row r="9">
          <cell r="A9" t="str">
            <v>A</v>
          </cell>
        </row>
      </sheetData>
      <sheetData sheetId="28283"/>
      <sheetData sheetId="28284">
        <row r="9">
          <cell r="A9" t="str">
            <v>A</v>
          </cell>
        </row>
      </sheetData>
      <sheetData sheetId="28285"/>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sheetData sheetId="28316"/>
      <sheetData sheetId="28317"/>
      <sheetData sheetId="28318"/>
      <sheetData sheetId="28319"/>
      <sheetData sheetId="28320"/>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efreshError="1"/>
      <sheetData sheetId="28359" refreshError="1"/>
      <sheetData sheetId="28360" refreshError="1"/>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sheetData sheetId="28371">
        <row r="9">
          <cell r="A9" t="str">
            <v>A</v>
          </cell>
        </row>
      </sheetData>
      <sheetData sheetId="28372">
        <row r="9">
          <cell r="A9" t="str">
            <v>A</v>
          </cell>
        </row>
      </sheetData>
      <sheetData sheetId="28373">
        <row r="9">
          <cell r="A9" t="str">
            <v>A</v>
          </cell>
        </row>
      </sheetData>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sheetData sheetId="28448"/>
      <sheetData sheetId="28449"/>
      <sheetData sheetId="28450"/>
      <sheetData sheetId="28451"/>
      <sheetData sheetId="28452"/>
      <sheetData sheetId="28453"/>
      <sheetData sheetId="28454"/>
      <sheetData sheetId="28455"/>
      <sheetData sheetId="28456"/>
      <sheetData sheetId="28457"/>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refreshError="1"/>
      <sheetData sheetId="28480"/>
      <sheetData sheetId="28481">
        <row r="9">
          <cell r="A9" t="str">
            <v>A</v>
          </cell>
        </row>
      </sheetData>
      <sheetData sheetId="28482" refreshError="1"/>
      <sheetData sheetId="28483">
        <row r="9">
          <cell r="A9" t="str">
            <v>A</v>
          </cell>
        </row>
      </sheetData>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sheetData sheetId="28501"/>
      <sheetData sheetId="28502"/>
      <sheetData sheetId="28503"/>
      <sheetData sheetId="28504"/>
      <sheetData sheetId="28505"/>
      <sheetData sheetId="28506"/>
      <sheetData sheetId="28507"/>
      <sheetData sheetId="28508"/>
      <sheetData sheetId="28509"/>
      <sheetData sheetId="28510"/>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sheetData sheetId="28554"/>
      <sheetData sheetId="28555"/>
      <sheetData sheetId="28556"/>
      <sheetData sheetId="28557"/>
      <sheetData sheetId="28558"/>
      <sheetData sheetId="28559"/>
      <sheetData sheetId="28560"/>
      <sheetData sheetId="28561"/>
      <sheetData sheetId="28562"/>
      <sheetData sheetId="28563" refreshError="1"/>
      <sheetData sheetId="28564"/>
      <sheetData sheetId="28565"/>
      <sheetData sheetId="28566"/>
      <sheetData sheetId="28567"/>
      <sheetData sheetId="28568"/>
      <sheetData sheetId="28569" refreshError="1"/>
      <sheetData sheetId="28570" refreshError="1"/>
      <sheetData sheetId="28571">
        <row r="9">
          <cell r="A9" t="str">
            <v>A</v>
          </cell>
        </row>
      </sheetData>
      <sheetData sheetId="28572" refreshError="1"/>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efreshError="1"/>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ow r="9">
          <cell r="A9" t="str">
            <v>A</v>
          </cell>
        </row>
      </sheetData>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sheetData sheetId="28705"/>
      <sheetData sheetId="28706"/>
      <sheetData sheetId="28707"/>
      <sheetData sheetId="28708"/>
      <sheetData sheetId="28709"/>
      <sheetData sheetId="28710"/>
      <sheetData sheetId="28711"/>
      <sheetData sheetId="28712"/>
      <sheetData sheetId="28713"/>
      <sheetData sheetId="28714" refreshError="1"/>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efreshError="1"/>
      <sheetData sheetId="28858" refreshError="1"/>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sheetData sheetId="28918"/>
      <sheetData sheetId="28919"/>
      <sheetData sheetId="28920"/>
      <sheetData sheetId="28921"/>
      <sheetData sheetId="28922"/>
      <sheetData sheetId="28923"/>
      <sheetData sheetId="28924"/>
      <sheetData sheetId="28925"/>
      <sheetData sheetId="28926"/>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ow r="9">
          <cell r="A9" t="str">
            <v>A</v>
          </cell>
        </row>
      </sheetData>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sheetData sheetId="29001"/>
      <sheetData sheetId="29002"/>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sheetData sheetId="31183"/>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sheetData sheetId="31954"/>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sheetData sheetId="32762"/>
      <sheetData sheetId="32763"/>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sheetData sheetId="32834"/>
      <sheetData sheetId="32835"/>
      <sheetData sheetId="32836"/>
      <sheetData sheetId="32837">
        <row r="9">
          <cell r="A9" t="str">
            <v>A</v>
          </cell>
        </row>
      </sheetData>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sheetData sheetId="32864"/>
      <sheetData sheetId="32865"/>
      <sheetData sheetId="32866"/>
      <sheetData sheetId="32867">
        <row r="9">
          <cell r="A9" t="str">
            <v>A</v>
          </cell>
        </row>
      </sheetData>
      <sheetData sheetId="32868">
        <row r="9">
          <cell r="A9" t="str">
            <v>A</v>
          </cell>
        </row>
      </sheetData>
      <sheetData sheetId="32869"/>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sheetData sheetId="32883"/>
      <sheetData sheetId="32884"/>
      <sheetData sheetId="32885"/>
      <sheetData sheetId="32886">
        <row r="9">
          <cell r="A9" t="str">
            <v>A</v>
          </cell>
        </row>
      </sheetData>
      <sheetData sheetId="32887">
        <row r="9">
          <cell r="A9" t="str">
            <v>A</v>
          </cell>
        </row>
      </sheetData>
      <sheetData sheetId="32888">
        <row r="9">
          <cell r="A9" t="str">
            <v>A</v>
          </cell>
        </row>
      </sheetData>
      <sheetData sheetId="32889"/>
      <sheetData sheetId="32890"/>
      <sheetData sheetId="32891"/>
      <sheetData sheetId="32892">
        <row r="9">
          <cell r="A9" t="str">
            <v>A</v>
          </cell>
        </row>
      </sheetData>
      <sheetData sheetId="32893">
        <row r="9">
          <cell r="A9" t="str">
            <v>A</v>
          </cell>
        </row>
      </sheetData>
      <sheetData sheetId="32894">
        <row r="9">
          <cell r="A9" t="str">
            <v>A</v>
          </cell>
        </row>
      </sheetData>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row r="9">
          <cell r="A9" t="str">
            <v>A</v>
          </cell>
        </row>
      </sheetData>
      <sheetData sheetId="32961"/>
      <sheetData sheetId="32962"/>
      <sheetData sheetId="32963"/>
      <sheetData sheetId="32964"/>
      <sheetData sheetId="32965"/>
      <sheetData sheetId="32966"/>
      <sheetData sheetId="32967"/>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sheetData sheetId="32992"/>
      <sheetData sheetId="32993"/>
      <sheetData sheetId="32994">
        <row r="9">
          <cell r="A9" t="str">
            <v>A</v>
          </cell>
        </row>
      </sheetData>
      <sheetData sheetId="32995">
        <row r="9">
          <cell r="A9" t="str">
            <v>A</v>
          </cell>
        </row>
      </sheetData>
      <sheetData sheetId="32996">
        <row r="9">
          <cell r="A9" t="str">
            <v>A</v>
          </cell>
        </row>
      </sheetData>
      <sheetData sheetId="32997"/>
      <sheetData sheetId="32998"/>
      <sheetData sheetId="32999"/>
      <sheetData sheetId="33000"/>
      <sheetData sheetId="33001"/>
      <sheetData sheetId="33002"/>
      <sheetData sheetId="33003"/>
      <sheetData sheetId="33004"/>
      <sheetData sheetId="33005"/>
      <sheetData sheetId="33006"/>
      <sheetData sheetId="33007"/>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sheetData sheetId="33013"/>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sheetData sheetId="33117"/>
      <sheetData sheetId="33118"/>
      <sheetData sheetId="33119"/>
      <sheetData sheetId="33120"/>
      <sheetData sheetId="33121"/>
      <sheetData sheetId="33122"/>
      <sheetData sheetId="33123"/>
      <sheetData sheetId="33124"/>
      <sheetData sheetId="33125"/>
      <sheetData sheetId="33126"/>
      <sheetData sheetId="33127"/>
      <sheetData sheetId="33128"/>
      <sheetData sheetId="33129"/>
      <sheetData sheetId="33130"/>
      <sheetData sheetId="33131"/>
      <sheetData sheetId="33132"/>
      <sheetData sheetId="33133"/>
      <sheetData sheetId="33134"/>
      <sheetData sheetId="33135"/>
      <sheetData sheetId="33136"/>
      <sheetData sheetId="33137"/>
      <sheetData sheetId="33138"/>
      <sheetData sheetId="33139"/>
      <sheetData sheetId="33140"/>
      <sheetData sheetId="33141"/>
      <sheetData sheetId="33142"/>
      <sheetData sheetId="33143"/>
      <sheetData sheetId="33144"/>
      <sheetData sheetId="33145"/>
      <sheetData sheetId="33146"/>
      <sheetData sheetId="33147"/>
      <sheetData sheetId="33148"/>
      <sheetData sheetId="33149"/>
      <sheetData sheetId="33150"/>
      <sheetData sheetId="33151"/>
      <sheetData sheetId="33152"/>
      <sheetData sheetId="33153"/>
      <sheetData sheetId="33154"/>
      <sheetData sheetId="33155"/>
      <sheetData sheetId="33156"/>
      <sheetData sheetId="33157"/>
      <sheetData sheetId="33158"/>
      <sheetData sheetId="33159"/>
      <sheetData sheetId="33160"/>
      <sheetData sheetId="33161"/>
      <sheetData sheetId="33162"/>
      <sheetData sheetId="33163"/>
      <sheetData sheetId="33164"/>
      <sheetData sheetId="33165"/>
      <sheetData sheetId="33166"/>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ow r="9">
          <cell r="A9" t="str">
            <v>A</v>
          </cell>
        </row>
      </sheetData>
      <sheetData sheetId="33842">
        <row r="9">
          <cell r="A9" t="str">
            <v>A</v>
          </cell>
        </row>
      </sheetData>
      <sheetData sheetId="33843"/>
      <sheetData sheetId="33844" refreshError="1"/>
      <sheetData sheetId="33845" refreshError="1"/>
      <sheetData sheetId="33846"/>
      <sheetData sheetId="33847" refreshError="1"/>
      <sheetData sheetId="33848" refreshError="1"/>
      <sheetData sheetId="33849" refreshError="1"/>
      <sheetData sheetId="33850">
        <row r="9">
          <cell r="A9" t="str">
            <v>A</v>
          </cell>
        </row>
      </sheetData>
      <sheetData sheetId="33851" refreshError="1"/>
      <sheetData sheetId="33852" refreshError="1"/>
      <sheetData sheetId="33853">
        <row r="9">
          <cell r="A9" t="str">
            <v>A</v>
          </cell>
        </row>
      </sheetData>
      <sheetData sheetId="33854">
        <row r="9">
          <cell r="A9" t="str">
            <v>A</v>
          </cell>
        </row>
      </sheetData>
      <sheetData sheetId="33855">
        <row r="9">
          <cell r="A9" t="str">
            <v>A</v>
          </cell>
        </row>
      </sheetData>
      <sheetData sheetId="33856">
        <row r="9">
          <cell r="A9" t="str">
            <v>A</v>
          </cell>
        </row>
      </sheetData>
      <sheetData sheetId="33857">
        <row r="9">
          <cell r="A9" t="str">
            <v>A</v>
          </cell>
        </row>
      </sheetData>
      <sheetData sheetId="33858"/>
      <sheetData sheetId="33859">
        <row r="9">
          <cell r="A9" t="str">
            <v>A</v>
          </cell>
        </row>
      </sheetData>
      <sheetData sheetId="33860">
        <row r="9">
          <cell r="A9" t="str">
            <v>A</v>
          </cell>
        </row>
      </sheetData>
      <sheetData sheetId="33861">
        <row r="9">
          <cell r="A9" t="str">
            <v>A</v>
          </cell>
        </row>
      </sheetData>
      <sheetData sheetId="33862">
        <row r="9">
          <cell r="A9" t="str">
            <v>A</v>
          </cell>
        </row>
      </sheetData>
      <sheetData sheetId="33863">
        <row r="9">
          <cell r="A9" t="str">
            <v>A</v>
          </cell>
        </row>
      </sheetData>
      <sheetData sheetId="33864">
        <row r="9">
          <cell r="A9" t="str">
            <v>A</v>
          </cell>
        </row>
      </sheetData>
      <sheetData sheetId="33865">
        <row r="9">
          <cell r="A9" t="str">
            <v>A</v>
          </cell>
        </row>
      </sheetData>
      <sheetData sheetId="33866">
        <row r="9">
          <cell r="A9" t="str">
            <v>A</v>
          </cell>
        </row>
      </sheetData>
      <sheetData sheetId="33867">
        <row r="9">
          <cell r="A9" t="str">
            <v>A</v>
          </cell>
        </row>
      </sheetData>
      <sheetData sheetId="33868">
        <row r="9">
          <cell r="A9" t="str">
            <v>A</v>
          </cell>
        </row>
      </sheetData>
      <sheetData sheetId="33869">
        <row r="9">
          <cell r="A9" t="str">
            <v>A</v>
          </cell>
        </row>
      </sheetData>
      <sheetData sheetId="33870">
        <row r="9">
          <cell r="A9" t="str">
            <v>A</v>
          </cell>
        </row>
      </sheetData>
      <sheetData sheetId="33871">
        <row r="9">
          <cell r="A9" t="str">
            <v>A</v>
          </cell>
        </row>
      </sheetData>
      <sheetData sheetId="33872">
        <row r="9">
          <cell r="A9" t="str">
            <v>A</v>
          </cell>
        </row>
      </sheetData>
      <sheetData sheetId="33873">
        <row r="9">
          <cell r="A9" t="str">
            <v>A</v>
          </cell>
        </row>
      </sheetData>
      <sheetData sheetId="33874" refreshError="1"/>
      <sheetData sheetId="33875" refreshError="1"/>
      <sheetData sheetId="33876">
        <row r="9">
          <cell r="A9" t="str">
            <v>A</v>
          </cell>
        </row>
      </sheetData>
      <sheetData sheetId="33877">
        <row r="9">
          <cell r="A9" t="str">
            <v>A</v>
          </cell>
        </row>
      </sheetData>
      <sheetData sheetId="33878">
        <row r="9">
          <cell r="A9" t="str">
            <v>A</v>
          </cell>
        </row>
      </sheetData>
      <sheetData sheetId="33879">
        <row r="9">
          <cell r="A9" t="str">
            <v>A</v>
          </cell>
        </row>
      </sheetData>
      <sheetData sheetId="33880">
        <row r="9">
          <cell r="A9" t="str">
            <v>A</v>
          </cell>
        </row>
      </sheetData>
      <sheetData sheetId="33881">
        <row r="9">
          <cell r="A9" t="str">
            <v>A</v>
          </cell>
        </row>
      </sheetData>
      <sheetData sheetId="33882">
        <row r="9">
          <cell r="A9" t="str">
            <v>A</v>
          </cell>
        </row>
      </sheetData>
      <sheetData sheetId="33883">
        <row r="9">
          <cell r="A9" t="str">
            <v>A</v>
          </cell>
        </row>
      </sheetData>
      <sheetData sheetId="33884">
        <row r="9">
          <cell r="A9" t="str">
            <v>A</v>
          </cell>
        </row>
      </sheetData>
      <sheetData sheetId="33885"/>
      <sheetData sheetId="33886">
        <row r="9">
          <cell r="A9" t="str">
            <v>A</v>
          </cell>
        </row>
      </sheetData>
      <sheetData sheetId="33887">
        <row r="9">
          <cell r="A9" t="str">
            <v>A</v>
          </cell>
        </row>
      </sheetData>
      <sheetData sheetId="33888">
        <row r="9">
          <cell r="A9" t="str">
            <v>A</v>
          </cell>
        </row>
      </sheetData>
      <sheetData sheetId="33889">
        <row r="9">
          <cell r="A9" t="str">
            <v>A</v>
          </cell>
        </row>
      </sheetData>
      <sheetData sheetId="33890">
        <row r="9">
          <cell r="A9" t="str">
            <v>A</v>
          </cell>
        </row>
      </sheetData>
      <sheetData sheetId="33891">
        <row r="9">
          <cell r="A9" t="str">
            <v>A</v>
          </cell>
        </row>
      </sheetData>
      <sheetData sheetId="33892">
        <row r="9">
          <cell r="A9" t="str">
            <v>A</v>
          </cell>
        </row>
      </sheetData>
      <sheetData sheetId="33893">
        <row r="9">
          <cell r="A9" t="str">
            <v>A</v>
          </cell>
        </row>
      </sheetData>
      <sheetData sheetId="33894">
        <row r="9">
          <cell r="A9" t="str">
            <v>A</v>
          </cell>
        </row>
      </sheetData>
      <sheetData sheetId="33895">
        <row r="9">
          <cell r="A9" t="str">
            <v>A</v>
          </cell>
        </row>
      </sheetData>
      <sheetData sheetId="33896">
        <row r="9">
          <cell r="A9" t="str">
            <v>A</v>
          </cell>
        </row>
      </sheetData>
      <sheetData sheetId="33897">
        <row r="9">
          <cell r="A9" t="str">
            <v>A</v>
          </cell>
        </row>
      </sheetData>
      <sheetData sheetId="33898">
        <row r="9">
          <cell r="A9" t="str">
            <v>A</v>
          </cell>
        </row>
      </sheetData>
      <sheetData sheetId="33899">
        <row r="9">
          <cell r="A9" t="str">
            <v>A</v>
          </cell>
        </row>
      </sheetData>
      <sheetData sheetId="33900">
        <row r="9">
          <cell r="A9" t="str">
            <v>A</v>
          </cell>
        </row>
      </sheetData>
      <sheetData sheetId="33901">
        <row r="9">
          <cell r="A9" t="str">
            <v>A</v>
          </cell>
        </row>
      </sheetData>
      <sheetData sheetId="33902">
        <row r="9">
          <cell r="A9" t="str">
            <v>A</v>
          </cell>
        </row>
      </sheetData>
      <sheetData sheetId="33903">
        <row r="9">
          <cell r="A9" t="str">
            <v>A</v>
          </cell>
        </row>
      </sheetData>
      <sheetData sheetId="33904"/>
      <sheetData sheetId="33905">
        <row r="9">
          <cell r="A9" t="str">
            <v>A</v>
          </cell>
        </row>
      </sheetData>
      <sheetData sheetId="33906"/>
      <sheetData sheetId="33907"/>
      <sheetData sheetId="33908"/>
      <sheetData sheetId="33909">
        <row r="9">
          <cell r="A9" t="str">
            <v>A</v>
          </cell>
        </row>
      </sheetData>
      <sheetData sheetId="33910">
        <row r="9">
          <cell r="A9" t="str">
            <v>A</v>
          </cell>
        </row>
      </sheetData>
      <sheetData sheetId="33911">
        <row r="9">
          <cell r="A9" t="str">
            <v>A</v>
          </cell>
        </row>
      </sheetData>
      <sheetData sheetId="33912">
        <row r="9">
          <cell r="A9" t="str">
            <v>A</v>
          </cell>
        </row>
      </sheetData>
      <sheetData sheetId="33913">
        <row r="9">
          <cell r="A9" t="str">
            <v>A</v>
          </cell>
        </row>
      </sheetData>
      <sheetData sheetId="33914">
        <row r="9">
          <cell r="A9" t="str">
            <v>A</v>
          </cell>
        </row>
      </sheetData>
      <sheetData sheetId="33915">
        <row r="9">
          <cell r="A9" t="str">
            <v>A</v>
          </cell>
        </row>
      </sheetData>
      <sheetData sheetId="33916">
        <row r="9">
          <cell r="A9" t="str">
            <v>A</v>
          </cell>
        </row>
      </sheetData>
      <sheetData sheetId="33917">
        <row r="9">
          <cell r="A9" t="str">
            <v>A</v>
          </cell>
        </row>
      </sheetData>
      <sheetData sheetId="33918">
        <row r="9">
          <cell r="A9" t="str">
            <v>A</v>
          </cell>
        </row>
      </sheetData>
      <sheetData sheetId="33919">
        <row r="9">
          <cell r="A9" t="str">
            <v>A</v>
          </cell>
        </row>
      </sheetData>
      <sheetData sheetId="33920">
        <row r="9">
          <cell r="A9" t="str">
            <v>A</v>
          </cell>
        </row>
      </sheetData>
      <sheetData sheetId="33921"/>
      <sheetData sheetId="33922"/>
      <sheetData sheetId="33923"/>
      <sheetData sheetId="33924"/>
      <sheetData sheetId="33925">
        <row r="9">
          <cell r="A9" t="str">
            <v>A</v>
          </cell>
        </row>
      </sheetData>
      <sheetData sheetId="33926">
        <row r="9">
          <cell r="A9" t="str">
            <v>A</v>
          </cell>
        </row>
      </sheetData>
      <sheetData sheetId="33927">
        <row r="9">
          <cell r="A9" t="str">
            <v>A</v>
          </cell>
        </row>
      </sheetData>
      <sheetData sheetId="33928"/>
      <sheetData sheetId="33929">
        <row r="9">
          <cell r="A9" t="str">
            <v>A</v>
          </cell>
        </row>
      </sheetData>
      <sheetData sheetId="33930">
        <row r="9">
          <cell r="A9" t="str">
            <v>A</v>
          </cell>
        </row>
      </sheetData>
      <sheetData sheetId="33931">
        <row r="9">
          <cell r="A9" t="str">
            <v>A</v>
          </cell>
        </row>
      </sheetData>
      <sheetData sheetId="33932"/>
      <sheetData sheetId="33933"/>
      <sheetData sheetId="33934">
        <row r="9">
          <cell r="A9" t="str">
            <v>A</v>
          </cell>
        </row>
      </sheetData>
      <sheetData sheetId="33935"/>
      <sheetData sheetId="33936"/>
      <sheetData sheetId="33937"/>
      <sheetData sheetId="33938">
        <row r="9">
          <cell r="A9" t="str">
            <v>A</v>
          </cell>
        </row>
      </sheetData>
      <sheetData sheetId="33939">
        <row r="9">
          <cell r="A9" t="str">
            <v>A</v>
          </cell>
        </row>
      </sheetData>
      <sheetData sheetId="33940">
        <row r="9">
          <cell r="A9" t="str">
            <v>A</v>
          </cell>
        </row>
      </sheetData>
      <sheetData sheetId="33941"/>
      <sheetData sheetId="33942">
        <row r="9">
          <cell r="A9" t="str">
            <v>A</v>
          </cell>
        </row>
      </sheetData>
      <sheetData sheetId="33943"/>
      <sheetData sheetId="33944">
        <row r="9">
          <cell r="A9" t="str">
            <v>A</v>
          </cell>
        </row>
      </sheetData>
      <sheetData sheetId="33945"/>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sheetData sheetId="33953"/>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efreshError="1"/>
      <sheetData sheetId="33965" refreshError="1"/>
      <sheetData sheetId="33966" refreshError="1"/>
      <sheetData sheetId="33967" refreshError="1"/>
      <sheetData sheetId="33968" refreshError="1"/>
      <sheetData sheetId="33969">
        <row r="9">
          <cell r="A9" t="str">
            <v>A</v>
          </cell>
        </row>
      </sheetData>
      <sheetData sheetId="33970">
        <row r="9">
          <cell r="A9" t="str">
            <v>A</v>
          </cell>
        </row>
      </sheetData>
      <sheetData sheetId="33971" refreshError="1"/>
      <sheetData sheetId="33972" refreshError="1"/>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sheetData sheetId="33979">
        <row r="9">
          <cell r="A9" t="str">
            <v>A</v>
          </cell>
        </row>
      </sheetData>
      <sheetData sheetId="33980"/>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sheetData sheetId="33998"/>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efreshError="1"/>
      <sheetData sheetId="34015" refreshError="1"/>
      <sheetData sheetId="34016" refreshError="1"/>
      <sheetData sheetId="34017" refreshError="1"/>
      <sheetData sheetId="34018" refreshError="1"/>
      <sheetData sheetId="34019" refreshError="1"/>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ow r="9">
          <cell r="A9" t="str">
            <v>A</v>
          </cell>
        </row>
      </sheetData>
      <sheetData sheetId="34041">
        <row r="9">
          <cell r="A9" t="str">
            <v>A</v>
          </cell>
        </row>
      </sheetData>
      <sheetData sheetId="34042">
        <row r="9">
          <cell r="A9" t="str">
            <v>A</v>
          </cell>
        </row>
      </sheetData>
      <sheetData sheetId="34043">
        <row r="9">
          <cell r="A9" t="str">
            <v>A</v>
          </cell>
        </row>
      </sheetData>
      <sheetData sheetId="34044">
        <row r="9">
          <cell r="A9" t="str">
            <v>A</v>
          </cell>
        </row>
      </sheetData>
      <sheetData sheetId="34045">
        <row r="9">
          <cell r="A9" t="str">
            <v>A</v>
          </cell>
        </row>
      </sheetData>
      <sheetData sheetId="34046">
        <row r="9">
          <cell r="A9" t="str">
            <v>A</v>
          </cell>
        </row>
      </sheetData>
      <sheetData sheetId="34047">
        <row r="9">
          <cell r="A9" t="str">
            <v>A</v>
          </cell>
        </row>
      </sheetData>
      <sheetData sheetId="34048">
        <row r="9">
          <cell r="A9" t="str">
            <v>A</v>
          </cell>
        </row>
      </sheetData>
      <sheetData sheetId="34049">
        <row r="9">
          <cell r="A9" t="str">
            <v>A</v>
          </cell>
        </row>
      </sheetData>
      <sheetData sheetId="34050">
        <row r="9">
          <cell r="A9" t="str">
            <v>A</v>
          </cell>
        </row>
      </sheetData>
      <sheetData sheetId="34051"/>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efreshError="1"/>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sheetData sheetId="34077">
        <row r="9">
          <cell r="A9" t="str">
            <v>A</v>
          </cell>
        </row>
      </sheetData>
      <sheetData sheetId="34078">
        <row r="9">
          <cell r="A9" t="str">
            <v>A</v>
          </cell>
        </row>
      </sheetData>
      <sheetData sheetId="34079"/>
      <sheetData sheetId="34080" refreshError="1"/>
      <sheetData sheetId="34081" refreshError="1"/>
      <sheetData sheetId="34082">
        <row r="9">
          <cell r="A9" t="str">
            <v>A</v>
          </cell>
        </row>
      </sheetData>
      <sheetData sheetId="34083"/>
      <sheetData sheetId="34084"/>
      <sheetData sheetId="34085" refreshError="1"/>
      <sheetData sheetId="34086"/>
      <sheetData sheetId="34087"/>
      <sheetData sheetId="34088"/>
      <sheetData sheetId="34089"/>
      <sheetData sheetId="34090">
        <row r="9">
          <cell r="A9" t="str">
            <v>A</v>
          </cell>
        </row>
      </sheetData>
      <sheetData sheetId="34091">
        <row r="9">
          <cell r="A9" t="str">
            <v>A</v>
          </cell>
        </row>
      </sheetData>
      <sheetData sheetId="34092"/>
      <sheetData sheetId="34093"/>
      <sheetData sheetId="34094"/>
      <sheetData sheetId="34095">
        <row r="9">
          <cell r="A9" t="str">
            <v>A</v>
          </cell>
        </row>
      </sheetData>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sheetData sheetId="34106">
        <row r="9">
          <cell r="A9" t="str">
            <v>A</v>
          </cell>
        </row>
      </sheetData>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ow r="9">
          <cell r="A9" t="str">
            <v>A</v>
          </cell>
        </row>
      </sheetData>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ow r="9">
          <cell r="A9" t="str">
            <v>A</v>
          </cell>
        </row>
      </sheetData>
      <sheetData sheetId="34211">
        <row r="9">
          <cell r="A9" t="str">
            <v>A</v>
          </cell>
        </row>
      </sheetData>
      <sheetData sheetId="34212">
        <row r="9">
          <cell r="A9" t="str">
            <v>A</v>
          </cell>
        </row>
      </sheetData>
      <sheetData sheetId="34213">
        <row r="9">
          <cell r="A9" t="str">
            <v>A</v>
          </cell>
        </row>
      </sheetData>
      <sheetData sheetId="34214">
        <row r="9">
          <cell r="A9" t="str">
            <v>A</v>
          </cell>
        </row>
      </sheetData>
      <sheetData sheetId="34215">
        <row r="9">
          <cell r="A9" t="str">
            <v>A</v>
          </cell>
        </row>
      </sheetData>
      <sheetData sheetId="34216">
        <row r="9">
          <cell r="A9" t="str">
            <v>A</v>
          </cell>
        </row>
      </sheetData>
      <sheetData sheetId="34217">
        <row r="9">
          <cell r="A9" t="str">
            <v>A</v>
          </cell>
        </row>
      </sheetData>
      <sheetData sheetId="34218">
        <row r="9">
          <cell r="A9" t="str">
            <v>A</v>
          </cell>
        </row>
      </sheetData>
      <sheetData sheetId="34219">
        <row r="9">
          <cell r="A9" t="str">
            <v>A</v>
          </cell>
        </row>
      </sheetData>
      <sheetData sheetId="34220">
        <row r="9">
          <cell r="A9" t="str">
            <v>A</v>
          </cell>
        </row>
      </sheetData>
      <sheetData sheetId="34221">
        <row r="9">
          <cell r="A9" t="str">
            <v>A</v>
          </cell>
        </row>
      </sheetData>
      <sheetData sheetId="34222">
        <row r="9">
          <cell r="A9" t="str">
            <v>A</v>
          </cell>
        </row>
      </sheetData>
      <sheetData sheetId="34223">
        <row r="9">
          <cell r="A9" t="str">
            <v>A</v>
          </cell>
        </row>
      </sheetData>
      <sheetData sheetId="34224">
        <row r="9">
          <cell r="A9" t="str">
            <v>A</v>
          </cell>
        </row>
      </sheetData>
      <sheetData sheetId="34225">
        <row r="9">
          <cell r="A9" t="str">
            <v>A</v>
          </cell>
        </row>
      </sheetData>
      <sheetData sheetId="34226">
        <row r="9">
          <cell r="A9" t="str">
            <v>A</v>
          </cell>
        </row>
      </sheetData>
      <sheetData sheetId="34227">
        <row r="9">
          <cell r="A9" t="str">
            <v>A</v>
          </cell>
        </row>
      </sheetData>
      <sheetData sheetId="34228">
        <row r="9">
          <cell r="A9" t="str">
            <v>A</v>
          </cell>
        </row>
      </sheetData>
      <sheetData sheetId="34229">
        <row r="9">
          <cell r="A9" t="str">
            <v>A</v>
          </cell>
        </row>
      </sheetData>
      <sheetData sheetId="34230" refreshError="1"/>
      <sheetData sheetId="34231" refreshError="1"/>
      <sheetData sheetId="34232">
        <row r="9">
          <cell r="A9" t="str">
            <v>A</v>
          </cell>
        </row>
      </sheetData>
      <sheetData sheetId="34233">
        <row r="9">
          <cell r="A9" t="str">
            <v>A</v>
          </cell>
        </row>
      </sheetData>
      <sheetData sheetId="34234"/>
      <sheetData sheetId="34235">
        <row r="9">
          <cell r="A9" t="str">
            <v>A</v>
          </cell>
        </row>
      </sheetData>
      <sheetData sheetId="34236">
        <row r="9">
          <cell r="A9" t="str">
            <v>A</v>
          </cell>
        </row>
      </sheetData>
      <sheetData sheetId="34237">
        <row r="9">
          <cell r="A9" t="str">
            <v>A</v>
          </cell>
        </row>
      </sheetData>
      <sheetData sheetId="34238">
        <row r="9">
          <cell r="A9" t="str">
            <v>A</v>
          </cell>
        </row>
      </sheetData>
      <sheetData sheetId="34239">
        <row r="9">
          <cell r="A9" t="str">
            <v>A</v>
          </cell>
        </row>
      </sheetData>
      <sheetData sheetId="34240">
        <row r="9">
          <cell r="A9" t="str">
            <v>A</v>
          </cell>
        </row>
      </sheetData>
      <sheetData sheetId="34241">
        <row r="9">
          <cell r="A9" t="str">
            <v>A</v>
          </cell>
        </row>
      </sheetData>
      <sheetData sheetId="34242" refreshError="1"/>
      <sheetData sheetId="34243">
        <row r="9">
          <cell r="A9" t="str">
            <v>A</v>
          </cell>
        </row>
      </sheetData>
      <sheetData sheetId="34244">
        <row r="9">
          <cell r="A9" t="str">
            <v>A</v>
          </cell>
        </row>
      </sheetData>
      <sheetData sheetId="34245" refreshError="1"/>
      <sheetData sheetId="34246">
        <row r="9">
          <cell r="A9" t="str">
            <v>A</v>
          </cell>
        </row>
      </sheetData>
      <sheetData sheetId="34247">
        <row r="9">
          <cell r="A9" t="str">
            <v>A</v>
          </cell>
        </row>
      </sheetData>
      <sheetData sheetId="34248">
        <row r="9">
          <cell r="A9" t="str">
            <v>A</v>
          </cell>
        </row>
      </sheetData>
      <sheetData sheetId="34249">
        <row r="9">
          <cell r="A9" t="str">
            <v>A</v>
          </cell>
        </row>
      </sheetData>
      <sheetData sheetId="34250">
        <row r="9">
          <cell r="A9" t="str">
            <v>A</v>
          </cell>
        </row>
      </sheetData>
      <sheetData sheetId="34251">
        <row r="9">
          <cell r="A9" t="str">
            <v>A</v>
          </cell>
        </row>
      </sheetData>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ow r="9">
          <cell r="A9" t="str">
            <v>A</v>
          </cell>
        </row>
      </sheetData>
      <sheetData sheetId="34278">
        <row r="9">
          <cell r="A9" t="str">
            <v>A</v>
          </cell>
        </row>
      </sheetData>
      <sheetData sheetId="34279">
        <row r="9">
          <cell r="A9" t="str">
            <v>A</v>
          </cell>
        </row>
      </sheetData>
      <sheetData sheetId="34280">
        <row r="9">
          <cell r="A9" t="str">
            <v>A</v>
          </cell>
        </row>
      </sheetData>
      <sheetData sheetId="34281">
        <row r="9">
          <cell r="A9" t="str">
            <v>A</v>
          </cell>
        </row>
      </sheetData>
      <sheetData sheetId="34282" refreshError="1"/>
      <sheetData sheetId="34283">
        <row r="9">
          <cell r="A9" t="str">
            <v>A</v>
          </cell>
        </row>
      </sheetData>
      <sheetData sheetId="34284">
        <row r="9">
          <cell r="A9" t="str">
            <v>A</v>
          </cell>
        </row>
      </sheetData>
      <sheetData sheetId="34285">
        <row r="9">
          <cell r="A9" t="str">
            <v>A</v>
          </cell>
        </row>
      </sheetData>
      <sheetData sheetId="34286">
        <row r="9">
          <cell r="A9" t="str">
            <v>A</v>
          </cell>
        </row>
      </sheetData>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ow r="9">
          <cell r="A9" t="str">
            <v>A</v>
          </cell>
        </row>
      </sheetData>
      <sheetData sheetId="34329">
        <row r="9">
          <cell r="A9" t="str">
            <v>A</v>
          </cell>
        </row>
      </sheetData>
      <sheetData sheetId="34330">
        <row r="9">
          <cell r="A9" t="str">
            <v>A</v>
          </cell>
        </row>
      </sheetData>
      <sheetData sheetId="34331">
        <row r="9">
          <cell r="A9" t="str">
            <v>A</v>
          </cell>
        </row>
      </sheetData>
      <sheetData sheetId="34332">
        <row r="9">
          <cell r="A9" t="str">
            <v>A</v>
          </cell>
        </row>
      </sheetData>
      <sheetData sheetId="34333">
        <row r="9">
          <cell r="A9" t="str">
            <v>A</v>
          </cell>
        </row>
      </sheetData>
      <sheetData sheetId="34334">
        <row r="9">
          <cell r="A9" t="str">
            <v>A</v>
          </cell>
        </row>
      </sheetData>
      <sheetData sheetId="34335">
        <row r="9">
          <cell r="A9" t="str">
            <v>A</v>
          </cell>
        </row>
      </sheetData>
      <sheetData sheetId="34336">
        <row r="9">
          <cell r="A9" t="str">
            <v>A</v>
          </cell>
        </row>
      </sheetData>
      <sheetData sheetId="34337">
        <row r="9">
          <cell r="A9" t="str">
            <v>A</v>
          </cell>
        </row>
      </sheetData>
      <sheetData sheetId="34338">
        <row r="9">
          <cell r="A9" t="str">
            <v>A</v>
          </cell>
        </row>
      </sheetData>
      <sheetData sheetId="34339">
        <row r="9">
          <cell r="A9" t="str">
            <v>A</v>
          </cell>
        </row>
      </sheetData>
      <sheetData sheetId="34340" refreshError="1"/>
      <sheetData sheetId="34341" refreshError="1"/>
      <sheetData sheetId="34342">
        <row r="9">
          <cell r="A9" t="str">
            <v>A</v>
          </cell>
        </row>
      </sheetData>
      <sheetData sheetId="34343">
        <row r="9">
          <cell r="A9" t="str">
            <v>A</v>
          </cell>
        </row>
      </sheetData>
      <sheetData sheetId="34344">
        <row r="9">
          <cell r="A9" t="str">
            <v>A</v>
          </cell>
        </row>
      </sheetData>
      <sheetData sheetId="34345">
        <row r="9">
          <cell r="A9" t="str">
            <v>A</v>
          </cell>
        </row>
      </sheetData>
      <sheetData sheetId="34346">
        <row r="9">
          <cell r="A9" t="str">
            <v>A</v>
          </cell>
        </row>
      </sheetData>
      <sheetData sheetId="34347">
        <row r="9">
          <cell r="A9" t="str">
            <v>A</v>
          </cell>
        </row>
      </sheetData>
      <sheetData sheetId="34348">
        <row r="9">
          <cell r="A9" t="str">
            <v>A</v>
          </cell>
        </row>
      </sheetData>
      <sheetData sheetId="34349">
        <row r="9">
          <cell r="A9" t="str">
            <v>A</v>
          </cell>
        </row>
      </sheetData>
      <sheetData sheetId="34350"/>
      <sheetData sheetId="34351">
        <row r="9">
          <cell r="A9" t="str">
            <v>A</v>
          </cell>
        </row>
      </sheetData>
      <sheetData sheetId="34352">
        <row r="9">
          <cell r="A9" t="str">
            <v>A</v>
          </cell>
        </row>
      </sheetData>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sheetData sheetId="34359"/>
      <sheetData sheetId="34360"/>
      <sheetData sheetId="34361"/>
      <sheetData sheetId="34362"/>
      <sheetData sheetId="34363"/>
      <sheetData sheetId="34364"/>
      <sheetData sheetId="34365"/>
      <sheetData sheetId="34366"/>
      <sheetData sheetId="34367"/>
      <sheetData sheetId="34368">
        <row r="9">
          <cell r="A9" t="str">
            <v>A</v>
          </cell>
        </row>
      </sheetData>
      <sheetData sheetId="34369">
        <row r="9">
          <cell r="A9" t="str">
            <v>A</v>
          </cell>
        </row>
      </sheetData>
      <sheetData sheetId="34370">
        <row r="9">
          <cell r="A9" t="str">
            <v>A</v>
          </cell>
        </row>
      </sheetData>
      <sheetData sheetId="34371">
        <row r="9">
          <cell r="A9" t="str">
            <v>A</v>
          </cell>
        </row>
      </sheetData>
      <sheetData sheetId="34372" refreshError="1"/>
      <sheetData sheetId="34373">
        <row r="9">
          <cell r="A9" t="str">
            <v>A</v>
          </cell>
        </row>
      </sheetData>
      <sheetData sheetId="34374">
        <row r="9">
          <cell r="A9" t="str">
            <v>A</v>
          </cell>
        </row>
      </sheetData>
      <sheetData sheetId="34375">
        <row r="9">
          <cell r="A9" t="str">
            <v>A</v>
          </cell>
        </row>
      </sheetData>
      <sheetData sheetId="34376">
        <row r="9">
          <cell r="A9" t="str">
            <v>A</v>
          </cell>
        </row>
      </sheetData>
      <sheetData sheetId="34377">
        <row r="9">
          <cell r="A9" t="str">
            <v>A</v>
          </cell>
        </row>
      </sheetData>
      <sheetData sheetId="34378">
        <row r="9">
          <cell r="A9" t="str">
            <v>A</v>
          </cell>
        </row>
      </sheetData>
      <sheetData sheetId="34379">
        <row r="9">
          <cell r="A9" t="str">
            <v>A</v>
          </cell>
        </row>
      </sheetData>
      <sheetData sheetId="34380">
        <row r="9">
          <cell r="A9" t="str">
            <v>A</v>
          </cell>
        </row>
      </sheetData>
      <sheetData sheetId="34381">
        <row r="9">
          <cell r="A9" t="str">
            <v>A</v>
          </cell>
        </row>
      </sheetData>
      <sheetData sheetId="34382">
        <row r="9">
          <cell r="A9" t="str">
            <v>A</v>
          </cell>
        </row>
      </sheetData>
      <sheetData sheetId="34383">
        <row r="9">
          <cell r="A9" t="str">
            <v>A</v>
          </cell>
        </row>
      </sheetData>
      <sheetData sheetId="34384">
        <row r="9">
          <cell r="A9" t="str">
            <v>A</v>
          </cell>
        </row>
      </sheetData>
      <sheetData sheetId="34385">
        <row r="9">
          <cell r="A9" t="str">
            <v>A</v>
          </cell>
        </row>
      </sheetData>
      <sheetData sheetId="34386">
        <row r="9">
          <cell r="A9" t="str">
            <v>A</v>
          </cell>
        </row>
      </sheetData>
      <sheetData sheetId="34387">
        <row r="9">
          <cell r="A9" t="str">
            <v>A</v>
          </cell>
        </row>
      </sheetData>
      <sheetData sheetId="34388">
        <row r="9">
          <cell r="A9" t="str">
            <v>A</v>
          </cell>
        </row>
      </sheetData>
      <sheetData sheetId="34389">
        <row r="9">
          <cell r="A9" t="str">
            <v>A</v>
          </cell>
        </row>
      </sheetData>
      <sheetData sheetId="34390">
        <row r="9">
          <cell r="A9" t="str">
            <v>A</v>
          </cell>
        </row>
      </sheetData>
      <sheetData sheetId="34391">
        <row r="9">
          <cell r="A9" t="str">
            <v>A</v>
          </cell>
        </row>
      </sheetData>
      <sheetData sheetId="34392">
        <row r="9">
          <cell r="A9" t="str">
            <v>A</v>
          </cell>
        </row>
      </sheetData>
      <sheetData sheetId="34393">
        <row r="9">
          <cell r="A9" t="str">
            <v>A</v>
          </cell>
        </row>
      </sheetData>
      <sheetData sheetId="34394">
        <row r="9">
          <cell r="A9" t="str">
            <v>A</v>
          </cell>
        </row>
      </sheetData>
      <sheetData sheetId="34395">
        <row r="9">
          <cell r="A9" t="str">
            <v>A</v>
          </cell>
        </row>
      </sheetData>
      <sheetData sheetId="34396">
        <row r="9">
          <cell r="A9" t="str">
            <v>A</v>
          </cell>
        </row>
      </sheetData>
      <sheetData sheetId="34397">
        <row r="9">
          <cell r="A9" t="str">
            <v>A</v>
          </cell>
        </row>
      </sheetData>
      <sheetData sheetId="34398">
        <row r="9">
          <cell r="A9" t="str">
            <v>A</v>
          </cell>
        </row>
      </sheetData>
      <sheetData sheetId="34399">
        <row r="9">
          <cell r="A9" t="str">
            <v>A</v>
          </cell>
        </row>
      </sheetData>
      <sheetData sheetId="34400">
        <row r="9">
          <cell r="A9" t="str">
            <v>A</v>
          </cell>
        </row>
      </sheetData>
      <sheetData sheetId="34401">
        <row r="9">
          <cell r="A9" t="str">
            <v>A</v>
          </cell>
        </row>
      </sheetData>
      <sheetData sheetId="34402">
        <row r="9">
          <cell r="A9" t="str">
            <v>A</v>
          </cell>
        </row>
      </sheetData>
      <sheetData sheetId="34403">
        <row r="9">
          <cell r="A9" t="str">
            <v>A</v>
          </cell>
        </row>
      </sheetData>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ow r="9">
          <cell r="A9" t="str">
            <v>A</v>
          </cell>
        </row>
      </sheetData>
      <sheetData sheetId="34417">
        <row r="9">
          <cell r="A9" t="str">
            <v>A</v>
          </cell>
        </row>
      </sheetData>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ow r="9">
          <cell r="A9" t="str">
            <v>A</v>
          </cell>
        </row>
      </sheetData>
      <sheetData sheetId="34449">
        <row r="9">
          <cell r="A9" t="str">
            <v>A</v>
          </cell>
        </row>
      </sheetData>
      <sheetData sheetId="34450">
        <row r="9">
          <cell r="A9" t="str">
            <v>A</v>
          </cell>
        </row>
      </sheetData>
      <sheetData sheetId="34451">
        <row r="9">
          <cell r="A9" t="str">
            <v>A</v>
          </cell>
        </row>
      </sheetData>
      <sheetData sheetId="34452" refreshError="1"/>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sheetData sheetId="34459">
        <row r="9">
          <cell r="A9" t="str">
            <v>A</v>
          </cell>
        </row>
      </sheetData>
      <sheetData sheetId="34460"/>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sheetData sheetId="34470"/>
      <sheetData sheetId="34471"/>
      <sheetData sheetId="34472"/>
      <sheetData sheetId="34473">
        <row r="9">
          <cell r="A9" t="str">
            <v>A</v>
          </cell>
        </row>
      </sheetData>
      <sheetData sheetId="34474">
        <row r="9">
          <cell r="A9" t="str">
            <v>A</v>
          </cell>
        </row>
      </sheetData>
      <sheetData sheetId="34475">
        <row r="9">
          <cell r="A9" t="str">
            <v>A</v>
          </cell>
        </row>
      </sheetData>
      <sheetData sheetId="34476"/>
      <sheetData sheetId="34477">
        <row r="9">
          <cell r="A9" t="str">
            <v>A</v>
          </cell>
        </row>
      </sheetData>
      <sheetData sheetId="34478">
        <row r="9">
          <cell r="A9" t="str">
            <v>A</v>
          </cell>
        </row>
      </sheetData>
      <sheetData sheetId="34479"/>
      <sheetData sheetId="34480">
        <row r="9">
          <cell r="A9" t="str">
            <v>A</v>
          </cell>
        </row>
      </sheetData>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sheetData sheetId="34853" refreshError="1"/>
      <sheetData sheetId="34854" refreshError="1"/>
      <sheetData sheetId="34855" refreshError="1"/>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sheetData sheetId="35119"/>
      <sheetData sheetId="35120"/>
      <sheetData sheetId="35121"/>
      <sheetData sheetId="35122"/>
      <sheetData sheetId="35123"/>
      <sheetData sheetId="35124"/>
      <sheetData sheetId="35125"/>
      <sheetData sheetId="35126"/>
      <sheetData sheetId="35127"/>
      <sheetData sheetId="35128"/>
      <sheetData sheetId="35129"/>
      <sheetData sheetId="35130"/>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sheetData sheetId="35351"/>
      <sheetData sheetId="35352"/>
      <sheetData sheetId="35353"/>
      <sheetData sheetId="35354"/>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sheetData sheetId="35510"/>
      <sheetData sheetId="35511"/>
      <sheetData sheetId="35512"/>
      <sheetData sheetId="35513"/>
      <sheetData sheetId="35514"/>
      <sheetData sheetId="35515"/>
      <sheetData sheetId="35516"/>
      <sheetData sheetId="35517"/>
      <sheetData sheetId="35518"/>
      <sheetData sheetId="35519"/>
      <sheetData sheetId="35520"/>
      <sheetData sheetId="35521"/>
      <sheetData sheetId="35522"/>
      <sheetData sheetId="35523"/>
      <sheetData sheetId="35524"/>
      <sheetData sheetId="35525"/>
      <sheetData sheetId="35526"/>
      <sheetData sheetId="35527"/>
      <sheetData sheetId="35528"/>
      <sheetData sheetId="35529"/>
      <sheetData sheetId="35530"/>
      <sheetData sheetId="35531"/>
      <sheetData sheetId="35532"/>
      <sheetData sheetId="35533"/>
      <sheetData sheetId="35534"/>
      <sheetData sheetId="35535"/>
      <sheetData sheetId="35536"/>
      <sheetData sheetId="35537"/>
      <sheetData sheetId="35538"/>
      <sheetData sheetId="35539"/>
      <sheetData sheetId="35540"/>
      <sheetData sheetId="35541"/>
      <sheetData sheetId="35542"/>
      <sheetData sheetId="35543"/>
      <sheetData sheetId="35544"/>
      <sheetData sheetId="35545"/>
      <sheetData sheetId="35546"/>
      <sheetData sheetId="35547"/>
      <sheetData sheetId="35548"/>
      <sheetData sheetId="35549"/>
      <sheetData sheetId="35550"/>
      <sheetData sheetId="35551"/>
      <sheetData sheetId="35552"/>
      <sheetData sheetId="35553"/>
      <sheetData sheetId="35554"/>
      <sheetData sheetId="35555"/>
      <sheetData sheetId="35556"/>
      <sheetData sheetId="35557"/>
      <sheetData sheetId="35558"/>
      <sheetData sheetId="35559"/>
      <sheetData sheetId="35560"/>
      <sheetData sheetId="35561"/>
      <sheetData sheetId="35562"/>
      <sheetData sheetId="35563"/>
      <sheetData sheetId="35564"/>
      <sheetData sheetId="35565"/>
      <sheetData sheetId="35566"/>
      <sheetData sheetId="35567"/>
      <sheetData sheetId="35568"/>
      <sheetData sheetId="35569"/>
      <sheetData sheetId="35570"/>
      <sheetData sheetId="35571"/>
      <sheetData sheetId="35572"/>
      <sheetData sheetId="35573"/>
      <sheetData sheetId="35574"/>
      <sheetData sheetId="35575"/>
      <sheetData sheetId="35576"/>
      <sheetData sheetId="35577"/>
      <sheetData sheetId="35578"/>
      <sheetData sheetId="35579"/>
      <sheetData sheetId="35580"/>
      <sheetData sheetId="35581"/>
      <sheetData sheetId="35582"/>
      <sheetData sheetId="35583"/>
      <sheetData sheetId="35584"/>
      <sheetData sheetId="35585"/>
      <sheetData sheetId="35586"/>
      <sheetData sheetId="35587"/>
      <sheetData sheetId="35588"/>
      <sheetData sheetId="35589"/>
      <sheetData sheetId="35590"/>
      <sheetData sheetId="35591"/>
      <sheetData sheetId="35592"/>
      <sheetData sheetId="35593"/>
      <sheetData sheetId="35594"/>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sheetData sheetId="35655"/>
      <sheetData sheetId="35656"/>
      <sheetData sheetId="35657"/>
      <sheetData sheetId="35658"/>
      <sheetData sheetId="35659"/>
      <sheetData sheetId="35660"/>
      <sheetData sheetId="35661"/>
      <sheetData sheetId="35662"/>
      <sheetData sheetId="35663"/>
      <sheetData sheetId="35664"/>
      <sheetData sheetId="35665"/>
      <sheetData sheetId="35666"/>
      <sheetData sheetId="35667"/>
      <sheetData sheetId="35668"/>
      <sheetData sheetId="35669"/>
      <sheetData sheetId="35670"/>
      <sheetData sheetId="35671"/>
      <sheetData sheetId="35672"/>
      <sheetData sheetId="35673"/>
      <sheetData sheetId="35674"/>
      <sheetData sheetId="35675"/>
      <sheetData sheetId="35676"/>
      <sheetData sheetId="35677"/>
      <sheetData sheetId="35678"/>
      <sheetData sheetId="35679"/>
      <sheetData sheetId="35680"/>
      <sheetData sheetId="35681"/>
      <sheetData sheetId="35682"/>
      <sheetData sheetId="35683"/>
      <sheetData sheetId="35684"/>
      <sheetData sheetId="35685"/>
      <sheetData sheetId="35686"/>
      <sheetData sheetId="35687"/>
      <sheetData sheetId="35688"/>
      <sheetData sheetId="35689"/>
      <sheetData sheetId="35690"/>
      <sheetData sheetId="35691"/>
      <sheetData sheetId="35692"/>
      <sheetData sheetId="35693"/>
      <sheetData sheetId="35694"/>
      <sheetData sheetId="35695"/>
      <sheetData sheetId="35696"/>
      <sheetData sheetId="35697"/>
      <sheetData sheetId="35698"/>
      <sheetData sheetId="35699"/>
      <sheetData sheetId="35700"/>
      <sheetData sheetId="35701"/>
      <sheetData sheetId="35702"/>
      <sheetData sheetId="35703"/>
      <sheetData sheetId="35704"/>
      <sheetData sheetId="35705"/>
      <sheetData sheetId="35706"/>
      <sheetData sheetId="35707"/>
      <sheetData sheetId="35708"/>
      <sheetData sheetId="35709"/>
      <sheetData sheetId="35710"/>
      <sheetData sheetId="35711"/>
      <sheetData sheetId="35712"/>
      <sheetData sheetId="35713"/>
      <sheetData sheetId="35714"/>
      <sheetData sheetId="35715"/>
      <sheetData sheetId="35716"/>
      <sheetData sheetId="35717"/>
      <sheetData sheetId="35718"/>
      <sheetData sheetId="35719"/>
      <sheetData sheetId="35720"/>
      <sheetData sheetId="35721"/>
      <sheetData sheetId="35722"/>
      <sheetData sheetId="35723"/>
      <sheetData sheetId="35724"/>
      <sheetData sheetId="35725"/>
      <sheetData sheetId="35726"/>
      <sheetData sheetId="35727"/>
      <sheetData sheetId="35728"/>
      <sheetData sheetId="35729"/>
      <sheetData sheetId="35730"/>
      <sheetData sheetId="35731"/>
      <sheetData sheetId="35732"/>
      <sheetData sheetId="35733"/>
      <sheetData sheetId="35734"/>
      <sheetData sheetId="35735"/>
      <sheetData sheetId="35736"/>
      <sheetData sheetId="35737"/>
      <sheetData sheetId="35738"/>
      <sheetData sheetId="35739"/>
      <sheetData sheetId="35740"/>
      <sheetData sheetId="35741"/>
      <sheetData sheetId="35742"/>
      <sheetData sheetId="35743"/>
      <sheetData sheetId="35744"/>
      <sheetData sheetId="35745"/>
      <sheetData sheetId="35746"/>
      <sheetData sheetId="35747"/>
      <sheetData sheetId="35748"/>
      <sheetData sheetId="35749"/>
      <sheetData sheetId="35750"/>
      <sheetData sheetId="35751"/>
      <sheetData sheetId="35752"/>
      <sheetData sheetId="35753"/>
      <sheetData sheetId="35754"/>
      <sheetData sheetId="35755"/>
      <sheetData sheetId="35756"/>
      <sheetData sheetId="35757"/>
      <sheetData sheetId="35758"/>
      <sheetData sheetId="35759"/>
      <sheetData sheetId="35760"/>
      <sheetData sheetId="35761"/>
      <sheetData sheetId="35762"/>
      <sheetData sheetId="35763"/>
      <sheetData sheetId="35764"/>
      <sheetData sheetId="35765"/>
      <sheetData sheetId="35766"/>
      <sheetData sheetId="35767"/>
      <sheetData sheetId="35768"/>
      <sheetData sheetId="35769"/>
      <sheetData sheetId="35770"/>
      <sheetData sheetId="35771"/>
      <sheetData sheetId="35772"/>
      <sheetData sheetId="35773"/>
      <sheetData sheetId="35774"/>
      <sheetData sheetId="35775"/>
      <sheetData sheetId="35776"/>
      <sheetData sheetId="35777"/>
      <sheetData sheetId="35778"/>
      <sheetData sheetId="35779"/>
      <sheetData sheetId="35780"/>
      <sheetData sheetId="35781"/>
      <sheetData sheetId="35782"/>
      <sheetData sheetId="35783"/>
      <sheetData sheetId="35784"/>
      <sheetData sheetId="35785"/>
      <sheetData sheetId="35786"/>
      <sheetData sheetId="35787"/>
      <sheetData sheetId="35788"/>
      <sheetData sheetId="35789"/>
      <sheetData sheetId="35790"/>
      <sheetData sheetId="35791"/>
      <sheetData sheetId="35792"/>
      <sheetData sheetId="35793"/>
      <sheetData sheetId="35794"/>
      <sheetData sheetId="35795"/>
      <sheetData sheetId="35796"/>
      <sheetData sheetId="35797"/>
      <sheetData sheetId="35798"/>
      <sheetData sheetId="35799"/>
      <sheetData sheetId="35800"/>
      <sheetData sheetId="35801"/>
      <sheetData sheetId="35802"/>
      <sheetData sheetId="35803"/>
      <sheetData sheetId="35804"/>
      <sheetData sheetId="35805"/>
      <sheetData sheetId="35806"/>
      <sheetData sheetId="35807"/>
      <sheetData sheetId="35808"/>
      <sheetData sheetId="35809"/>
      <sheetData sheetId="35810"/>
      <sheetData sheetId="35811"/>
      <sheetData sheetId="35812"/>
      <sheetData sheetId="35813"/>
      <sheetData sheetId="35814"/>
      <sheetData sheetId="35815"/>
      <sheetData sheetId="35816"/>
      <sheetData sheetId="35817"/>
      <sheetData sheetId="35818"/>
      <sheetData sheetId="35819"/>
      <sheetData sheetId="35820"/>
      <sheetData sheetId="35821"/>
      <sheetData sheetId="35822"/>
      <sheetData sheetId="35823"/>
      <sheetData sheetId="35824"/>
      <sheetData sheetId="35825"/>
      <sheetData sheetId="35826"/>
      <sheetData sheetId="35827"/>
      <sheetData sheetId="35828"/>
      <sheetData sheetId="35829"/>
      <sheetData sheetId="35830"/>
      <sheetData sheetId="35831"/>
      <sheetData sheetId="35832"/>
      <sheetData sheetId="35833"/>
      <sheetData sheetId="35834"/>
      <sheetData sheetId="35835"/>
      <sheetData sheetId="35836"/>
      <sheetData sheetId="35837"/>
      <sheetData sheetId="35838"/>
      <sheetData sheetId="35839"/>
      <sheetData sheetId="35840"/>
      <sheetData sheetId="35841"/>
      <sheetData sheetId="35842"/>
      <sheetData sheetId="35843"/>
      <sheetData sheetId="35844"/>
      <sheetData sheetId="35845"/>
      <sheetData sheetId="35846"/>
      <sheetData sheetId="35847"/>
      <sheetData sheetId="35848"/>
      <sheetData sheetId="35849"/>
      <sheetData sheetId="35850"/>
      <sheetData sheetId="35851"/>
      <sheetData sheetId="35852"/>
      <sheetData sheetId="35853"/>
      <sheetData sheetId="35854"/>
      <sheetData sheetId="35855"/>
      <sheetData sheetId="35856"/>
      <sheetData sheetId="35857"/>
      <sheetData sheetId="35858"/>
      <sheetData sheetId="35859"/>
      <sheetData sheetId="35860"/>
      <sheetData sheetId="35861"/>
      <sheetData sheetId="35862"/>
      <sheetData sheetId="35863"/>
      <sheetData sheetId="35864"/>
      <sheetData sheetId="35865"/>
      <sheetData sheetId="35866"/>
      <sheetData sheetId="35867"/>
      <sheetData sheetId="35868"/>
      <sheetData sheetId="35869"/>
      <sheetData sheetId="35870"/>
      <sheetData sheetId="35871"/>
      <sheetData sheetId="35872"/>
      <sheetData sheetId="35873"/>
      <sheetData sheetId="35874"/>
      <sheetData sheetId="35875"/>
      <sheetData sheetId="35876"/>
      <sheetData sheetId="35877"/>
      <sheetData sheetId="35878"/>
      <sheetData sheetId="35879"/>
      <sheetData sheetId="35880"/>
      <sheetData sheetId="35881"/>
      <sheetData sheetId="35882"/>
      <sheetData sheetId="35883"/>
      <sheetData sheetId="35884"/>
      <sheetData sheetId="35885"/>
      <sheetData sheetId="35886"/>
      <sheetData sheetId="35887"/>
      <sheetData sheetId="35888"/>
      <sheetData sheetId="35889"/>
      <sheetData sheetId="35890"/>
      <sheetData sheetId="35891"/>
      <sheetData sheetId="35892"/>
      <sheetData sheetId="35893"/>
      <sheetData sheetId="35894"/>
      <sheetData sheetId="35895"/>
      <sheetData sheetId="35896"/>
      <sheetData sheetId="35897"/>
      <sheetData sheetId="35898"/>
      <sheetData sheetId="35899"/>
      <sheetData sheetId="35900"/>
      <sheetData sheetId="35901"/>
      <sheetData sheetId="35902"/>
      <sheetData sheetId="35903"/>
      <sheetData sheetId="35904"/>
      <sheetData sheetId="35905"/>
      <sheetData sheetId="35906"/>
      <sheetData sheetId="35907"/>
      <sheetData sheetId="35908"/>
      <sheetData sheetId="35909"/>
      <sheetData sheetId="35910"/>
      <sheetData sheetId="35911"/>
      <sheetData sheetId="35912"/>
      <sheetData sheetId="35913"/>
      <sheetData sheetId="35914"/>
      <sheetData sheetId="35915"/>
      <sheetData sheetId="35916"/>
      <sheetData sheetId="35917"/>
      <sheetData sheetId="35918"/>
      <sheetData sheetId="35919"/>
      <sheetData sheetId="35920"/>
      <sheetData sheetId="35921"/>
      <sheetData sheetId="35922"/>
      <sheetData sheetId="35923"/>
      <sheetData sheetId="35924"/>
      <sheetData sheetId="35925"/>
      <sheetData sheetId="35926"/>
      <sheetData sheetId="35927"/>
      <sheetData sheetId="35928"/>
      <sheetData sheetId="35929"/>
      <sheetData sheetId="35930"/>
      <sheetData sheetId="35931"/>
      <sheetData sheetId="35932"/>
      <sheetData sheetId="35933"/>
      <sheetData sheetId="35934"/>
      <sheetData sheetId="35935"/>
      <sheetData sheetId="35936"/>
      <sheetData sheetId="35937"/>
      <sheetData sheetId="35938"/>
      <sheetData sheetId="35939"/>
      <sheetData sheetId="35940"/>
      <sheetData sheetId="35941"/>
      <sheetData sheetId="35942"/>
      <sheetData sheetId="35943"/>
      <sheetData sheetId="35944"/>
      <sheetData sheetId="35945"/>
      <sheetData sheetId="35946"/>
      <sheetData sheetId="35947"/>
      <sheetData sheetId="35948"/>
      <sheetData sheetId="35949"/>
      <sheetData sheetId="35950"/>
      <sheetData sheetId="35951"/>
      <sheetData sheetId="35952"/>
      <sheetData sheetId="35953"/>
      <sheetData sheetId="35954"/>
      <sheetData sheetId="35955"/>
      <sheetData sheetId="35956"/>
      <sheetData sheetId="35957"/>
      <sheetData sheetId="35958"/>
      <sheetData sheetId="35959"/>
      <sheetData sheetId="35960"/>
      <sheetData sheetId="35961"/>
      <sheetData sheetId="35962"/>
      <sheetData sheetId="35963"/>
      <sheetData sheetId="35964"/>
      <sheetData sheetId="35965"/>
      <sheetData sheetId="35966"/>
      <sheetData sheetId="35967"/>
      <sheetData sheetId="35968"/>
      <sheetData sheetId="35969"/>
      <sheetData sheetId="35970"/>
      <sheetData sheetId="35971"/>
      <sheetData sheetId="35972"/>
      <sheetData sheetId="35973"/>
      <sheetData sheetId="35974"/>
      <sheetData sheetId="35975"/>
      <sheetData sheetId="35976"/>
      <sheetData sheetId="35977"/>
      <sheetData sheetId="35978"/>
      <sheetData sheetId="35979"/>
      <sheetData sheetId="35980"/>
      <sheetData sheetId="35981"/>
      <sheetData sheetId="35982"/>
      <sheetData sheetId="35983"/>
      <sheetData sheetId="35984"/>
      <sheetData sheetId="35985"/>
      <sheetData sheetId="35986"/>
      <sheetData sheetId="35987"/>
      <sheetData sheetId="35988"/>
      <sheetData sheetId="35989"/>
      <sheetData sheetId="35990"/>
      <sheetData sheetId="35991"/>
      <sheetData sheetId="35992"/>
      <sheetData sheetId="35993"/>
      <sheetData sheetId="35994"/>
      <sheetData sheetId="35995"/>
      <sheetData sheetId="35996"/>
      <sheetData sheetId="35997"/>
      <sheetData sheetId="35998"/>
      <sheetData sheetId="35999"/>
      <sheetData sheetId="36000"/>
      <sheetData sheetId="36001"/>
      <sheetData sheetId="36002"/>
      <sheetData sheetId="36003"/>
      <sheetData sheetId="36004"/>
      <sheetData sheetId="36005"/>
      <sheetData sheetId="36006"/>
      <sheetData sheetId="36007"/>
      <sheetData sheetId="36008"/>
      <sheetData sheetId="36009"/>
      <sheetData sheetId="36010"/>
      <sheetData sheetId="36011"/>
      <sheetData sheetId="36012"/>
      <sheetData sheetId="36013"/>
      <sheetData sheetId="36014"/>
      <sheetData sheetId="36015"/>
      <sheetData sheetId="36016"/>
      <sheetData sheetId="36017"/>
      <sheetData sheetId="36018"/>
      <sheetData sheetId="36019"/>
      <sheetData sheetId="36020"/>
      <sheetData sheetId="36021"/>
      <sheetData sheetId="36022"/>
      <sheetData sheetId="36023"/>
      <sheetData sheetId="36024"/>
      <sheetData sheetId="36025"/>
      <sheetData sheetId="36026"/>
      <sheetData sheetId="36027"/>
      <sheetData sheetId="36028"/>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sheetData sheetId="36059"/>
      <sheetData sheetId="36060"/>
      <sheetData sheetId="36061"/>
      <sheetData sheetId="36062"/>
      <sheetData sheetId="36063"/>
      <sheetData sheetId="36064"/>
      <sheetData sheetId="36065"/>
      <sheetData sheetId="36066"/>
      <sheetData sheetId="36067"/>
      <sheetData sheetId="36068"/>
      <sheetData sheetId="36069"/>
      <sheetData sheetId="36070"/>
      <sheetData sheetId="36071"/>
      <sheetData sheetId="36072"/>
      <sheetData sheetId="36073"/>
      <sheetData sheetId="36074"/>
      <sheetData sheetId="36075"/>
      <sheetData sheetId="36076"/>
      <sheetData sheetId="36077"/>
      <sheetData sheetId="36078"/>
      <sheetData sheetId="36079"/>
      <sheetData sheetId="36080"/>
      <sheetData sheetId="36081"/>
      <sheetData sheetId="36082"/>
      <sheetData sheetId="36083"/>
      <sheetData sheetId="36084"/>
      <sheetData sheetId="36085"/>
      <sheetData sheetId="36086"/>
      <sheetData sheetId="36087"/>
      <sheetData sheetId="36088"/>
      <sheetData sheetId="36089"/>
      <sheetData sheetId="36090"/>
      <sheetData sheetId="36091"/>
      <sheetData sheetId="36092"/>
      <sheetData sheetId="36093"/>
      <sheetData sheetId="36094"/>
      <sheetData sheetId="36095"/>
      <sheetData sheetId="36096"/>
      <sheetData sheetId="36097"/>
      <sheetData sheetId="36098" refreshError="1"/>
      <sheetData sheetId="36099" refreshError="1"/>
      <sheetData sheetId="3610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sheetData sheetId="3"/>
      <sheetData sheetId="4">
        <row r="7">
          <cell r="C7">
            <v>700</v>
          </cell>
        </row>
      </sheetData>
      <sheetData sheetId="5">
        <row r="12">
          <cell r="F12" t="str">
            <v>Nom. Dia &lt;=400</v>
          </cell>
        </row>
      </sheetData>
      <sheetData sheetId="6"/>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sheetData sheetId="12"/>
      <sheetData sheetId="13"/>
      <sheetData sheetId="14"/>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9B Profile"/>
      <sheetName val="Sched-Structure IFB"/>
      <sheetName val="BC - Final Templates"/>
      <sheetName val="RCBC Reinforcement"/>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8">
          <cell r="D8" t="str">
            <v>Paramaz Avedisian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sheetData sheetId="513"/>
      <sheetData sheetId="514">
        <row r="8">
          <cell r="D8" t="str">
            <v>Paramaz Avedisian Building</v>
          </cell>
        </row>
      </sheetData>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EA FORECAST"/>
      <sheetName val="KPI Report"/>
      <sheetName val="progress table"/>
      <sheetName val="BSEA PLANNED"/>
      <sheetName val="SUMMARY HISTOGRAM"/>
      <sheetName val="DISCIPLINE SCURVES"/>
      <sheetName val="DISCIPLINE HISTOGRAMS"/>
    </sheetNames>
    <sheetDataSet>
      <sheetData sheetId="0"/>
      <sheetData sheetId="1"/>
      <sheetData sheetId="2"/>
      <sheetData sheetId="3"/>
      <sheetData sheetId="4"/>
      <sheetData sheetId="5"/>
      <sheetData sheetId="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BOQ건축"/>
      <sheetName val="Basement Extract"/>
      <sheetName val="SAD"/>
      <sheetName val="SA Plen."/>
      <sheetName val="Retu. Duct"/>
      <sheetName val="RA Plen."/>
      <sheetName val="T. Ex. Duct"/>
      <sheetName val="concrete"/>
      <sheetName val="STAFFSCHED "/>
      <sheetName val="Y-WORK"/>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s>
    <sheetDataSet>
      <sheetData sheetId="0"/>
      <sheetData sheetId="1"/>
      <sheetData sheetId="2">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row>
        <row r="10">
          <cell r="A10" t="str">
            <v>Elements</v>
          </cell>
        </row>
        <row r="12">
          <cell r="A12" t="str">
            <v>General Lighting and Power</v>
          </cell>
        </row>
        <row r="14">
          <cell r="A14" t="str">
            <v>I</v>
          </cell>
          <cell r="B14" t="str">
            <v>Site Preparation</v>
          </cell>
        </row>
        <row r="16">
          <cell r="A16" t="str">
            <v>II.</v>
          </cell>
          <cell r="B16" t="str">
            <v>Foundation and Substructure</v>
          </cell>
        </row>
        <row r="18">
          <cell r="A18" t="str">
            <v>III.</v>
          </cell>
          <cell r="B18" t="str">
            <v>Basement Parking (3 floors)</v>
          </cell>
        </row>
        <row r="20">
          <cell r="A20" t="str">
            <v>IV.</v>
          </cell>
          <cell r="B20" t="str">
            <v>Ground Floor (1 floor)</v>
          </cell>
        </row>
        <row r="22">
          <cell r="A22" t="str">
            <v>V.</v>
          </cell>
          <cell r="B22" t="str">
            <v>Podium Parking (5 floors @ 3,272.35m² per floor)</v>
          </cell>
        </row>
        <row r="24">
          <cell r="A24" t="str">
            <v>VI.</v>
          </cell>
          <cell r="B24" t="str">
            <v>Amenities Level (Level 7)</v>
          </cell>
        </row>
        <row r="26">
          <cell r="A26" t="str">
            <v>VII.</v>
          </cell>
          <cell r="B26" t="str">
            <v>Residential Levels (34 Floors)</v>
          </cell>
        </row>
        <row r="28">
          <cell r="A28" t="str">
            <v>VIII.</v>
          </cell>
          <cell r="B28" t="str">
            <v>Amenities Level (Gymnasium)</v>
          </cell>
        </row>
        <row r="30">
          <cell r="A30" t="str">
            <v>IX.</v>
          </cell>
          <cell r="B30" t="str">
            <v>Other Services</v>
          </cell>
        </row>
        <row r="32">
          <cell r="A32" t="str">
            <v>X.</v>
          </cell>
          <cell r="B32" t="str">
            <v>Miscellaneous Works</v>
          </cell>
        </row>
        <row r="34">
          <cell r="A34" t="str">
            <v>XI.</v>
          </cell>
          <cell r="B34" t="str">
            <v>Preliminaries (10%)</v>
          </cell>
        </row>
        <row r="36">
          <cell r="A36" t="str">
            <v>CCTV System</v>
          </cell>
        </row>
        <row r="38">
          <cell r="A38" t="str">
            <v>Guard Tour Tracking System</v>
          </cell>
        </row>
        <row r="39">
          <cell r="A39" t="str">
            <v>XII.</v>
          </cell>
          <cell r="B39" t="str">
            <v>Contingencies</v>
          </cell>
        </row>
        <row r="40">
          <cell r="A40" t="str">
            <v>Parking Management System</v>
          </cell>
        </row>
        <row r="42">
          <cell r="A42" t="str">
            <v>ELECTRONIC SAFETY AND SECURITY</v>
          </cell>
          <cell r="B42" t="str">
            <v>Total Overall Anticipated Construction Cost</v>
          </cell>
        </row>
        <row r="43">
          <cell r="B43" t="str">
            <v>(Jan 2002 start, 3yr construction period)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A/1</v>
          </cell>
        </row>
      </sheetData>
      <sheetData sheetId="34"/>
      <sheetData sheetId="35">
        <row r="1">
          <cell r="A1" t="str">
            <v>A/1</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1">
          <cell r="A1" t="str">
            <v>A/1</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sheetData sheetId="258">
        <row r="1">
          <cell r="A1" t="str">
            <v>A/1</v>
          </cell>
        </row>
      </sheetData>
      <sheetData sheetId="259">
        <row r="1">
          <cell r="A1" t="str">
            <v>A/1</v>
          </cell>
        </row>
      </sheetData>
      <sheetData sheetId="260">
        <row r="1">
          <cell r="A1" t="str">
            <v>A/1</v>
          </cell>
        </row>
      </sheetData>
      <sheetData sheetId="26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ow r="1">
          <cell r="A1" t="str">
            <v>A/1</v>
          </cell>
        </row>
      </sheetData>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sheetData sheetId="476"/>
      <sheetData sheetId="477"/>
      <sheetData sheetId="478"/>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P7R"/>
      <sheetName val="GRSummary"/>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PROJECT BRIEF(EX.NEW)"/>
      <sheetName val="Breakdown"/>
      <sheetName val="UnitRate"/>
      <sheetName val="Basis"/>
      <sheetName val="EKOG10건축"/>
      <sheetName val="fees Summary"/>
      <sheetName val="exterior"/>
      <sheetName val="interior"/>
      <sheetName val="MASONRY"/>
      <sheetName val="당초"/>
      <sheetName val="EQUIPMENT"/>
      <sheetName val="BOQ"/>
      <sheetName val="Lightings Breakdown"/>
      <sheetName val="Lightings_Breakdown"/>
      <sheetName val="prelims"/>
      <sheetName val="Bid Form 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Bill_No__51"/>
      <sheetName val="PL_Plumbing1"/>
      <sheetName val="242-3_summaryOPC"/>
      <sheetName val="Category_11"/>
      <sheetName val="GEN_REQ"/>
      <sheetName val="SD_and_START_UP"/>
      <sheetName val="Amenities_Level__Level_7_"/>
      <sheetName val="Amenities_Level__Gym_"/>
      <sheetName val="Bill 2A-Retail"/>
      <sheetName val="Bill No. 04B"/>
      <sheetName val="2.678M"/>
      <sheetName val="BOQ-P"/>
      <sheetName val="COST-EST LTI P5C"/>
      <sheetName val="f-pm-04-12-03B-LTI-PH5c"/>
      <sheetName val="door"/>
      <sheetName val="window"/>
      <sheetName val="Lightings_Breakdown1"/>
      <sheetName val="Bid_Form_A-2"/>
      <sheetName val="CostSked"/>
      <sheetName val="Financing Schemes"/>
      <sheetName val="_Model A costs"/>
      <sheetName val="Model B costs"/>
      <sheetName val="Model C costs"/>
      <sheetName val="BASE EQUI"/>
      <sheetName val="Sheet1"/>
      <sheetName val="Amenities_Level__Level_7_2"/>
      <sheetName val="Amenities_Level__Gym_2"/>
      <sheetName val="STAFFSCHED "/>
      <sheetName val="Y-WORK"/>
      <sheetName val="Criteria"/>
      <sheetName val="골조시행"/>
      <sheetName val="공통가설"/>
      <sheetName val="방배동내역(리라)"/>
      <sheetName val="부대공사총괄"/>
      <sheetName val="현장경비"/>
      <sheetName val="건축공사집계표"/>
      <sheetName val="방배동내역 (총괄)"/>
      <sheetName val="BOQ건축"/>
      <sheetName val="Basement Extract"/>
      <sheetName val="SAD"/>
      <sheetName val="SA Plen."/>
      <sheetName val="Retu. Duct"/>
      <sheetName val="RA Plen."/>
      <sheetName val="T. Ex. Duct"/>
      <sheetName val="concrete"/>
      <sheetName val="Harewood"/>
      <sheetName val="HQ-TO"/>
      <sheetName val="기성"/>
      <sheetName val="Details and Earnings Charts"/>
      <sheetName val="Project Summary"/>
      <sheetName val="HVAC BoQ"/>
      <sheetName val="Data 1"/>
      <sheetName val="01"/>
      <sheetName val="bridge # 1"/>
      <sheetName val="OPT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risk_rents_and_incentives"/>
      <sheetName val="Car_park_lease"/>
      <sheetName val="Net_rent_analysis"/>
      <sheetName val="fees_Summary"/>
      <sheetName val="PROJECT_BRIEF(EX_NEW)"/>
      <sheetName val="Basement_Extract"/>
      <sheetName val="SA_Plen_"/>
      <sheetName val="Retu__Duct"/>
      <sheetName val="RA_Plen_"/>
      <sheetName val="T__Ex__Duct"/>
      <sheetName val="CPA7-31"/>
      <sheetName val="VOP_June_07"/>
      <sheetName val="VOP_June_07 _rev1_"/>
      <sheetName val="VOP_Sept_07"/>
      <sheetName val="Rev.01"/>
      <sheetName val="Model"/>
      <sheetName val="CONSTRUCTION COMPONEN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aseWeight"/>
      <sheetName val="ANALIZ"/>
      <sheetName val="NOMI"/>
      <sheetName val="Initial Data"/>
      <sheetName val="Balance Sheet"/>
      <sheetName val="Hic_150EOffice"/>
      <sheetName val="VIABILITY"/>
      <sheetName val="Steel"/>
      <sheetName val="CASHFLOW CODES"/>
      <sheetName val="Pricing(DAAYEN)C-automatic car "/>
      <sheetName val="4C (R2)"/>
      <sheetName val="Dropdowns"/>
      <sheetName val="Sumcosts"/>
      <sheetName val="환율"/>
      <sheetName val="DT"/>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orgoae"/>
      <sheetName val="Manning Schedule"/>
      <sheetName val="Total All By Trades highest 1st"/>
      <sheetName val="DBs"/>
      <sheetName val="Intro"/>
      <sheetName val="Input"/>
      <sheetName val="Controls"/>
      <sheetName val="PB"/>
      <sheetName val="PercProgress"/>
      <sheetName val="Values"/>
      <sheetName val="Tank"/>
      <sheetName val="Comments"/>
      <sheetName val="MREH Contracts (JBI)"/>
      <sheetName val="Detail Page"/>
      <sheetName val=" Est "/>
      <sheetName val="CW"/>
      <sheetName val="labour"/>
      <sheetName val=""/>
      <sheetName val="1"/>
      <sheetName val="Rate Analysis"/>
      <sheetName val="DIV 26"/>
      <sheetName val="DIV 27"/>
      <sheetName val="DIV 28"/>
      <sheetName val="COST"/>
      <sheetName val="수입"/>
      <sheetName val="Excavations"/>
      <sheetName val="Substructures "/>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Panels (DWG)"/>
      <sheetName val="Sub Cont. Comp."/>
      <sheetName val="1234"/>
      <sheetName val="E19 Boiler Room A"/>
      <sheetName val="Details"/>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A1" t="str">
            <v>A/1</v>
          </cell>
        </row>
      </sheetData>
      <sheetData sheetId="74">
        <row r="1">
          <cell r="A1" t="str">
            <v>A/1</v>
          </cell>
        </row>
      </sheetData>
      <sheetData sheetId="75"/>
      <sheetData sheetId="76">
        <row r="1">
          <cell r="A1" t="str">
            <v>A/1</v>
          </cell>
        </row>
      </sheetData>
      <sheetData sheetId="77">
        <row r="1">
          <cell r="A1" t="str">
            <v>A/1</v>
          </cell>
        </row>
      </sheetData>
      <sheetData sheetId="78">
        <row r="1">
          <cell r="A1" t="str">
            <v>A/1</v>
          </cell>
        </row>
      </sheetData>
      <sheetData sheetId="79">
        <row r="1">
          <cell r="A1" t="str">
            <v>A/1</v>
          </cell>
        </row>
      </sheetData>
      <sheetData sheetId="80">
        <row r="1">
          <cell r="A1" t="str">
            <v>A/1</v>
          </cell>
        </row>
      </sheetData>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ow r="1">
          <cell r="A1" t="str">
            <v>A/1</v>
          </cell>
        </row>
      </sheetData>
      <sheetData sheetId="236">
        <row r="1">
          <cell r="A1" t="str">
            <v>A/1</v>
          </cell>
        </row>
      </sheetData>
      <sheetData sheetId="237">
        <row r="1">
          <cell r="A1" t="str">
            <v>A/1</v>
          </cell>
        </row>
      </sheetData>
      <sheetData sheetId="238">
        <row r="1">
          <cell r="A1" t="str">
            <v>A/1</v>
          </cell>
        </row>
      </sheetData>
      <sheetData sheetId="239">
        <row r="1">
          <cell r="A1" t="str">
            <v>A/1</v>
          </cell>
        </row>
      </sheetData>
      <sheetData sheetId="240">
        <row r="1">
          <cell r="A1" t="str">
            <v>A/1</v>
          </cell>
        </row>
      </sheetData>
      <sheetData sheetId="241">
        <row r="1">
          <cell r="A1" t="str">
            <v>A/1</v>
          </cell>
        </row>
      </sheetData>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ow r="1">
          <cell r="A1" t="str">
            <v>A/1</v>
          </cell>
        </row>
      </sheetData>
      <sheetData sheetId="430">
        <row r="1">
          <cell r="A1" t="str">
            <v>A/1</v>
          </cell>
        </row>
      </sheetData>
      <sheetData sheetId="431">
        <row r="1">
          <cell r="A1" t="str">
            <v>A/1</v>
          </cell>
        </row>
      </sheetData>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A1" t="str">
            <v>A/1</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ow r="1">
          <cell r="A1" t="str">
            <v>A/1</v>
          </cell>
        </row>
      </sheetData>
      <sheetData sheetId="498">
        <row r="1">
          <cell r="A1" t="str">
            <v>A/1</v>
          </cell>
        </row>
      </sheetData>
      <sheetData sheetId="499">
        <row r="1">
          <cell r="A1" t="str">
            <v>A/1</v>
          </cell>
        </row>
      </sheetData>
      <sheetData sheetId="500">
        <row r="1">
          <cell r="A1" t="str">
            <v>A/1</v>
          </cell>
        </row>
      </sheetData>
      <sheetData sheetId="501">
        <row r="1">
          <cell r="A1" t="str">
            <v>A/1</v>
          </cell>
        </row>
      </sheetData>
      <sheetData sheetId="502">
        <row r="1">
          <cell r="A1" t="str">
            <v>A/1</v>
          </cell>
        </row>
      </sheetData>
      <sheetData sheetId="503">
        <row r="1">
          <cell r="A1" t="str">
            <v>A/1</v>
          </cell>
        </row>
      </sheetData>
      <sheetData sheetId="504">
        <row r="1">
          <cell r="A1" t="str">
            <v>A/1</v>
          </cell>
        </row>
      </sheetData>
      <sheetData sheetId="505">
        <row r="1">
          <cell r="A1" t="str">
            <v>A/1</v>
          </cell>
        </row>
      </sheetData>
      <sheetData sheetId="506">
        <row r="1">
          <cell r="A1" t="str">
            <v>A/1</v>
          </cell>
        </row>
      </sheetData>
      <sheetData sheetId="507">
        <row r="1">
          <cell r="A1" t="str">
            <v>A/1</v>
          </cell>
        </row>
      </sheetData>
      <sheetData sheetId="508">
        <row r="1">
          <cell r="A1" t="str">
            <v>A/1</v>
          </cell>
        </row>
      </sheetData>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1">
          <cell r="A1" t="str">
            <v>A/1</v>
          </cell>
        </row>
      </sheetData>
      <sheetData sheetId="554">
        <row r="1">
          <cell r="A1" t="str">
            <v>A/1</v>
          </cell>
        </row>
      </sheetData>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ow r="1">
          <cell r="A1" t="str">
            <v>A/1</v>
          </cell>
        </row>
      </sheetData>
      <sheetData sheetId="726">
        <row r="1">
          <cell r="A1" t="str">
            <v>A/1</v>
          </cell>
        </row>
      </sheetData>
      <sheetData sheetId="727">
        <row r="1">
          <cell r="A1" t="str">
            <v>A/1</v>
          </cell>
        </row>
      </sheetData>
      <sheetData sheetId="728">
        <row r="1">
          <cell r="A1" t="str">
            <v>A/1</v>
          </cell>
        </row>
      </sheetData>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ow r="1">
          <cell r="A1" t="str">
            <v>A/1</v>
          </cell>
        </row>
      </sheetData>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ow r="1">
          <cell r="A1" t="str">
            <v>A/1</v>
          </cell>
        </row>
      </sheetData>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sheetData sheetId="940">
        <row r="1">
          <cell r="A1" t="str">
            <v>A/1</v>
          </cell>
        </row>
      </sheetData>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sheetData sheetId="965"/>
      <sheetData sheetId="966"/>
      <sheetData sheetId="967">
        <row r="1">
          <cell r="A1" t="str">
            <v>A/1</v>
          </cell>
        </row>
      </sheetData>
      <sheetData sheetId="968"/>
      <sheetData sheetId="969">
        <row r="1">
          <cell r="A1" t="str">
            <v>A/1</v>
          </cell>
        </row>
      </sheetData>
      <sheetData sheetId="970"/>
      <sheetData sheetId="971"/>
      <sheetData sheetId="972">
        <row r="1">
          <cell r="A1" t="str">
            <v>A/1</v>
          </cell>
        </row>
      </sheetData>
      <sheetData sheetId="973">
        <row r="1">
          <cell r="A1" t="str">
            <v>A/1</v>
          </cell>
        </row>
      </sheetData>
      <sheetData sheetId="974">
        <row r="1">
          <cell r="A1" t="str">
            <v>A/1</v>
          </cell>
        </row>
      </sheetData>
      <sheetData sheetId="975"/>
      <sheetData sheetId="976"/>
      <sheetData sheetId="977"/>
      <sheetData sheetId="978"/>
      <sheetData sheetId="979"/>
      <sheetData sheetId="980">
        <row r="1">
          <cell r="A1" t="str">
            <v>A/1</v>
          </cell>
        </row>
      </sheetData>
      <sheetData sheetId="981">
        <row r="1">
          <cell r="A1" t="str">
            <v>A/1</v>
          </cell>
        </row>
      </sheetData>
      <sheetData sheetId="982">
        <row r="1">
          <cell r="A1" t="str">
            <v>A/1</v>
          </cell>
        </row>
      </sheetData>
      <sheetData sheetId="983"/>
      <sheetData sheetId="984">
        <row r="1">
          <cell r="A1" t="str">
            <v>A/1</v>
          </cell>
        </row>
      </sheetData>
      <sheetData sheetId="985"/>
      <sheetData sheetId="986"/>
      <sheetData sheetId="987"/>
      <sheetData sheetId="988"/>
      <sheetData sheetId="989"/>
      <sheetData sheetId="990"/>
      <sheetData sheetId="991"/>
      <sheetData sheetId="992"/>
      <sheetData sheetId="993">
        <row r="1">
          <cell r="A1" t="str">
            <v>A/1</v>
          </cell>
        </row>
      </sheetData>
      <sheetData sheetId="994"/>
      <sheetData sheetId="995"/>
      <sheetData sheetId="996"/>
      <sheetData sheetId="997"/>
      <sheetData sheetId="998"/>
      <sheetData sheetId="999"/>
      <sheetData sheetId="1000"/>
      <sheetData sheetId="1001"/>
      <sheetData sheetId="1002"/>
      <sheetData sheetId="1003"/>
      <sheetData sheetId="1004">
        <row r="1">
          <cell r="A1" t="str">
            <v>A/1</v>
          </cell>
        </row>
      </sheetData>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sheetData sheetId="1047"/>
      <sheetData sheetId="1048">
        <row r="1">
          <cell r="A1" t="str">
            <v>A/1</v>
          </cell>
        </row>
      </sheetData>
      <sheetData sheetId="1049">
        <row r="1">
          <cell r="A1" t="str">
            <v>A/1</v>
          </cell>
        </row>
      </sheetData>
      <sheetData sheetId="1050">
        <row r="1">
          <cell r="A1" t="str">
            <v>A/1</v>
          </cell>
        </row>
      </sheetData>
      <sheetData sheetId="1051"/>
      <sheetData sheetId="1052">
        <row r="1">
          <cell r="A1" t="str">
            <v>A/1</v>
          </cell>
        </row>
      </sheetData>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A1" t="str">
            <v>A/1</v>
          </cell>
        </row>
      </sheetData>
      <sheetData sheetId="1080"/>
      <sheetData sheetId="1081"/>
      <sheetData sheetId="1082"/>
      <sheetData sheetId="1083"/>
      <sheetData sheetId="1084"/>
      <sheetData sheetId="1085">
        <row r="1">
          <cell r="A1" t="str">
            <v>A/1</v>
          </cell>
        </row>
      </sheetData>
      <sheetData sheetId="1086"/>
      <sheetData sheetId="1087"/>
      <sheetData sheetId="1088"/>
      <sheetData sheetId="1089"/>
      <sheetData sheetId="1090"/>
      <sheetData sheetId="1091"/>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sheetData sheetId="1105">
        <row r="1">
          <cell r="A1" t="str">
            <v>A/1</v>
          </cell>
        </row>
      </sheetData>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row r="1">
          <cell r="A1" t="str">
            <v>A/1</v>
          </cell>
        </row>
      </sheetData>
      <sheetData sheetId="1133"/>
      <sheetData sheetId="1134"/>
      <sheetData sheetId="1135"/>
      <sheetData sheetId="1136"/>
      <sheetData sheetId="1137"/>
      <sheetData sheetId="1138">
        <row r="1">
          <cell r="A1" t="str">
            <v>A/1</v>
          </cell>
        </row>
      </sheetData>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sheetData sheetId="1217">
        <row r="1">
          <cell r="A1" t="str">
            <v>A/1</v>
          </cell>
        </row>
      </sheetData>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row r="1">
          <cell r="A1" t="str">
            <v>A/1</v>
          </cell>
        </row>
      </sheetData>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s>
    <sheetDataSet>
      <sheetData sheetId="0"/>
      <sheetData sheetId="1"/>
      <sheetData sheetId="2"/>
      <sheetData sheetId="3"/>
      <sheetData sheetId="4"/>
      <sheetData sheetId="5"/>
      <sheetData sheetId="6"/>
      <sheetData sheetId="7"/>
      <sheetData sheetId="8"/>
      <sheetData sheetId="9"/>
      <sheetData sheetId="10">
        <row r="65">
          <cell r="E65">
            <v>0.5</v>
          </cell>
          <cell r="G65">
            <v>0.93</v>
          </cell>
        </row>
        <row r="66">
          <cell r="E66">
            <v>0.15</v>
          </cell>
          <cell r="G66">
            <v>0.42</v>
          </cell>
        </row>
        <row r="67">
          <cell r="E67">
            <v>0.3</v>
          </cell>
        </row>
      </sheetData>
      <sheetData sheetId="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R"/>
      <sheetName val="Table"/>
      <sheetName val="SALES"/>
      <sheetName val="EXPORT"/>
      <sheetName val="FINPARA"/>
      <sheetName val="FINPARASUP"/>
      <sheetName val="FINPARR"/>
      <sheetName val="FINPARRSUP"/>
      <sheetName val="VAS"/>
      <sheetName val="Macro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s>
    <sheetDataSet>
      <sheetData sheetId="0"/>
      <sheetData sheetId="1"/>
      <sheetData sheetId="2"/>
      <sheetData sheetId="3"/>
      <sheetData sheetId="4"/>
      <sheetData sheetId="5"/>
      <sheetData sheetId="6"/>
      <sheetData sheetId="7"/>
      <sheetData sheetId="8">
        <row r="5">
          <cell r="O5">
            <v>379.86692722567381</v>
          </cell>
        </row>
        <row r="45">
          <cell r="O45" t="str">
            <v/>
          </cell>
        </row>
        <row r="208">
          <cell r="O208">
            <v>0</v>
          </cell>
        </row>
        <row r="215">
          <cell r="O215" t="str">
            <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2.eng"/>
      <sheetName val="3.procure"/>
      <sheetName val="4.action"/>
      <sheetName val="5.aoc"/>
      <sheetName val="attach(1)"/>
      <sheetName val="attach(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ned"/>
      <sheetName val="9008"/>
      <sheetName val="SST"/>
      <sheetName val="REYROLLE"/>
      <sheetName val="CALCULATION"/>
      <sheetName val="OVERALL"/>
      <sheetName val="Sheet1"/>
      <sheetName val="380KV GIS"/>
      <sheetName val="380KV C&amp;P"/>
      <sheetName val="132KV GIS"/>
      <sheetName val="132KV C&amp;P"/>
      <sheetName val="C &amp; P DEVICE"/>
      <sheetName val="SUMMARY"/>
      <sheetName val="8088A-E03"/>
      <sheetName val="8088B-E01"/>
      <sheetName val="8088C-E04"/>
      <sheetName val="8088D-E06"/>
      <sheetName val="BS2-E220"/>
      <sheetName val="BS1-E120"/>
      <sheetName val="BCA-E130"/>
      <sheetName val="BCB-E230"/>
      <sheetName val="SGT1-E05"/>
      <sheetName val="SGT2-E02"/>
      <sheetName val="SGT3-E10"/>
      <sheetName val="REACTOR-E08"/>
      <sheetName val="SPARE F4-E07"/>
      <sheetName val="SPARE F5-E12"/>
      <sheetName val="SPARE F3-E09"/>
      <sheetName val="SPARE F6-E14"/>
      <sheetName val="SPARE F2-E11"/>
      <sheetName val="SPARE F7-E16"/>
      <sheetName val="SPARE F1-E13"/>
      <sheetName val="SPARE F8-E18"/>
      <sheetName val="FUTU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Unit Rates"/>
      <sheetName val="Chart1"/>
      <sheetName val="Rates"/>
      <sheetName val="Piling"/>
    </sheetNames>
    <sheetDataSet>
      <sheetData sheetId="0"/>
      <sheetData sheetId="1"/>
      <sheetData sheetId="2"/>
      <sheetData sheetId="3">
        <row r="252">
          <cell r="M252">
            <v>-10</v>
          </cell>
        </row>
        <row r="257">
          <cell r="M257">
            <v>0.15</v>
          </cell>
        </row>
        <row r="262">
          <cell r="M262">
            <v>0.1</v>
          </cell>
        </row>
        <row r="770">
          <cell r="M770">
            <v>3000</v>
          </cell>
        </row>
      </sheetData>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 Cost Rpt"/>
      <sheetName val="Valn Rpt"/>
      <sheetName val="VO Control Chart"/>
      <sheetName val="Earnings Metric"/>
      <sheetName val="Staff Cost Metric"/>
      <sheetName val="Plant Cost Metric"/>
      <sheetName val="Sample(do_not_delete)"/>
    </sheetNames>
    <sheetDataSet>
      <sheetData sheetId="0"/>
      <sheetData sheetId="1"/>
      <sheetData sheetId="2"/>
      <sheetData sheetId="3"/>
      <sheetData sheetId="4"/>
      <sheetData sheetId="5"/>
      <sheetData sheetId="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NED"/>
      <sheetName val="380KV GIS"/>
      <sheetName val="380KV C&amp;P"/>
      <sheetName val="132KV GIS"/>
      <sheetName val="132KV C&amp;P"/>
      <sheetName val="C &amp; P DEVICE"/>
      <sheetName val="OVERALL"/>
    </sheetNames>
    <sheetDataSet>
      <sheetData sheetId="0"/>
      <sheetData sheetId="1"/>
      <sheetData sheetId="2"/>
      <sheetData sheetId="3"/>
      <sheetData sheetId="4"/>
      <sheetData sheetId="5"/>
      <sheetData sheetId="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5"/>
      <sheetName val="7"/>
      <sheetName val="10"/>
      <sheetName val="S"/>
    </sheetNames>
    <sheetDataSet>
      <sheetData sheetId="0"/>
      <sheetData sheetId="1">
        <row r="1">
          <cell r="AN1">
            <v>1</v>
          </cell>
        </row>
      </sheetData>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6. Excavations (RA, Permits, edge protection, shoring, signage &amp; access, underground services)</v>
          </cell>
        </row>
        <row r="8">
          <cell r="A8" t="str">
            <v>7. First aid provision / facilities / Occupational Health</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10. Housekeeping &amp; Material Management (no tripping hazards or unnecessary waste etc., closed skips, special waste segregated)</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27. Work at Height (edge protection, nets, fall arrest etc)</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Possn Summary"/>
      <sheetName val="Prev' Summary"/>
      <sheetName val="Est Appl"/>
      <sheetName val="RATES"/>
    </sheetNames>
    <sheetDataSet>
      <sheetData sheetId="0"/>
      <sheetData sheetId="1"/>
      <sheetData sheetId="2">
        <row r="52">
          <cell r="M52">
            <v>0</v>
          </cell>
        </row>
      </sheetData>
      <sheetData sheetId="3"/>
      <sheetData sheetId="4"/>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5"/>
      <sheetName val="#REF"/>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LE-C1"/>
      <sheetName val="T"/>
      <sheetName val="PILE-C19"/>
    </sheetNames>
    <sheetDataSet>
      <sheetData sheetId="0" refreshError="1"/>
      <sheetData sheetId="1" refreshError="1"/>
      <sheetData sheetId="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ssn Uplifts"/>
      <sheetName val="#REF"/>
      <sheetName val="a.PQ"/>
      <sheetName val="Manhole Sch"/>
    </sheetNames>
    <sheetDataSet>
      <sheetData sheetId="0"/>
      <sheetData sheetId="1"/>
      <sheetData sheetId="2"/>
      <sheetData sheetId="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sheetData sheetId="8">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Security charges</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Bhoomi Pooja</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COST PER SFT</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COST PER SFT</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Marking masons</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Plant &amp; Machinery</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COST PER SFT</v>
          </cell>
          <cell r="F46">
            <v>20.184870333299635</v>
          </cell>
          <cell r="H46">
            <v>21.314514071923991</v>
          </cell>
          <cell r="K46">
            <v>26.205040215317077</v>
          </cell>
          <cell r="Q46">
            <v>-5.0064657208058794</v>
          </cell>
        </row>
        <row r="49">
          <cell r="B49" t="str">
            <v>COST PER SFT</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General Information"/>
      <sheetName val="Milestones"/>
      <sheetName val="Quality"/>
      <sheetName val="Quality-Stat"/>
      <sheetName val="HSE"/>
      <sheetName val="HSE-Stat"/>
      <sheetName val="Risk Register"/>
      <sheetName val="Procurement"/>
      <sheetName val="FIR Summary"/>
      <sheetName val="Issues"/>
      <sheetName val="Manpower"/>
      <sheetName val="Weekly Progress Report"/>
      <sheetName val="Progress"/>
      <sheetName val="Weekly Photos"/>
      <sheetName val="Conclusion"/>
      <sheetName val="LOOK AHEAD "/>
      <sheetName val="Major Quantities"/>
      <sheetName val="CCO"/>
      <sheetName val="Invoice Log"/>
      <sheetName val="Schedule"/>
      <sheetName val="EV-Chart Data"/>
      <sheetName val="Physical-Chart Data"/>
      <sheetName val="Testing"/>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B4" t="str">
            <v>Start works in Area A</v>
          </cell>
        </row>
        <row r="23">
          <cell r="B23" t="str">
            <v>Concrete barriers delivery</v>
          </cell>
          <cell r="H23" t="str">
            <v>Temporary mobilization Area</v>
          </cell>
        </row>
      </sheetData>
      <sheetData sheetId="15"/>
      <sheetData sheetId="16"/>
      <sheetData sheetId="17"/>
      <sheetData sheetId="18"/>
      <sheetData sheetId="19"/>
      <sheetData sheetId="20"/>
      <sheetData sheetId="21"/>
      <sheetData sheetId="22"/>
      <sheetData sheetId="23"/>
      <sheetData sheetId="24">
        <row r="42">
          <cell r="E42" t="str">
            <v>Max</v>
          </cell>
          <cell r="F42" t="str">
            <v>Score</v>
          </cell>
        </row>
        <row r="43">
          <cell r="B43" t="str">
            <v>SPI (Physical Effort)</v>
          </cell>
          <cell r="E43">
            <v>1</v>
          </cell>
          <cell r="F43">
            <v>1</v>
          </cell>
        </row>
        <row r="44">
          <cell r="B44" t="str">
            <v>SPI (Cost)</v>
          </cell>
          <cell r="E44">
            <v>1</v>
          </cell>
          <cell r="F44">
            <v>1</v>
          </cell>
        </row>
        <row r="45">
          <cell r="B45" t="str">
            <v>On Schedule -Active</v>
          </cell>
          <cell r="E45">
            <v>1</v>
          </cell>
          <cell r="F45">
            <v>1</v>
          </cell>
        </row>
        <row r="46">
          <cell r="B46" t="str">
            <v>Manpower Availability</v>
          </cell>
          <cell r="E46">
            <v>1</v>
          </cell>
          <cell r="F46">
            <v>1</v>
          </cell>
        </row>
        <row r="47">
          <cell r="B47" t="str">
            <v>Major Equipment Availability</v>
          </cell>
          <cell r="E47">
            <v>1</v>
          </cell>
          <cell r="F47">
            <v>1</v>
          </cell>
        </row>
        <row r="48">
          <cell r="B48" t="str">
            <v>Billing % Compared to Planned</v>
          </cell>
          <cell r="E48">
            <v>1</v>
          </cell>
          <cell r="F48">
            <v>1</v>
          </cell>
        </row>
        <row r="49">
          <cell r="B49" t="str">
            <v>Safety Score</v>
          </cell>
          <cell r="E49">
            <v>1</v>
          </cell>
          <cell r="F49" t="e">
            <v>#DIV/0!</v>
          </cell>
        </row>
        <row r="50">
          <cell r="B50" t="str">
            <v>Quality Score</v>
          </cell>
          <cell r="E50">
            <v>1</v>
          </cell>
          <cell r="F50" t="e">
            <v>#REF!</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lity"/>
      <sheetName val="Quality-Stat"/>
      <sheetName val="FIR Summary"/>
      <sheetName val="DB"/>
      <sheetName val="Weekly Progress Report"/>
      <sheetName val="FIR summary  "/>
      <sheetName val="General Information"/>
      <sheetName val="Progress"/>
      <sheetName val="Weekly Photos"/>
      <sheetName val="HSE"/>
      <sheetName val="HSE-Stat"/>
      <sheetName val="Major Quantities"/>
      <sheetName val="Risk Register"/>
      <sheetName val="CCO"/>
      <sheetName val="Invoice Log"/>
      <sheetName val="EV-Chart Data"/>
      <sheetName val="Procurement "/>
      <sheetName val="Issues"/>
      <sheetName val="Sheet2"/>
      <sheetName val="Milestones"/>
      <sheetName val="Sheet1"/>
      <sheetName val="Manpower"/>
      <sheetName val="Physical-Chart Data"/>
      <sheetName val="Testing"/>
      <sheetName val="Schedule"/>
      <sheetName val="Codes"/>
    </sheetNames>
    <sheetDataSet>
      <sheetData sheetId="0" refreshError="1"/>
      <sheetData sheetId="1" refreshError="1"/>
      <sheetData sheetId="2" refreshError="1"/>
      <sheetData sheetId="3" refreshError="1"/>
      <sheetData sheetId="4" refreshError="1"/>
      <sheetData sheetId="5" refreshError="1"/>
      <sheetData sheetId="6" refreshError="1">
        <row r="1">
          <cell r="L1">
            <v>45895</v>
          </cell>
        </row>
        <row r="14">
          <cell r="C14">
            <v>45720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16E9EF-9DC2-4DD1-BE84-3B6D1D344EB3}" name="Table2" displayName="Table2" ref="A2:H8" totalsRowCount="1" headerRowDxfId="55" dataDxfId="54">
  <autoFilter ref="A2:H7" xr:uid="{42E966E6-BCE5-421E-AF8F-5C0F1FE8033B}"/>
  <tableColumns count="8">
    <tableColumn id="1" xr3:uid="{9B5B6047-ED1B-4717-ADE6-CC0482A4974B}" name="ITEM" totalsRowLabel="Total" dataDxfId="53" totalsRowDxfId="52"/>
    <tableColumn id="2" xr3:uid="{4B1E54D2-930B-4586-BDEF-7B1489FA5090}" name="TOTAL LENGTH" dataDxfId="51" totalsRowDxfId="50"/>
    <tableColumn id="3" xr3:uid="{D7C3DB42-0D5B-4D7B-9150-5A85271A673A}" name="NO. OF CABLES" dataDxfId="49" totalsRowDxfId="48"/>
    <tableColumn id="4" xr3:uid="{8D8FB2CB-E21C-4697-8C50-DCDA1F961673}" name="EXCAVATION LENGTH" dataDxfId="47" totalsRowDxfId="46">
      <calculatedColumnFormula>B3/C3</calculatedColumnFormula>
    </tableColumn>
    <tableColumn id="5" xr3:uid="{2F376EB1-EAF4-496A-8523-34C6DD841667}" name="FACTOR" dataDxfId="45" totalsRowDxfId="44"/>
    <tableColumn id="6" xr3:uid="{BCB44850-A7C5-4C82-B590-4B0657D012DF}" name="FINAL EXCAVATION LENGTH" dataDxfId="43" totalsRowDxfId="42">
      <calculatedColumnFormula>D3*E3</calculatedColumnFormula>
    </tableColumn>
    <tableColumn id="7" xr3:uid="{BE11765F-8D2D-429F-9A51-677228EFB085}" name="ADJUSTMENT" dataDxfId="41" totalsRowDxfId="40">
      <calculatedColumnFormula>INT(F3)</calculatedColumnFormula>
    </tableColumn>
    <tableColumn id="8" xr3:uid="{9B4C849B-C11F-4676-A0BF-3C606719083F}" name="FINAL CABLE LENGTH" totalsRowFunction="sum" dataDxfId="39" totalsRowDxfId="38">
      <calculatedColumnFormula>G3*C3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DBD2B-BE73-400A-9537-6F98115A9F34}" name="Table3" displayName="Table3" ref="A12:E17" totalsRowShown="0" headerRowDxfId="37" dataDxfId="36">
  <autoFilter ref="A12:E17" xr:uid="{C63E26BE-9901-4506-9CE1-D06CF2C59967}"/>
  <tableColumns count="5">
    <tableColumn id="1" xr3:uid="{537976C8-0DA2-4D4F-911B-910A38081919}" name="No. of Cables" dataDxfId="35">
      <calculatedColumnFormula>A3</calculatedColumnFormula>
    </tableColumn>
    <tableColumn id="2" xr3:uid="{921B935F-5302-40C6-9D70-5F474614BF7F}" name="DIM." dataDxfId="34"/>
    <tableColumn id="3" xr3:uid="{95FCADE8-BE1D-4A6D-86C2-CDEB1C1894BE}" name="EXCAVATION AREA" dataDxfId="33"/>
    <tableColumn id="4" xr3:uid="{E86DF43C-A55F-4A63-86BB-1899E636AB25}" name="EXCAVATION QTY." dataDxfId="32">
      <calculatedColumnFormula>G3*C13</calculatedColumnFormula>
    </tableColumn>
    <tableColumn id="5" xr3:uid="{6D2E0B22-CFEA-4C77-AA9B-EBA635519FB0}" name="ADJUSTED EXCAVATION QTY." dataDxfId="31">
      <calculatedColumnFormula>INT(D13)</calculatedColumnFormula>
    </tableColum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B580CC-E386-4211-8439-1261AB1EA35B}" name="Table24" displayName="Table24" ref="A2:H8" totalsRowCount="1" headerRowDxfId="30" dataDxfId="29">
  <autoFilter ref="A2:H7" xr:uid="{42E966E6-BCE5-421E-AF8F-5C0F1FE8033B}"/>
  <tableColumns count="8">
    <tableColumn id="1" xr3:uid="{7647E14A-2088-4C39-B836-A6DE76E82588}" name="ITEM" totalsRowLabel="Total" dataDxfId="28" totalsRowDxfId="27"/>
    <tableColumn id="2" xr3:uid="{9622CC44-F346-4526-89F7-B7CF33E99E54}" name="TOTAL LENGTH" dataDxfId="26" totalsRowDxfId="25"/>
    <tableColumn id="3" xr3:uid="{E107F6A0-D700-4A48-9F91-DBFB1EBE6A2F}" name="NO. OF CABLES" dataDxfId="24" totalsRowDxfId="23"/>
    <tableColumn id="4" xr3:uid="{727C21D3-B2AE-4548-9B2D-6F38EDA329C0}" name="EXCAVATION LENGTH" dataDxfId="22" totalsRowDxfId="21">
      <calculatedColumnFormula>B3/C3</calculatedColumnFormula>
    </tableColumn>
    <tableColumn id="5" xr3:uid="{310FB22C-2F32-4FD8-99E2-3B379699B1FA}" name="FACTOR" dataDxfId="20" totalsRowDxfId="19"/>
    <tableColumn id="6" xr3:uid="{6C3DF2DE-AA0F-4E9A-B22A-6221A909DD7A}" name="FINAL EXCAVATION LENGTH" dataDxfId="18" totalsRowDxfId="17">
      <calculatedColumnFormula>D3*E3</calculatedColumnFormula>
    </tableColumn>
    <tableColumn id="7" xr3:uid="{51AE731F-83D7-4545-A9E0-BACE02D2DB3C}" name="ADUSTED EXCAVATION" dataDxfId="16" totalsRowDxfId="15">
      <calculatedColumnFormula>INT(F3)</calculatedColumnFormula>
    </tableColumn>
    <tableColumn id="8" xr3:uid="{3DEC70D8-3797-4C3A-B10C-BE8CAE2A0376}" name="FINAL CABLE LENGTH" totalsRowFunction="sum" dataDxfId="14" totalsRowDxfId="13">
      <calculatedColumnFormula>G3*C3</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560A9A-B921-437B-8597-D19406902A96}" name="Table35" displayName="Table35" ref="A23:E28" totalsRowShown="0" headerRowDxfId="12" dataDxfId="11">
  <autoFilter ref="A23:E28" xr:uid="{C63E26BE-9901-4506-9CE1-D06CF2C59967}"/>
  <tableColumns count="5">
    <tableColumn id="1" xr3:uid="{9C800A07-2B78-4588-9441-BD1ED88A1A2F}" name="No. of Cables" dataDxfId="10">
      <calculatedColumnFormula>A3</calculatedColumnFormula>
    </tableColumn>
    <tableColumn id="2" xr3:uid="{433018FB-859F-4A0D-9E08-26F8A012CCC0}" name="DIM." dataDxfId="9"/>
    <tableColumn id="3" xr3:uid="{E326FF1E-8B22-44CF-83ED-4E8B06DC0EFC}" name="EXCAVATION AREA" dataDxfId="8"/>
    <tableColumn id="4" xr3:uid="{884D7F9F-F90C-481A-8540-E27F3C820452}" name="EXCAVATION QTY." dataDxfId="7">
      <calculatedColumnFormula>G3*C24</calculatedColumnFormula>
    </tableColumn>
    <tableColumn id="5" xr3:uid="{20ED8EC2-5853-41B9-B628-C647938DFB78}" name="ADJUSTED EXCAVATION QTY." dataDxfId="6">
      <calculatedColumnFormula>INT(D24)</calculatedColumnFormula>
    </tableColumn>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8B36ED-7FCB-4111-900D-96049C1C7B8B}" name="Table5" displayName="Table5" ref="A11:D18" totalsRowShown="0" headerRowDxfId="5" dataDxfId="4" headerRowCellStyle="Normal 13" dataCellStyle="Normal 13">
  <autoFilter ref="A11:D18" xr:uid="{A48B36ED-7FCB-4111-900D-96049C1C7B8B}"/>
  <tableColumns count="4">
    <tableColumn id="1" xr3:uid="{3A845201-21E0-42B7-A091-B326A3E6CAB6}" name="CABLE ITEM" dataDxfId="3" dataCellStyle="Normal 13">
      <calculatedColumnFormula>A24</calculatedColumnFormula>
    </tableColumn>
    <tableColumn id="2" xr3:uid="{077DFEE5-0E3D-4BCA-9F95-DF2B96371EE9}" name="No. of Cables" dataDxfId="2" dataCellStyle="Normal 13"/>
    <tableColumn id="3" xr3:uid="{8FDC0180-1119-425A-B8F2-2313C49E5B12}" name="increment" dataDxfId="1" dataCellStyle="Normal 13"/>
    <tableColumn id="4" xr3:uid="{AECA1B5C-D515-4932-82B2-464EB97E0093}" name="Cable excavation actual width" dataDxfId="0" dataCellStyle="Normal 13">
      <calculatedColumnFormula>B12*C12</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4.bin"/><Relationship Id="rId4"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438C1-3207-47F1-8EEA-8BF2A8F8A7EC}">
  <sheetPr>
    <pageSetUpPr fitToPage="1"/>
  </sheetPr>
  <dimension ref="C2:AF24"/>
  <sheetViews>
    <sheetView view="pageBreakPreview" zoomScaleNormal="100" zoomScaleSheetLayoutView="100" workbookViewId="0">
      <selection activeCell="D9" sqref="D9:E9"/>
    </sheetView>
  </sheetViews>
  <sheetFormatPr defaultColWidth="10" defaultRowHeight="24.6" customHeight="1"/>
  <cols>
    <col min="1" max="1" width="24.88671875" style="325" customWidth="1"/>
    <col min="2" max="2" width="2.33203125" style="325" customWidth="1"/>
    <col min="3" max="3" width="29.109375" style="325" customWidth="1"/>
    <col min="4" max="4" width="35.88671875" style="325" customWidth="1"/>
    <col min="5" max="5" width="14.44140625" style="325" customWidth="1"/>
    <col min="6" max="6" width="2.109375" style="325" customWidth="1"/>
    <col min="7" max="7" width="13.6640625" style="325" customWidth="1"/>
    <col min="8" max="28" width="10" style="325"/>
    <col min="29" max="29" width="12.44140625" style="325" bestFit="1" customWidth="1"/>
    <col min="30" max="16384" width="10" style="325"/>
  </cols>
  <sheetData>
    <row r="2" spans="3:32" ht="15.6" customHeight="1" thickBot="1"/>
    <row r="3" spans="3:32" s="326" customFormat="1" ht="30.6" customHeight="1" thickBot="1">
      <c r="C3" s="1507" t="s">
        <v>1085</v>
      </c>
      <c r="D3" s="1508"/>
      <c r="E3" s="991">
        <v>46300</v>
      </c>
      <c r="F3" s="325"/>
      <c r="G3" s="325"/>
      <c r="H3" s="325"/>
      <c r="I3" s="325"/>
      <c r="J3" s="325"/>
      <c r="K3" s="325"/>
      <c r="L3" s="325"/>
      <c r="M3" s="325"/>
      <c r="N3" s="325"/>
      <c r="O3" s="325"/>
      <c r="P3" s="325"/>
      <c r="Q3" s="325"/>
      <c r="R3" s="325"/>
      <c r="S3" s="325"/>
      <c r="T3" s="325"/>
      <c r="U3" s="325"/>
      <c r="V3" s="325"/>
      <c r="W3" s="325"/>
      <c r="X3" s="325"/>
      <c r="Y3" s="325"/>
      <c r="Z3" s="325"/>
      <c r="AA3" s="325"/>
      <c r="AB3" s="325"/>
      <c r="AC3" s="325"/>
      <c r="AD3" s="325"/>
      <c r="AE3" s="325"/>
      <c r="AF3" s="325"/>
    </row>
    <row r="4" spans="3:32" s="326" customFormat="1" ht="24.6" customHeight="1" thickBot="1">
      <c r="C4" s="1509" t="s">
        <v>1084</v>
      </c>
      <c r="D4" s="1510"/>
      <c r="E4" s="1511"/>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row>
    <row r="5" spans="3:32" ht="24.6" customHeight="1">
      <c r="C5" s="327" t="s">
        <v>1083</v>
      </c>
      <c r="D5" s="1512" t="s">
        <v>1633</v>
      </c>
      <c r="E5" s="1513"/>
    </row>
    <row r="6" spans="3:32" ht="24.6" customHeight="1">
      <c r="C6" s="328" t="s">
        <v>1082</v>
      </c>
      <c r="D6" s="1514">
        <v>3121</v>
      </c>
      <c r="E6" s="1515"/>
    </row>
    <row r="7" spans="3:32" ht="24.6" customHeight="1">
      <c r="C7" s="328" t="s">
        <v>1081</v>
      </c>
      <c r="D7" s="1514" t="s">
        <v>1634</v>
      </c>
      <c r="E7" s="1515"/>
    </row>
    <row r="8" spans="3:32" ht="24.6" customHeight="1">
      <c r="C8" s="328" t="s">
        <v>1080</v>
      </c>
      <c r="D8" s="1514" t="s">
        <v>1195</v>
      </c>
      <c r="E8" s="1515"/>
    </row>
    <row r="9" spans="3:32" ht="24.6" customHeight="1">
      <c r="C9" s="328" t="s">
        <v>1079</v>
      </c>
      <c r="D9" s="1514" t="s">
        <v>2266</v>
      </c>
      <c r="E9" s="1515"/>
    </row>
    <row r="10" spans="3:32" ht="24.6" customHeight="1" thickBot="1">
      <c r="C10" s="329" t="s">
        <v>1077</v>
      </c>
      <c r="D10" s="1516" t="s">
        <v>2110</v>
      </c>
      <c r="E10" s="1517"/>
    </row>
    <row r="11" spans="3:32" s="326" customFormat="1" ht="24.6" customHeight="1" thickBot="1">
      <c r="C11" s="1509" t="s">
        <v>1076</v>
      </c>
      <c r="D11" s="1510"/>
      <c r="E11" s="1511"/>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row>
    <row r="12" spans="3:32" ht="24.6" customHeight="1">
      <c r="C12" s="327" t="s">
        <v>1075</v>
      </c>
      <c r="D12" s="1120">
        <v>45970</v>
      </c>
      <c r="E12" s="1121"/>
    </row>
    <row r="13" spans="3:32" ht="24.6" customHeight="1">
      <c r="C13" s="328" t="s">
        <v>1074</v>
      </c>
      <c r="D13" s="1122">
        <v>45977</v>
      </c>
      <c r="E13" s="1123"/>
    </row>
    <row r="14" spans="3:32" ht="24.6" customHeight="1">
      <c r="C14" s="328" t="s">
        <v>1073</v>
      </c>
      <c r="D14" s="1122">
        <v>45994</v>
      </c>
      <c r="E14" s="1123"/>
    </row>
    <row r="15" spans="3:32" ht="24.6" customHeight="1">
      <c r="C15" s="328" t="s">
        <v>1072</v>
      </c>
      <c r="D15" s="1122">
        <v>46723</v>
      </c>
      <c r="E15" s="1123"/>
    </row>
    <row r="16" spans="3:32" ht="24.6" customHeight="1">
      <c r="C16" s="328" t="s">
        <v>1071</v>
      </c>
      <c r="D16" s="1124">
        <f>D12</f>
        <v>45970</v>
      </c>
      <c r="E16" s="1125"/>
    </row>
    <row r="17" spans="3:5" ht="24.6" customHeight="1">
      <c r="C17" s="328" t="s">
        <v>1070</v>
      </c>
      <c r="D17" s="1124">
        <f>D13</f>
        <v>45977</v>
      </c>
      <c r="E17" s="1125"/>
    </row>
    <row r="18" spans="3:5" ht="24.6" customHeight="1">
      <c r="C18" s="328" t="s">
        <v>1069</v>
      </c>
      <c r="D18" s="1124">
        <f>D14</f>
        <v>45994</v>
      </c>
      <c r="E18" s="1125"/>
    </row>
    <row r="19" spans="3:5" ht="24.6" customHeight="1">
      <c r="C19" s="328" t="s">
        <v>1068</v>
      </c>
      <c r="D19" s="1124">
        <f>D15</f>
        <v>46723</v>
      </c>
      <c r="E19" s="1125"/>
    </row>
    <row r="20" spans="3:5" ht="24.6" customHeight="1">
      <c r="C20" s="328" t="s">
        <v>1067</v>
      </c>
      <c r="D20" s="1122">
        <v>46723</v>
      </c>
      <c r="E20" s="1123"/>
    </row>
    <row r="21" spans="3:5" ht="24.6" customHeight="1">
      <c r="C21" s="328" t="s">
        <v>1066</v>
      </c>
      <c r="D21" s="1122">
        <v>46723</v>
      </c>
      <c r="E21" s="1123"/>
    </row>
    <row r="22" spans="3:5" ht="24.6" customHeight="1">
      <c r="C22" s="328" t="s">
        <v>1065</v>
      </c>
      <c r="D22" s="1122">
        <v>46723</v>
      </c>
      <c r="E22" s="1123"/>
    </row>
    <row r="23" spans="3:5" ht="24.6" customHeight="1" thickBot="1">
      <c r="C23" s="329" t="s">
        <v>1064</v>
      </c>
      <c r="D23" s="1118">
        <f>D20-D22</f>
        <v>0</v>
      </c>
      <c r="E23" s="1119"/>
    </row>
    <row r="24" spans="3:5" ht="13.2" customHeight="1"/>
  </sheetData>
  <mergeCells count="9">
    <mergeCell ref="C3:D3"/>
    <mergeCell ref="C11:E11"/>
    <mergeCell ref="C4:E4"/>
    <mergeCell ref="D5:E5"/>
    <mergeCell ref="D6:E6"/>
    <mergeCell ref="D7:E7"/>
    <mergeCell ref="D8:E8"/>
    <mergeCell ref="D9:E9"/>
    <mergeCell ref="D10:E10"/>
  </mergeCells>
  <dataValidations disablePrompts="1" count="1">
    <dataValidation type="date" allowBlank="1" showInputMessage="1" showErrorMessage="1" errorTitle="Date only" error="Please enter only Date" sqref="D16:D19" xr:uid="{00000000-0002-0000-0300-000000000000}">
      <formula1>32874</formula1>
      <formula2>72686</formula2>
    </dataValidation>
  </dataValidations>
  <printOptions horizontalCentered="1" verticalCentered="1"/>
  <pageMargins left="0" right="0" top="0" bottom="0" header="0" footer="0"/>
  <pageSetup paperSize="9" orientation="portrait" r:id="rId1"/>
  <headerFooter>
    <oddFooter>&amp;R_x000D_&amp;1#&amp;"Aptos"&amp;10&amp;K000000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BD75-D628-4C0C-B26F-80D074E96864}">
  <sheetPr>
    <pageSetUpPr fitToPage="1"/>
  </sheetPr>
  <dimension ref="C1:AY134"/>
  <sheetViews>
    <sheetView tabSelected="1" view="pageBreakPreview" topLeftCell="M1" zoomScale="50" zoomScaleNormal="70" zoomScaleSheetLayoutView="70" workbookViewId="0">
      <selection activeCell="Y15" sqref="Y15"/>
    </sheetView>
  </sheetViews>
  <sheetFormatPr defaultColWidth="9.109375" defaultRowHeight="15" outlineLevelRow="1"/>
  <cols>
    <col min="1" max="1" width="5.109375" style="365" customWidth="1"/>
    <col min="2" max="2" width="3.6640625" style="365" customWidth="1"/>
    <col min="3" max="3" width="34.5546875" style="365" bestFit="1" customWidth="1"/>
    <col min="4" max="4" width="10.44140625" style="365" bestFit="1" customWidth="1"/>
    <col min="5" max="5" width="21.21875" style="365" bestFit="1" customWidth="1"/>
    <col min="6" max="6" width="12.6640625" style="365" customWidth="1"/>
    <col min="7" max="7" width="21" style="365" bestFit="1" customWidth="1"/>
    <col min="8" max="8" width="21.5546875" style="365" bestFit="1" customWidth="1"/>
    <col min="9" max="9" width="25.109375" style="365" bestFit="1" customWidth="1"/>
    <col min="10" max="10" width="24.33203125" style="365" bestFit="1" customWidth="1"/>
    <col min="11" max="11" width="26" style="365" bestFit="1" customWidth="1"/>
    <col min="12" max="12" width="17.33203125" style="365" bestFit="1" customWidth="1"/>
    <col min="13" max="13" width="24.33203125" style="365" bestFit="1" customWidth="1"/>
    <col min="14" max="14" width="16" style="365" bestFit="1" customWidth="1"/>
    <col min="15" max="15" width="12.109375" style="365" bestFit="1" customWidth="1"/>
    <col min="16" max="16" width="30.109375" style="365" bestFit="1" customWidth="1"/>
    <col min="17" max="17" width="21.21875" style="365" bestFit="1" customWidth="1"/>
    <col min="18" max="18" width="12.33203125" style="365" bestFit="1" customWidth="1"/>
    <col min="19" max="20" width="30.109375" style="365" bestFit="1" customWidth="1"/>
    <col min="21" max="21" width="16.77734375" style="365" bestFit="1" customWidth="1"/>
    <col min="22" max="22" width="29.33203125" style="365" bestFit="1" customWidth="1"/>
    <col min="23" max="23" width="21.21875" style="365" bestFit="1" customWidth="1"/>
    <col min="24" max="24" width="20.6640625" style="365" bestFit="1" customWidth="1"/>
    <col min="25" max="25" width="16" style="365" bestFit="1" customWidth="1"/>
    <col min="26" max="26" width="17.6640625" style="365" bestFit="1" customWidth="1"/>
    <col min="27" max="27" width="12.109375" style="365" bestFit="1" customWidth="1"/>
    <col min="28" max="28" width="21.21875" style="365" bestFit="1" customWidth="1"/>
    <col min="29" max="29" width="7.6640625" style="365" bestFit="1" customWidth="1"/>
    <col min="30" max="30" width="16.77734375" style="365" bestFit="1" customWidth="1"/>
    <col min="31" max="31" width="18.77734375" style="365" bestFit="1" customWidth="1"/>
    <col min="32" max="32" width="16.77734375" style="365" bestFit="1" customWidth="1"/>
    <col min="33" max="33" width="18.21875" style="365" bestFit="1" customWidth="1"/>
    <col min="34" max="34" width="29.33203125" style="365" bestFit="1" customWidth="1"/>
    <col min="35" max="35" width="13.21875" style="365" bestFit="1" customWidth="1"/>
    <col min="36" max="36" width="3.6640625" style="365" customWidth="1"/>
    <col min="37" max="37" width="2.88671875" style="365" bestFit="1" customWidth="1"/>
    <col min="38" max="38" width="12.6640625" style="365" customWidth="1"/>
    <col min="39" max="39" width="12.44140625" style="365" customWidth="1"/>
    <col min="40" max="40" width="9.6640625" style="365" bestFit="1" customWidth="1"/>
    <col min="41" max="41" width="18.109375" style="365" customWidth="1"/>
    <col min="42" max="42" width="13.6640625" style="365" customWidth="1"/>
    <col min="43" max="44" width="12.109375" style="365" bestFit="1" customWidth="1"/>
    <col min="45" max="45" width="11.6640625" style="365" bestFit="1" customWidth="1"/>
    <col min="46" max="46" width="11.109375" style="365" bestFit="1" customWidth="1"/>
    <col min="47" max="47" width="6.33203125" style="365" customWidth="1"/>
    <col min="48" max="48" width="10" style="365" bestFit="1" customWidth="1"/>
    <col min="49" max="49" width="12.109375" style="365" bestFit="1" customWidth="1"/>
    <col min="50" max="50" width="11.6640625" style="365" bestFit="1" customWidth="1"/>
    <col min="51" max="51" width="11.44140625" style="365" bestFit="1" customWidth="1"/>
    <col min="52" max="52" width="10.44140625" style="365" bestFit="1" customWidth="1"/>
    <col min="53" max="53" width="11.6640625" style="365" bestFit="1" customWidth="1"/>
    <col min="54" max="54" width="9.33203125" style="365" bestFit="1" customWidth="1"/>
    <col min="55" max="216" width="9.109375" style="365"/>
    <col min="217" max="217" width="9.109375" style="365" customWidth="1"/>
    <col min="218" max="16384" width="9.109375" style="365"/>
  </cols>
  <sheetData>
    <row r="1" spans="3:50" ht="30.75" customHeight="1"/>
    <row r="2" spans="3:50" ht="15.6" thickBot="1"/>
    <row r="3" spans="3:50" ht="39" customHeight="1" thickBot="1">
      <c r="C3" s="1757" t="s">
        <v>1529</v>
      </c>
      <c r="D3" s="1758"/>
      <c r="E3" s="1758"/>
      <c r="F3" s="1758"/>
      <c r="G3" s="1758"/>
      <c r="H3" s="1758"/>
      <c r="I3" s="1758"/>
      <c r="J3" s="1758"/>
      <c r="K3" s="1758"/>
      <c r="L3" s="616"/>
      <c r="M3" s="616"/>
      <c r="N3" s="616"/>
      <c r="O3" s="616"/>
      <c r="P3" s="616"/>
      <c r="Q3" s="617"/>
      <c r="R3" s="617"/>
      <c r="S3" s="617"/>
      <c r="T3" s="617"/>
      <c r="U3" s="617"/>
      <c r="V3" s="617"/>
      <c r="W3" s="617"/>
      <c r="X3" s="617"/>
      <c r="Y3" s="617"/>
      <c r="Z3" s="617"/>
      <c r="AA3" s="618"/>
      <c r="AB3" s="617"/>
      <c r="AC3" s="619"/>
      <c r="AD3" s="619"/>
      <c r="AE3" s="619"/>
      <c r="AF3" s="619"/>
      <c r="AG3" s="617" t="s">
        <v>1384</v>
      </c>
      <c r="AH3" s="1117">
        <f>'General Information'!E3</f>
        <v>46300</v>
      </c>
      <c r="AI3" s="920"/>
      <c r="AK3" s="325"/>
      <c r="AL3" s="325"/>
    </row>
    <row r="4" spans="3:50" s="361" customFormat="1" ht="42" customHeight="1" thickBot="1">
      <c r="C4" s="623" t="s">
        <v>1084</v>
      </c>
      <c r="D4" s="624"/>
      <c r="E4" s="625"/>
      <c r="F4" s="625"/>
      <c r="G4" s="625"/>
      <c r="H4" s="626"/>
      <c r="I4" s="1765" t="s">
        <v>1076</v>
      </c>
      <c r="J4" s="1766"/>
      <c r="K4" s="1766"/>
      <c r="L4" s="1766"/>
      <c r="M4" s="1766"/>
      <c r="N4" s="1767"/>
      <c r="O4" s="1725" t="s">
        <v>1528</v>
      </c>
      <c r="P4" s="1726"/>
      <c r="Q4" s="1726"/>
      <c r="R4" s="1726"/>
      <c r="S4" s="1726"/>
      <c r="T4" s="1726"/>
      <c r="U4" s="1726"/>
      <c r="V4" s="1727"/>
      <c r="W4" s="1725" t="s">
        <v>1527</v>
      </c>
      <c r="X4" s="1726"/>
      <c r="Y4" s="1726"/>
      <c r="Z4" s="1726"/>
      <c r="AA4" s="1726"/>
      <c r="AB4" s="1727"/>
      <c r="AC4" s="627" t="s">
        <v>1526</v>
      </c>
      <c r="AD4" s="644"/>
      <c r="AE4" s="644"/>
      <c r="AF4" s="644"/>
      <c r="AG4" s="644"/>
      <c r="AH4" s="644"/>
      <c r="AI4" s="645"/>
      <c r="AK4" s="325"/>
      <c r="AL4" s="325"/>
    </row>
    <row r="5" spans="3:50" ht="46.2" customHeight="1" thickBot="1">
      <c r="C5" s="426" t="s">
        <v>1083</v>
      </c>
      <c r="D5" s="1774" t="s">
        <v>1633</v>
      </c>
      <c r="E5" s="1775"/>
      <c r="F5" s="1775"/>
      <c r="G5" s="1775"/>
      <c r="H5" s="1776"/>
      <c r="I5" s="368" t="s">
        <v>1525</v>
      </c>
      <c r="J5" s="628">
        <f>'General Information'!D12</f>
        <v>45970</v>
      </c>
      <c r="K5" s="368" t="s">
        <v>1524</v>
      </c>
      <c r="L5" s="1124">
        <f>'General Information'!D16</f>
        <v>45970</v>
      </c>
      <c r="M5" s="368" t="s">
        <v>1523</v>
      </c>
      <c r="N5" s="631">
        <f>'General Information'!D20</f>
        <v>46723</v>
      </c>
      <c r="O5" s="1556" t="s">
        <v>1522</v>
      </c>
      <c r="P5" s="1557"/>
      <c r="Q5" s="1554">
        <f>'Invoice Log'!G5</f>
        <v>307891320</v>
      </c>
      <c r="R5" s="1555"/>
      <c r="S5" s="1556" t="s">
        <v>1521</v>
      </c>
      <c r="T5" s="1557"/>
      <c r="U5" s="1522">
        <f>'Invoice Log'!K5</f>
        <v>0</v>
      </c>
      <c r="V5" s="1523" t="s">
        <v>1514</v>
      </c>
      <c r="W5" s="620" t="s">
        <v>1520</v>
      </c>
      <c r="X5" s="634">
        <f>M19</f>
        <v>0.32450000000000001</v>
      </c>
      <c r="Y5" s="620" t="s">
        <v>1519</v>
      </c>
      <c r="Z5" s="639">
        <f>Y19</f>
        <v>0.50090000000000001</v>
      </c>
      <c r="AA5" s="1761" t="s">
        <v>1202</v>
      </c>
      <c r="AB5" s="1768">
        <f>+Quality!AC10</f>
        <v>0.92</v>
      </c>
      <c r="AC5" s="1562" t="str">
        <f>+Progress!D3</f>
        <v>Development of infrastructure networks in Al-Kharj industrial city, which is located almost 100 kilometers southeast of Riyadh, The project is comprised of two zones (A , B and Labor Community Area ), which have a total area of approximately 3.50 square kilometers</v>
      </c>
      <c r="AD5" s="1563"/>
      <c r="AE5" s="1563"/>
      <c r="AF5" s="1563"/>
      <c r="AG5" s="1563"/>
      <c r="AH5" s="1563"/>
      <c r="AI5" s="1564"/>
      <c r="AK5" s="325"/>
      <c r="AL5" s="325"/>
    </row>
    <row r="6" spans="3:50" ht="46.2" customHeight="1" thickBot="1">
      <c r="C6" s="427" t="s">
        <v>1082</v>
      </c>
      <c r="D6" s="865">
        <f>'General Information'!D6</f>
        <v>3121</v>
      </c>
      <c r="E6" s="866"/>
      <c r="F6" s="426" t="s">
        <v>1079</v>
      </c>
      <c r="G6" s="1777">
        <v>1</v>
      </c>
      <c r="H6" s="1778"/>
      <c r="I6" s="642" t="s">
        <v>1518</v>
      </c>
      <c r="J6" s="628">
        <f>'General Information'!D13</f>
        <v>45977</v>
      </c>
      <c r="K6" s="642" t="s">
        <v>1517</v>
      </c>
      <c r="L6" s="1124">
        <f>'General Information'!D17</f>
        <v>45977</v>
      </c>
      <c r="M6" s="642" t="s">
        <v>1516</v>
      </c>
      <c r="N6" s="632">
        <v>46723</v>
      </c>
      <c r="O6" s="1763" t="s">
        <v>1515</v>
      </c>
      <c r="P6" s="1764"/>
      <c r="Q6" s="1554">
        <f>'Invoice Log'!G6</f>
        <v>307891320</v>
      </c>
      <c r="R6" s="1555"/>
      <c r="S6" s="1763" t="s">
        <v>1513</v>
      </c>
      <c r="T6" s="1764"/>
      <c r="U6" s="1558">
        <f>'Invoice Log'!K7</f>
        <v>27726580</v>
      </c>
      <c r="V6" s="1559"/>
      <c r="W6" s="621" t="s">
        <v>1625</v>
      </c>
      <c r="X6" s="635">
        <f>N19</f>
        <v>0.33489999999999998</v>
      </c>
      <c r="Y6" s="621" t="s">
        <v>1512</v>
      </c>
      <c r="Z6" s="640">
        <f>Z19</f>
        <v>0.43430000000000002</v>
      </c>
      <c r="AA6" s="1762"/>
      <c r="AB6" s="1769"/>
      <c r="AC6" s="1565"/>
      <c r="AD6" s="1566"/>
      <c r="AE6" s="1566"/>
      <c r="AF6" s="1566"/>
      <c r="AG6" s="1566"/>
      <c r="AH6" s="1566"/>
      <c r="AI6" s="1567"/>
      <c r="AK6" s="325"/>
      <c r="AL6" s="325"/>
    </row>
    <row r="7" spans="3:50" ht="46.2" customHeight="1" thickBot="1">
      <c r="C7" s="427" t="s">
        <v>1081</v>
      </c>
      <c r="D7" s="867" t="str">
        <f>'General Information'!D7</f>
        <v>Moffreh Group</v>
      </c>
      <c r="E7" s="868"/>
      <c r="F7" s="427" t="s">
        <v>1078</v>
      </c>
      <c r="G7" s="1779">
        <v>32</v>
      </c>
      <c r="H7" s="1780"/>
      <c r="I7" s="642" t="s">
        <v>1511</v>
      </c>
      <c r="J7" s="629">
        <v>45994</v>
      </c>
      <c r="K7" s="642" t="s">
        <v>1510</v>
      </c>
      <c r="L7" s="1124">
        <f>'General Information'!D18</f>
        <v>45994</v>
      </c>
      <c r="M7" s="642" t="s">
        <v>1065</v>
      </c>
      <c r="N7" s="632">
        <v>46723</v>
      </c>
      <c r="O7" s="1763" t="s">
        <v>1509</v>
      </c>
      <c r="P7" s="1764"/>
      <c r="Q7" s="1554">
        <f>'Invoice Log'!G7</f>
        <v>307891320</v>
      </c>
      <c r="R7" s="1555"/>
      <c r="S7" s="1763" t="s">
        <v>1697</v>
      </c>
      <c r="T7" s="1764"/>
      <c r="U7" s="1558">
        <f>'Invoice Log'!K8</f>
        <v>2883658</v>
      </c>
      <c r="V7" s="1559"/>
      <c r="W7" s="621" t="s">
        <v>1064</v>
      </c>
      <c r="X7" s="636">
        <f>X6-X5</f>
        <v>0.01</v>
      </c>
      <c r="Y7" s="621" t="s">
        <v>1064</v>
      </c>
      <c r="Z7" s="641">
        <f>AA19</f>
        <v>-6.7000000000000004E-2</v>
      </c>
      <c r="AA7" s="1762" t="s">
        <v>1508</v>
      </c>
      <c r="AB7" s="1770">
        <f>HSE!AF6</f>
        <v>0.92</v>
      </c>
      <c r="AC7" s="1565"/>
      <c r="AD7" s="1566"/>
      <c r="AE7" s="1566"/>
      <c r="AF7" s="1566"/>
      <c r="AG7" s="1566"/>
      <c r="AH7" s="1566"/>
      <c r="AI7" s="1567"/>
      <c r="AK7" s="325"/>
      <c r="AL7" s="325"/>
    </row>
    <row r="8" spans="3:50" ht="46.2" customHeight="1" thickBot="1">
      <c r="C8" s="428" t="s">
        <v>1080</v>
      </c>
      <c r="D8" s="869" t="str">
        <f>'General Information'!D8</f>
        <v>EGIS</v>
      </c>
      <c r="E8" s="870"/>
      <c r="F8" s="428" t="s">
        <v>1077</v>
      </c>
      <c r="G8" s="1781" t="str">
        <f>'General Information'!D10</f>
        <v>Rakan Alotaibi</v>
      </c>
      <c r="H8" s="1782"/>
      <c r="I8" s="643" t="s">
        <v>1072</v>
      </c>
      <c r="J8" s="630">
        <v>46723</v>
      </c>
      <c r="K8" s="643" t="s">
        <v>1068</v>
      </c>
      <c r="L8" s="1124">
        <f>'General Information'!D19</f>
        <v>46723</v>
      </c>
      <c r="M8" s="643" t="s">
        <v>1064</v>
      </c>
      <c r="N8" s="1089">
        <f>N6-N7</f>
        <v>0</v>
      </c>
      <c r="O8" s="1759" t="s">
        <v>1507</v>
      </c>
      <c r="P8" s="1760"/>
      <c r="Q8" s="1554">
        <f>'Invoice Log'!G8</f>
        <v>0</v>
      </c>
      <c r="R8" s="1555"/>
      <c r="S8" s="1759" t="s">
        <v>1626</v>
      </c>
      <c r="T8" s="1760"/>
      <c r="U8" s="1772">
        <f>U6+12000000</f>
        <v>39726580</v>
      </c>
      <c r="V8" s="1773"/>
      <c r="W8" s="622" t="s">
        <v>1506</v>
      </c>
      <c r="X8" s="637">
        <f>U8/Q5</f>
        <v>0.13</v>
      </c>
      <c r="Y8" s="622" t="s">
        <v>1505</v>
      </c>
      <c r="Z8" s="938">
        <f>U6/Q5</f>
        <v>9.0050000000000005E-2</v>
      </c>
      <c r="AA8" s="1783"/>
      <c r="AB8" s="1771"/>
      <c r="AC8" s="1568"/>
      <c r="AD8" s="1569"/>
      <c r="AE8" s="1569"/>
      <c r="AF8" s="1569"/>
      <c r="AG8" s="1569"/>
      <c r="AH8" s="1569"/>
      <c r="AI8" s="1570"/>
      <c r="AK8" s="366"/>
      <c r="AM8" s="366"/>
    </row>
    <row r="9" spans="3:50" s="325" customFormat="1" ht="13.95" customHeight="1">
      <c r="C9" s="530"/>
      <c r="AI9" s="531"/>
    </row>
    <row r="10" spans="3:50" ht="37.200000000000003" customHeight="1" thickBot="1">
      <c r="C10" s="1722" t="s">
        <v>1504</v>
      </c>
      <c r="D10" s="1723"/>
      <c r="E10" s="1723"/>
      <c r="F10" s="1723"/>
      <c r="G10" s="1723"/>
      <c r="H10" s="1723"/>
      <c r="I10" s="1723"/>
      <c r="J10" s="1723"/>
      <c r="K10" s="1723"/>
      <c r="L10" s="1723"/>
      <c r="M10" s="1723"/>
      <c r="N10" s="1723"/>
      <c r="O10" s="1723"/>
      <c r="P10" s="1723"/>
      <c r="Q10" s="1723"/>
      <c r="R10" s="1723"/>
      <c r="S10" s="1723"/>
      <c r="T10" s="1723"/>
      <c r="U10" s="1723"/>
      <c r="V10" s="1723"/>
      <c r="W10" s="1723"/>
      <c r="X10" s="1723"/>
      <c r="Y10" s="1723"/>
      <c r="Z10" s="1723"/>
      <c r="AA10" s="1723"/>
      <c r="AB10" s="1723"/>
      <c r="AC10" s="1723"/>
      <c r="AD10" s="1723"/>
      <c r="AE10" s="1723"/>
      <c r="AF10" s="1723"/>
      <c r="AG10" s="1723"/>
      <c r="AH10" s="1723"/>
      <c r="AI10" s="1724"/>
      <c r="AK10" s="325"/>
      <c r="AL10" s="325"/>
    </row>
    <row r="11" spans="3:50" s="361" customFormat="1" ht="30" customHeight="1" thickBot="1">
      <c r="C11" s="1719" t="s">
        <v>1503</v>
      </c>
      <c r="D11" s="1720"/>
      <c r="E11" s="1720"/>
      <c r="F11" s="1720"/>
      <c r="G11" s="1720"/>
      <c r="H11" s="1720"/>
      <c r="I11" s="1720"/>
      <c r="J11" s="1720"/>
      <c r="K11" s="1720"/>
      <c r="L11" s="1720"/>
      <c r="M11" s="1720"/>
      <c r="N11" s="1720"/>
      <c r="O11" s="1720"/>
      <c r="P11" s="1721"/>
      <c r="Q11" s="1725" t="s">
        <v>1502</v>
      </c>
      <c r="R11" s="1726"/>
      <c r="S11" s="1726"/>
      <c r="T11" s="1726"/>
      <c r="U11" s="1726"/>
      <c r="V11" s="1726"/>
      <c r="W11" s="1726"/>
      <c r="X11" s="1726"/>
      <c r="Y11" s="1726"/>
      <c r="Z11" s="1726"/>
      <c r="AA11" s="1726"/>
      <c r="AB11" s="1727"/>
      <c r="AC11" s="1725" t="s">
        <v>1501</v>
      </c>
      <c r="AD11" s="1726"/>
      <c r="AE11" s="1726"/>
      <c r="AF11" s="1726"/>
      <c r="AG11" s="1726"/>
      <c r="AH11" s="1726"/>
      <c r="AI11" s="1727"/>
      <c r="AJ11" s="367"/>
      <c r="AL11" s="381"/>
      <c r="AM11" s="381"/>
      <c r="AN11" s="381"/>
      <c r="AO11" s="381"/>
      <c r="AP11" s="381"/>
      <c r="AQ11" s="381"/>
      <c r="AR11" s="381"/>
      <c r="AS11" s="381"/>
      <c r="AT11" s="381"/>
      <c r="AU11" s="381"/>
      <c r="AV11" s="381"/>
    </row>
    <row r="12" spans="3:50" ht="33.6" customHeight="1" thickBot="1">
      <c r="C12" s="1748" t="s">
        <v>1500</v>
      </c>
      <c r="D12" s="1746"/>
      <c r="E12" s="1748" t="s">
        <v>1499</v>
      </c>
      <c r="F12" s="1746" t="s">
        <v>1495</v>
      </c>
      <c r="G12" s="1524" t="s">
        <v>1498</v>
      </c>
      <c r="H12" s="1525"/>
      <c r="I12" s="1524" t="s">
        <v>1497</v>
      </c>
      <c r="J12" s="1756"/>
      <c r="K12" s="1756"/>
      <c r="L12" s="1756"/>
      <c r="M12" s="1756"/>
      <c r="N12" s="1756"/>
      <c r="O12" s="1756"/>
      <c r="P12" s="1525"/>
      <c r="Q12" s="710" t="s">
        <v>1496</v>
      </c>
      <c r="R12" s="1575" t="s">
        <v>1495</v>
      </c>
      <c r="S12" s="1575" t="s">
        <v>1494</v>
      </c>
      <c r="T12" s="1575"/>
      <c r="U12" s="1575"/>
      <c r="V12" s="1575"/>
      <c r="W12" s="673" t="s">
        <v>1493</v>
      </c>
      <c r="X12" s="673"/>
      <c r="Y12" s="673"/>
      <c r="Z12" s="673"/>
      <c r="AA12" s="673"/>
      <c r="AB12" s="674"/>
      <c r="AI12" s="435"/>
      <c r="AL12" s="381"/>
      <c r="AM12" s="381"/>
      <c r="AN12" s="381"/>
      <c r="AO12" s="381"/>
      <c r="AP12" s="381"/>
      <c r="AQ12" s="381"/>
      <c r="AR12" s="381"/>
      <c r="AS12" s="381"/>
      <c r="AT12" s="381"/>
      <c r="AU12" s="381"/>
      <c r="AV12" s="381"/>
    </row>
    <row r="13" spans="3:50" ht="33.6" customHeight="1" thickBot="1">
      <c r="C13" s="1749"/>
      <c r="D13" s="1747"/>
      <c r="E13" s="1749"/>
      <c r="F13" s="1747"/>
      <c r="G13" s="711" t="s">
        <v>1397</v>
      </c>
      <c r="H13" s="713" t="s">
        <v>1487</v>
      </c>
      <c r="I13" s="711" t="s">
        <v>1492</v>
      </c>
      <c r="J13" s="712" t="s">
        <v>1491</v>
      </c>
      <c r="K13" s="713" t="s">
        <v>1487</v>
      </c>
      <c r="L13" s="711" t="s">
        <v>1490</v>
      </c>
      <c r="M13" s="712" t="s">
        <v>1489</v>
      </c>
      <c r="N13" s="714" t="s">
        <v>1485</v>
      </c>
      <c r="O13" s="711" t="s">
        <v>1064</v>
      </c>
      <c r="P13" s="713" t="s">
        <v>1484</v>
      </c>
      <c r="Q13" s="701" t="s">
        <v>1488</v>
      </c>
      <c r="R13" s="1576"/>
      <c r="S13" s="633" t="s">
        <v>1397</v>
      </c>
      <c r="T13" s="633" t="s">
        <v>1487</v>
      </c>
      <c r="U13" s="633" t="s">
        <v>1486</v>
      </c>
      <c r="V13" s="633" t="s">
        <v>1485</v>
      </c>
      <c r="W13" s="633" t="s">
        <v>1397</v>
      </c>
      <c r="X13" s="633" t="s">
        <v>1487</v>
      </c>
      <c r="Y13" s="633" t="s">
        <v>1486</v>
      </c>
      <c r="Z13" s="633" t="s">
        <v>1485</v>
      </c>
      <c r="AA13" s="633" t="s">
        <v>1064</v>
      </c>
      <c r="AB13" s="638" t="s">
        <v>1484</v>
      </c>
      <c r="AI13" s="435"/>
      <c r="AM13" s="381"/>
      <c r="AN13" s="381"/>
      <c r="AO13" s="381"/>
      <c r="AP13" s="381"/>
      <c r="AQ13" s="381"/>
      <c r="AR13" s="381"/>
      <c r="AS13" s="381"/>
      <c r="AT13" s="381"/>
      <c r="AU13" s="381"/>
      <c r="AV13" s="381"/>
      <c r="AW13" s="381"/>
    </row>
    <row r="14" spans="3:50" s="677" customFormat="1" ht="31.2" customHeight="1">
      <c r="C14" s="1732" t="str">
        <f>+Progress!C9</f>
        <v>Engineering</v>
      </c>
      <c r="D14" s="1733"/>
      <c r="E14" s="702">
        <f>+Progress!D9</f>
        <v>0</v>
      </c>
      <c r="F14" s="703">
        <f>IF(ISBLANK(E14),"",E14/$E$19)</f>
        <v>0</v>
      </c>
      <c r="G14" s="706">
        <f>+Progress!F9</f>
        <v>0</v>
      </c>
      <c r="H14" s="707">
        <f>+Progress!G9</f>
        <v>0</v>
      </c>
      <c r="I14" s="706">
        <f>Progress!H9</f>
        <v>0</v>
      </c>
      <c r="J14" s="682">
        <f>Progress!I9</f>
        <v>0</v>
      </c>
      <c r="K14" s="707">
        <f>+Progress!J9</f>
        <v>0</v>
      </c>
      <c r="L14" s="720">
        <f t="shared" ref="L14:L19" si="0">IFERROR(IF(ISBLANK(I14),"",I14/E14),0)</f>
        <v>0</v>
      </c>
      <c r="M14" s="721">
        <f t="shared" ref="M14:M18" si="1">IFERROR(IF(ISBLANK(J14),"",J14/E14),0)</f>
        <v>0</v>
      </c>
      <c r="N14" s="722">
        <f t="shared" ref="N14:N19" si="2">IFERROR(IF(ISBLANK(K14),"",K14/E14),0)</f>
        <v>0</v>
      </c>
      <c r="O14" s="718">
        <f t="shared" ref="O14:O18" si="3">IFERROR(N14-M14,"")</f>
        <v>0</v>
      </c>
      <c r="P14" s="719" t="str">
        <f t="shared" ref="P14:P18" si="4">IFERROR(N14/M14,"")</f>
        <v/>
      </c>
      <c r="Q14" s="680">
        <f>+Progress!K9</f>
        <v>8031948</v>
      </c>
      <c r="R14" s="681">
        <f>+Progress!L9</f>
        <v>0.03</v>
      </c>
      <c r="S14" s="684">
        <f>+Progress!M9</f>
        <v>0</v>
      </c>
      <c r="T14" s="684">
        <f>+Progress!N9</f>
        <v>0</v>
      </c>
      <c r="U14" s="683">
        <f>IFERROR(Progress!F9/Progress!D9,0)</f>
        <v>0</v>
      </c>
      <c r="V14" s="683">
        <f>IFERROR(Progress!G9/Progress!D9,0)</f>
        <v>0</v>
      </c>
      <c r="W14" s="684">
        <f>+Progress!O9</f>
        <v>8031948</v>
      </c>
      <c r="X14" s="684">
        <f>+Progress!P9</f>
        <v>8031948</v>
      </c>
      <c r="Y14" s="683">
        <f t="shared" ref="Y14:Y19" si="5">IFERROR(IF(ISBLANK(W14),"",W14/Q14),0)</f>
        <v>1</v>
      </c>
      <c r="Z14" s="683">
        <f t="shared" ref="Z14:Z19" si="6">IFERROR(IF(ISBLANK(X14),"",X14/Q14),0)</f>
        <v>1</v>
      </c>
      <c r="AA14" s="681">
        <f t="shared" ref="AA14:AA17" si="7">Z14-Y14</f>
        <v>0</v>
      </c>
      <c r="AB14" s="685">
        <f t="shared" ref="AB14:AB16" si="8">Z14/Y14</f>
        <v>1</v>
      </c>
      <c r="AI14" s="678"/>
      <c r="AM14" s="679"/>
      <c r="AN14" s="679"/>
      <c r="AO14" s="679"/>
      <c r="AP14" s="679"/>
      <c r="AQ14" s="679"/>
      <c r="AR14" s="679"/>
      <c r="AS14" s="679"/>
      <c r="AT14" s="679"/>
      <c r="AU14" s="679"/>
      <c r="AV14" s="679"/>
      <c r="AW14" s="679"/>
    </row>
    <row r="15" spans="3:50" s="677" customFormat="1" ht="31.2" customHeight="1">
      <c r="C15" s="1732" t="str">
        <f>+Progress!C10</f>
        <v>Procurement</v>
      </c>
      <c r="D15" s="1733"/>
      <c r="E15" s="702">
        <f>+Progress!D10</f>
        <v>0</v>
      </c>
      <c r="F15" s="703">
        <f>IF(ISBLANK(E15),"",E15/$E$19)</f>
        <v>0</v>
      </c>
      <c r="G15" s="706">
        <f>+Progress!F10</f>
        <v>0</v>
      </c>
      <c r="H15" s="707">
        <f>+Progress!G10</f>
        <v>0</v>
      </c>
      <c r="I15" s="706">
        <f>Progress!H10</f>
        <v>0</v>
      </c>
      <c r="J15" s="682">
        <f>Progress!I10</f>
        <v>0</v>
      </c>
      <c r="K15" s="707">
        <f>+Progress!J10</f>
        <v>0</v>
      </c>
      <c r="L15" s="720">
        <f t="shared" si="0"/>
        <v>0</v>
      </c>
      <c r="M15" s="721">
        <f t="shared" si="1"/>
        <v>0</v>
      </c>
      <c r="N15" s="722">
        <f t="shared" si="2"/>
        <v>0</v>
      </c>
      <c r="O15" s="718">
        <f t="shared" si="3"/>
        <v>0</v>
      </c>
      <c r="P15" s="719" t="str">
        <f t="shared" si="4"/>
        <v/>
      </c>
      <c r="Q15" s="680">
        <f>+Progress!K10</f>
        <v>53546316</v>
      </c>
      <c r="R15" s="681">
        <f>+Progress!L10</f>
        <v>0.2</v>
      </c>
      <c r="S15" s="684">
        <f>+Progress!M10</f>
        <v>1609386</v>
      </c>
      <c r="T15" s="684">
        <f>+Progress!N10</f>
        <v>995962</v>
      </c>
      <c r="U15" s="683">
        <f>IFERROR(Progress!F10/Progress!D10,0)</f>
        <v>0</v>
      </c>
      <c r="V15" s="683">
        <f>IFERROR(Progress!G10/Progress!D10,0)</f>
        <v>0</v>
      </c>
      <c r="W15" s="684">
        <f>+Progress!O10</f>
        <v>44525948</v>
      </c>
      <c r="X15" s="684">
        <f>+Progress!P10</f>
        <v>30981899</v>
      </c>
      <c r="Y15" s="683">
        <f t="shared" si="5"/>
        <v>0.83199999999999996</v>
      </c>
      <c r="Z15" s="683">
        <f t="shared" si="6"/>
        <v>0.57899999999999996</v>
      </c>
      <c r="AA15" s="681">
        <f t="shared" si="7"/>
        <v>-0.253</v>
      </c>
      <c r="AB15" s="685">
        <f t="shared" si="8"/>
        <v>0.69591346153846201</v>
      </c>
      <c r="AC15" s="679"/>
      <c r="AD15" s="679"/>
      <c r="AE15" s="679"/>
      <c r="AF15" s="679"/>
      <c r="AG15" s="679"/>
      <c r="AH15" s="679"/>
      <c r="AI15" s="686"/>
      <c r="AJ15" s="675"/>
      <c r="AK15" s="676"/>
      <c r="AL15" s="676"/>
      <c r="AM15" s="687"/>
      <c r="AN15" s="679"/>
      <c r="AO15" s="679"/>
      <c r="AP15" s="679"/>
      <c r="AQ15" s="679"/>
      <c r="AR15" s="679"/>
      <c r="AS15" s="679"/>
      <c r="AT15" s="679"/>
      <c r="AU15" s="679"/>
      <c r="AV15" s="679"/>
      <c r="AW15" s="679"/>
    </row>
    <row r="16" spans="3:50" s="677" customFormat="1" ht="31.2" customHeight="1" outlineLevel="1">
      <c r="C16" s="1732" t="str">
        <f>+Progress!C11</f>
        <v>Construction</v>
      </c>
      <c r="D16" s="1733"/>
      <c r="E16" s="702">
        <f>+Progress!D11</f>
        <v>239411880</v>
      </c>
      <c r="F16" s="703">
        <f>IF(ISBLANK(E16),"",E16/$E$19)</f>
        <v>0.77800000000000002</v>
      </c>
      <c r="G16" s="706">
        <f>+Progress!F11</f>
        <v>1771647.91</v>
      </c>
      <c r="H16" s="707">
        <f>+Progress!G11</f>
        <v>1891353.86</v>
      </c>
      <c r="I16" s="706">
        <f>Progress!H11</f>
        <v>173573613</v>
      </c>
      <c r="J16" s="682">
        <f>Progress!I11</f>
        <v>99906577.519999996</v>
      </c>
      <c r="K16" s="707">
        <f>+Progress!J11</f>
        <v>103114696.72</v>
      </c>
      <c r="L16" s="720">
        <f t="shared" si="0"/>
        <v>0.72499999999999998</v>
      </c>
      <c r="M16" s="721">
        <f t="shared" si="1"/>
        <v>0.41699999999999998</v>
      </c>
      <c r="N16" s="722">
        <f t="shared" si="2"/>
        <v>0.43099999999999999</v>
      </c>
      <c r="O16" s="718">
        <f t="shared" si="3"/>
        <v>1.4E-2</v>
      </c>
      <c r="P16" s="719">
        <f t="shared" si="4"/>
        <v>1.03</v>
      </c>
      <c r="Q16" s="680">
        <f>+Progress!K11</f>
        <v>179380160</v>
      </c>
      <c r="R16" s="681">
        <f>+Progress!L11</f>
        <v>0.67</v>
      </c>
      <c r="S16" s="684">
        <f>+Progress!M11</f>
        <v>1317325</v>
      </c>
      <c r="T16" s="684">
        <f>+Progress!N11</f>
        <v>1417104</v>
      </c>
      <c r="U16" s="683">
        <f>Progress!F11/Progress!D11</f>
        <v>7.0000000000000001E-3</v>
      </c>
      <c r="V16" s="683">
        <f>Progress!G11/Progress!D11</f>
        <v>8.0000000000000002E-3</v>
      </c>
      <c r="W16" s="684">
        <f>+Progress!O11</f>
        <v>74847487</v>
      </c>
      <c r="X16" s="684">
        <f>+Progress!P11</f>
        <v>77259035</v>
      </c>
      <c r="Y16" s="683">
        <f t="shared" si="5"/>
        <v>0.41699999999999998</v>
      </c>
      <c r="Z16" s="683">
        <f t="shared" si="6"/>
        <v>0.43099999999999999</v>
      </c>
      <c r="AA16" s="681">
        <f t="shared" si="7"/>
        <v>1.4E-2</v>
      </c>
      <c r="AB16" s="685">
        <f t="shared" si="8"/>
        <v>1.0335731414868099</v>
      </c>
      <c r="AC16" s="679"/>
      <c r="AD16" s="679"/>
      <c r="AE16" s="679"/>
      <c r="AF16" s="679"/>
      <c r="AG16" s="679"/>
      <c r="AH16" s="679"/>
      <c r="AI16" s="686"/>
      <c r="AJ16" s="688"/>
      <c r="AK16" s="675"/>
      <c r="AL16" s="676"/>
      <c r="AM16" s="676"/>
      <c r="AN16" s="679"/>
      <c r="AO16" s="679"/>
      <c r="AP16" s="679"/>
      <c r="AQ16" s="679"/>
      <c r="AR16" s="679"/>
      <c r="AS16" s="679"/>
      <c r="AT16" s="679"/>
      <c r="AU16" s="679"/>
      <c r="AV16" s="679"/>
      <c r="AW16" s="679"/>
      <c r="AX16" s="679"/>
    </row>
    <row r="17" spans="3:51" s="677" customFormat="1" ht="31.2" customHeight="1">
      <c r="C17" s="1732" t="str">
        <f>+Progress!C12</f>
        <v>Testing &amp; Commissioning</v>
      </c>
      <c r="D17" s="1733"/>
      <c r="E17" s="702">
        <f>+Progress!D12</f>
        <v>0</v>
      </c>
      <c r="F17" s="703">
        <f>IF(ISBLANK(E17),"",E17/$E$19)</f>
        <v>0</v>
      </c>
      <c r="G17" s="706">
        <f>+Progress!F12</f>
        <v>0</v>
      </c>
      <c r="H17" s="707">
        <f>+Progress!G12</f>
        <v>0</v>
      </c>
      <c r="I17" s="706">
        <f>Progress!H12</f>
        <v>0</v>
      </c>
      <c r="J17" s="682">
        <f>Progress!I12</f>
        <v>0</v>
      </c>
      <c r="K17" s="707">
        <f>+Progress!J12</f>
        <v>0</v>
      </c>
      <c r="L17" s="720">
        <f t="shared" si="0"/>
        <v>0</v>
      </c>
      <c r="M17" s="721">
        <f t="shared" si="1"/>
        <v>0</v>
      </c>
      <c r="N17" s="722">
        <f t="shared" si="2"/>
        <v>0</v>
      </c>
      <c r="O17" s="718">
        <f t="shared" si="3"/>
        <v>0</v>
      </c>
      <c r="P17" s="719" t="str">
        <f t="shared" si="4"/>
        <v/>
      </c>
      <c r="Q17" s="680">
        <f>+Progress!K12</f>
        <v>26773158</v>
      </c>
      <c r="R17" s="681">
        <f>+Progress!L12</f>
        <v>0.1</v>
      </c>
      <c r="S17" s="684">
        <f>+Progress!M12</f>
        <v>3346645</v>
      </c>
      <c r="T17" s="684">
        <f>+Progress!N12</f>
        <v>0</v>
      </c>
      <c r="U17" s="683">
        <f>IFERROR(Progress!F12/Progress!D12,0)</f>
        <v>0</v>
      </c>
      <c r="V17" s="683">
        <f>IFERROR(Progress!G12/Progress!D12,0)</f>
        <v>0</v>
      </c>
      <c r="W17" s="684">
        <f>+Progress!O12</f>
        <v>6693290</v>
      </c>
      <c r="X17" s="684">
        <f>+Progress!P12</f>
        <v>0</v>
      </c>
      <c r="Y17" s="683">
        <f t="shared" si="5"/>
        <v>0.25</v>
      </c>
      <c r="Z17" s="683">
        <f t="shared" si="6"/>
        <v>0</v>
      </c>
      <c r="AA17" s="681">
        <f t="shared" si="7"/>
        <v>-0.25</v>
      </c>
      <c r="AB17" s="685">
        <v>0</v>
      </c>
      <c r="AC17" s="679"/>
      <c r="AD17" s="679"/>
      <c r="AE17" s="679"/>
      <c r="AF17" s="679"/>
      <c r="AG17" s="679"/>
      <c r="AH17" s="679"/>
      <c r="AI17" s="686"/>
      <c r="AJ17" s="675"/>
      <c r="AK17" s="676"/>
      <c r="AL17" s="676"/>
      <c r="AM17" s="679"/>
      <c r="AN17" s="679"/>
      <c r="AO17" s="679"/>
      <c r="AP17" s="679"/>
      <c r="AQ17" s="679"/>
      <c r="AR17" s="679"/>
      <c r="AS17" s="679"/>
      <c r="AT17" s="679"/>
      <c r="AU17" s="679"/>
      <c r="AV17" s="679"/>
      <c r="AW17" s="679"/>
    </row>
    <row r="18" spans="3:51" s="677" customFormat="1" ht="31.2" customHeight="1">
      <c r="C18" s="1732" t="str">
        <f>+Progress!C13</f>
        <v xml:space="preserve"> Close Out</v>
      </c>
      <c r="D18" s="1733"/>
      <c r="E18" s="702">
        <f>+Progress!D13</f>
        <v>68479440</v>
      </c>
      <c r="F18" s="703">
        <f>IF(ISBLANK(E18),"",E18/$E$19)</f>
        <v>0.222</v>
      </c>
      <c r="G18" s="706">
        <f>+Progress!F13</f>
        <v>0</v>
      </c>
      <c r="H18" s="707">
        <f>+Progress!G13</f>
        <v>0</v>
      </c>
      <c r="I18" s="706">
        <f>Progress!H13</f>
        <v>0</v>
      </c>
      <c r="J18" s="682">
        <f>Progress!I13</f>
        <v>0</v>
      </c>
      <c r="K18" s="707">
        <f>+Progress!J13</f>
        <v>0</v>
      </c>
      <c r="L18" s="720">
        <f t="shared" si="0"/>
        <v>0</v>
      </c>
      <c r="M18" s="721">
        <f t="shared" si="1"/>
        <v>0</v>
      </c>
      <c r="N18" s="722">
        <f t="shared" si="2"/>
        <v>0</v>
      </c>
      <c r="O18" s="718">
        <f t="shared" si="3"/>
        <v>0</v>
      </c>
      <c r="P18" s="719" t="str">
        <f t="shared" si="4"/>
        <v/>
      </c>
      <c r="Q18" s="680">
        <f>+Progress!K13</f>
        <v>0</v>
      </c>
      <c r="R18" s="681">
        <f>+Progress!L13</f>
        <v>0</v>
      </c>
      <c r="S18" s="684">
        <f>+Progress!M13</f>
        <v>0</v>
      </c>
      <c r="T18" s="684">
        <f>+Progress!N13</f>
        <v>0</v>
      </c>
      <c r="U18" s="683">
        <v>0</v>
      </c>
      <c r="V18" s="683">
        <v>0</v>
      </c>
      <c r="W18" s="684">
        <f>+Progress!O13</f>
        <v>0</v>
      </c>
      <c r="X18" s="684">
        <f>+Progress!P13</f>
        <v>0</v>
      </c>
      <c r="Y18" s="683">
        <f t="shared" si="5"/>
        <v>0</v>
      </c>
      <c r="Z18" s="683">
        <f t="shared" si="6"/>
        <v>0</v>
      </c>
      <c r="AA18" s="681">
        <f>Z18-Y18</f>
        <v>0</v>
      </c>
      <c r="AB18" s="685">
        <v>0</v>
      </c>
      <c r="AC18" s="679"/>
      <c r="AD18" s="679"/>
      <c r="AE18" s="679"/>
      <c r="AF18" s="679"/>
      <c r="AG18" s="679"/>
      <c r="AH18" s="679"/>
      <c r="AI18" s="686"/>
      <c r="AM18" s="679"/>
      <c r="AN18" s="679"/>
      <c r="AO18" s="679"/>
      <c r="AP18" s="679"/>
      <c r="AQ18" s="679"/>
      <c r="AR18" s="679"/>
      <c r="AS18" s="679"/>
      <c r="AT18" s="679"/>
      <c r="AU18" s="679"/>
      <c r="AV18" s="679"/>
      <c r="AW18" s="679"/>
    </row>
    <row r="19" spans="3:51" s="689" customFormat="1" ht="31.2" customHeight="1" thickBot="1">
      <c r="C19" s="691"/>
      <c r="D19" s="692" t="s">
        <v>19</v>
      </c>
      <c r="E19" s="704">
        <f t="shared" ref="E19:K19" si="9">SUM(E14:E18)</f>
        <v>307891320</v>
      </c>
      <c r="F19" s="705">
        <f t="shared" si="9"/>
        <v>1</v>
      </c>
      <c r="G19" s="708">
        <f t="shared" si="9"/>
        <v>1771647.91</v>
      </c>
      <c r="H19" s="709">
        <f t="shared" si="9"/>
        <v>1891353.86</v>
      </c>
      <c r="I19" s="708">
        <f t="shared" si="9"/>
        <v>173573613</v>
      </c>
      <c r="J19" s="695">
        <f t="shared" si="9"/>
        <v>99906577.519999996</v>
      </c>
      <c r="K19" s="709">
        <f t="shared" si="9"/>
        <v>103114696.72</v>
      </c>
      <c r="L19" s="715">
        <f t="shared" si="0"/>
        <v>0.56369999999999998</v>
      </c>
      <c r="M19" s="696">
        <f>IFERROR(IF(ISBLANK(J19),"",J19/E19),0)</f>
        <v>0.32450000000000001</v>
      </c>
      <c r="N19" s="716">
        <f t="shared" si="2"/>
        <v>0.33489999999999998</v>
      </c>
      <c r="O19" s="717">
        <f>+N19-M19</f>
        <v>1.04E-2</v>
      </c>
      <c r="P19" s="700">
        <f>N19/M19</f>
        <v>1.03</v>
      </c>
      <c r="Q19" s="693">
        <f>SUM(Q14:Q18)</f>
        <v>267731582</v>
      </c>
      <c r="R19" s="694">
        <f>SUM(R14:R18)</f>
        <v>1</v>
      </c>
      <c r="S19" s="698">
        <f>SUM(S14:S18)</f>
        <v>6273356</v>
      </c>
      <c r="T19" s="698">
        <f>SUM(T14:T18)</f>
        <v>2413066</v>
      </c>
      <c r="U19" s="696">
        <f t="shared" ref="U19" si="10">IFERROR(IF(ISBLANK(S19),"",S19/Q19),0)</f>
        <v>2.3400000000000001E-2</v>
      </c>
      <c r="V19" s="697">
        <f t="shared" ref="V19" si="11">IFERROR(IF(ISBLANK(T19),"",T19/Q19),0)</f>
        <v>8.9999999999999993E-3</v>
      </c>
      <c r="W19" s="699">
        <f>SUM(W14:W18)</f>
        <v>134098673</v>
      </c>
      <c r="X19" s="699">
        <f>SUM(X14:X18)</f>
        <v>116272882</v>
      </c>
      <c r="Y19" s="696">
        <f t="shared" si="5"/>
        <v>0.50090000000000001</v>
      </c>
      <c r="Z19" s="696">
        <f t="shared" si="6"/>
        <v>0.43430000000000002</v>
      </c>
      <c r="AA19" s="697">
        <f>+Z19-Y19</f>
        <v>-6.6600000000000006E-2</v>
      </c>
      <c r="AB19" s="700">
        <f>Z19/Y19</f>
        <v>0.87</v>
      </c>
      <c r="AC19" s="690"/>
      <c r="AD19" s="690"/>
      <c r="AE19" s="690"/>
      <c r="AF19" s="690"/>
      <c r="AG19" s="690"/>
      <c r="AH19" s="690"/>
      <c r="AI19" s="686"/>
      <c r="AJ19" s="690"/>
      <c r="AN19" s="690"/>
      <c r="AO19" s="690"/>
      <c r="AP19" s="690"/>
      <c r="AQ19" s="690"/>
      <c r="AR19" s="690"/>
      <c r="AS19" s="690"/>
      <c r="AT19" s="690"/>
      <c r="AU19" s="690"/>
      <c r="AV19" s="690"/>
      <c r="AW19" s="690"/>
      <c r="AX19" s="690"/>
    </row>
    <row r="20" spans="3:51" ht="24" customHeight="1" thickBot="1">
      <c r="C20" s="436"/>
      <c r="I20" s="437"/>
      <c r="J20" s="438"/>
      <c r="K20" s="438"/>
      <c r="L20" s="438"/>
      <c r="M20" s="438"/>
      <c r="N20" s="438"/>
      <c r="O20" s="438"/>
      <c r="P20" s="439"/>
      <c r="AB20" s="325"/>
      <c r="AC20" s="535" t="s">
        <v>1483</v>
      </c>
      <c r="AD20" s="536"/>
      <c r="AE20" s="536"/>
      <c r="AF20" s="537"/>
      <c r="AG20" s="536"/>
      <c r="AH20" s="536"/>
      <c r="AI20" s="538"/>
      <c r="AK20" s="381"/>
      <c r="AO20" s="381"/>
      <c r="AP20" s="381"/>
      <c r="AQ20" s="381"/>
      <c r="AR20" s="381"/>
      <c r="AS20" s="381"/>
      <c r="AT20" s="381"/>
      <c r="AU20" s="381"/>
      <c r="AV20" s="381"/>
      <c r="AW20" s="381"/>
      <c r="AX20" s="381"/>
      <c r="AY20" s="381"/>
    </row>
    <row r="21" spans="3:51" ht="30" customHeight="1">
      <c r="C21" s="436"/>
      <c r="AB21" s="325"/>
      <c r="AC21" s="440" t="s">
        <v>1096</v>
      </c>
      <c r="AD21" s="1548" t="s">
        <v>1095</v>
      </c>
      <c r="AE21" s="1549"/>
      <c r="AF21" s="441" t="s">
        <v>1094</v>
      </c>
      <c r="AG21" s="441" t="s">
        <v>1482</v>
      </c>
      <c r="AH21" s="441" t="s">
        <v>1092</v>
      </c>
      <c r="AI21" s="442" t="s">
        <v>1091</v>
      </c>
      <c r="AK21" s="381"/>
      <c r="AO21" s="381"/>
      <c r="AP21" s="381"/>
      <c r="AQ21" s="381"/>
      <c r="AR21" s="381"/>
      <c r="AS21" s="381"/>
      <c r="AT21" s="381"/>
      <c r="AU21" s="381"/>
      <c r="AV21" s="381"/>
      <c r="AW21" s="381"/>
      <c r="AX21" s="381"/>
      <c r="AY21" s="381"/>
    </row>
    <row r="22" spans="3:51" ht="27" customHeight="1">
      <c r="C22" s="436"/>
      <c r="AB22" s="325"/>
      <c r="AC22" s="539">
        <f>+Milestones!C5</f>
        <v>1</v>
      </c>
      <c r="AD22" s="1670" t="str">
        <f>+Milestones!D5</f>
        <v>Site Handover Date</v>
      </c>
      <c r="AE22" s="1671"/>
      <c r="AF22" s="540">
        <f>+Milestones!E5</f>
        <v>45994</v>
      </c>
      <c r="AG22" s="540">
        <f>AF22</f>
        <v>45994</v>
      </c>
      <c r="AH22" s="540">
        <f>AF22</f>
        <v>45994</v>
      </c>
      <c r="AI22" s="541">
        <f>+Milestones!H5</f>
        <v>0</v>
      </c>
      <c r="AO22" s="381"/>
      <c r="AP22" s="381"/>
      <c r="AQ22" s="381"/>
      <c r="AR22" s="381"/>
      <c r="AS22" s="381"/>
      <c r="AT22" s="381"/>
      <c r="AU22" s="381"/>
      <c r="AV22" s="381"/>
      <c r="AW22" s="381"/>
      <c r="AX22" s="381"/>
      <c r="AY22" s="381"/>
    </row>
    <row r="23" spans="3:51" ht="27" customHeight="1">
      <c r="C23" s="436"/>
      <c r="AB23" s="325"/>
      <c r="AC23" s="511">
        <f>+Milestones!C6</f>
        <v>2</v>
      </c>
      <c r="AD23" s="1662" t="str">
        <f>+Milestones!D6</f>
        <v>Complete Mobilization</v>
      </c>
      <c r="AE23" s="1663"/>
      <c r="AF23" s="540">
        <f>+Milestones!E6</f>
        <v>46024</v>
      </c>
      <c r="AG23" s="540">
        <f t="shared" ref="AG23:AG27" si="12">AF23</f>
        <v>46024</v>
      </c>
      <c r="AH23" s="540">
        <f t="shared" ref="AH23:AH27" si="13">AF23</f>
        <v>46024</v>
      </c>
      <c r="AI23" s="541">
        <f>+Milestones!H6</f>
        <v>0</v>
      </c>
      <c r="AO23" s="381"/>
      <c r="AP23" s="381"/>
      <c r="AQ23" s="381"/>
      <c r="AR23" s="381"/>
      <c r="AS23" s="381"/>
      <c r="AT23" s="381"/>
      <c r="AU23" s="381"/>
      <c r="AV23" s="381"/>
      <c r="AW23" s="381"/>
      <c r="AX23" s="381"/>
      <c r="AY23" s="381"/>
    </row>
    <row r="24" spans="3:51" ht="27" customHeight="1">
      <c r="C24" s="436"/>
      <c r="AB24" s="325"/>
      <c r="AC24" s="511">
        <f>+Milestones!C7</f>
        <v>3</v>
      </c>
      <c r="AD24" s="1662" t="str">
        <f>+Milestones!D7</f>
        <v>Road works</v>
      </c>
      <c r="AE24" s="1663"/>
      <c r="AF24" s="540">
        <f>+Milestones!E7</f>
        <v>46297</v>
      </c>
      <c r="AG24" s="540">
        <f t="shared" si="12"/>
        <v>46297</v>
      </c>
      <c r="AH24" s="540">
        <f t="shared" si="13"/>
        <v>46297</v>
      </c>
      <c r="AI24" s="541">
        <f>+Milestones!H7</f>
        <v>0</v>
      </c>
      <c r="AO24" s="381"/>
      <c r="AP24" s="381"/>
      <c r="AQ24" s="381"/>
      <c r="AR24" s="381"/>
      <c r="AS24" s="381"/>
      <c r="AT24" s="381"/>
      <c r="AU24" s="381"/>
      <c r="AV24" s="381"/>
      <c r="AW24" s="381"/>
      <c r="AX24" s="381"/>
      <c r="AY24" s="381"/>
    </row>
    <row r="25" spans="3:51" ht="27" customHeight="1">
      <c r="C25" s="436"/>
      <c r="AB25" s="325"/>
      <c r="AC25" s="511">
        <f>+Milestones!C8</f>
        <v>4</v>
      </c>
      <c r="AD25" s="1662" t="str">
        <f>+Milestones!D8</f>
        <v>Medium voltage network</v>
      </c>
      <c r="AE25" s="1663"/>
      <c r="AF25" s="540">
        <f>+Milestones!E8</f>
        <v>46297</v>
      </c>
      <c r="AG25" s="540">
        <f t="shared" si="12"/>
        <v>46297</v>
      </c>
      <c r="AH25" s="540">
        <f t="shared" si="13"/>
        <v>46297</v>
      </c>
      <c r="AI25" s="541">
        <f>+Milestones!H8</f>
        <v>0</v>
      </c>
      <c r="AO25" s="381"/>
      <c r="AP25" s="381"/>
      <c r="AQ25" s="381"/>
      <c r="AR25" s="381"/>
      <c r="AS25" s="381"/>
      <c r="AT25" s="381"/>
      <c r="AU25" s="381"/>
      <c r="AV25" s="381"/>
      <c r="AW25" s="381"/>
      <c r="AX25" s="381"/>
      <c r="AY25" s="381"/>
    </row>
    <row r="26" spans="3:51" ht="27" customHeight="1">
      <c r="C26" s="436"/>
      <c r="AB26" s="325"/>
      <c r="AC26" s="539">
        <f>+Milestones!C9</f>
        <v>5</v>
      </c>
      <c r="AD26" s="1662" t="str">
        <f>+Milestones!D9</f>
        <v>All Networks</v>
      </c>
      <c r="AE26" s="1663"/>
      <c r="AF26" s="540">
        <f>+Milestones!E9</f>
        <v>46420</v>
      </c>
      <c r="AG26" s="540">
        <f t="shared" si="12"/>
        <v>46420</v>
      </c>
      <c r="AH26" s="540">
        <f t="shared" si="13"/>
        <v>46420</v>
      </c>
      <c r="AI26" s="541">
        <f>+Milestones!H9</f>
        <v>0</v>
      </c>
      <c r="AL26" s="381"/>
      <c r="AM26" s="381"/>
      <c r="AN26" s="381"/>
      <c r="AO26" s="381"/>
      <c r="AP26" s="381"/>
      <c r="AQ26" s="381"/>
      <c r="AR26" s="381"/>
      <c r="AS26" s="381"/>
      <c r="AT26" s="381"/>
      <c r="AU26" s="381"/>
      <c r="AV26" s="381"/>
      <c r="AW26" s="381"/>
      <c r="AX26" s="381"/>
      <c r="AY26" s="381"/>
    </row>
    <row r="27" spans="3:51" ht="27" customHeight="1">
      <c r="C27" s="436"/>
      <c r="AB27" s="325"/>
      <c r="AC27" s="511">
        <f>+Milestones!C10</f>
        <v>6</v>
      </c>
      <c r="AD27" s="1662" t="str">
        <f>+Milestones!D10</f>
        <v>Project Handover</v>
      </c>
      <c r="AE27" s="1663"/>
      <c r="AF27" s="540">
        <f>+Milestones!E10</f>
        <v>46723</v>
      </c>
      <c r="AG27" s="540">
        <f t="shared" si="12"/>
        <v>46723</v>
      </c>
      <c r="AH27" s="540">
        <f t="shared" si="13"/>
        <v>46723</v>
      </c>
      <c r="AI27" s="541">
        <f>+Milestones!H10</f>
        <v>0</v>
      </c>
      <c r="AL27" s="381"/>
      <c r="AM27" s="381"/>
      <c r="AN27" s="381"/>
      <c r="AO27" s="381"/>
      <c r="AP27" s="381"/>
      <c r="AQ27" s="381"/>
      <c r="AR27" s="381"/>
      <c r="AS27" s="381"/>
      <c r="AT27" s="381"/>
      <c r="AU27" s="381"/>
      <c r="AV27" s="381"/>
      <c r="AW27" s="381"/>
      <c r="AX27" s="381"/>
      <c r="AY27" s="381"/>
    </row>
    <row r="28" spans="3:51" ht="14.7" customHeight="1">
      <c r="C28" s="436"/>
      <c r="AB28" s="325"/>
      <c r="AC28" s="542"/>
      <c r="AD28" s="543"/>
      <c r="AE28" s="543"/>
      <c r="AF28" s="543"/>
      <c r="AG28" s="543"/>
      <c r="AH28" s="543"/>
      <c r="AI28" s="544"/>
      <c r="AO28" s="381"/>
      <c r="AP28" s="443"/>
      <c r="AQ28" s="381"/>
      <c r="AR28" s="381"/>
      <c r="AS28" s="381"/>
      <c r="AT28" s="381"/>
      <c r="AU28" s="381"/>
      <c r="AV28" s="381"/>
      <c r="AW28" s="381"/>
      <c r="AX28" s="381"/>
      <c r="AY28" s="381"/>
    </row>
    <row r="29" spans="3:51" s="361" customFormat="1" ht="14.4" customHeight="1">
      <c r="C29" s="444"/>
      <c r="V29" s="365"/>
      <c r="W29" s="365"/>
      <c r="X29" s="365"/>
      <c r="Y29" s="365"/>
      <c r="Z29" s="365"/>
      <c r="AA29" s="365"/>
      <c r="AB29" s="325"/>
      <c r="AC29" s="545"/>
      <c r="AD29" s="546"/>
      <c r="AE29" s="546"/>
      <c r="AF29" s="546"/>
      <c r="AG29" s="546"/>
      <c r="AH29" s="546"/>
      <c r="AI29" s="547"/>
      <c r="AO29" s="445"/>
      <c r="AP29" s="443"/>
      <c r="AQ29" s="446"/>
      <c r="AR29" s="381"/>
      <c r="AS29" s="381"/>
      <c r="AT29" s="381"/>
      <c r="AU29" s="381"/>
      <c r="AV29" s="381"/>
      <c r="AW29" s="381"/>
      <c r="AX29" s="381"/>
      <c r="AY29" s="381"/>
    </row>
    <row r="30" spans="3:51">
      <c r="C30" s="436"/>
      <c r="AB30" s="325"/>
      <c r="AC30" s="545"/>
      <c r="AD30" s="546"/>
      <c r="AE30" s="546"/>
      <c r="AF30" s="546"/>
      <c r="AG30" s="546"/>
      <c r="AH30" s="546"/>
      <c r="AI30" s="547"/>
      <c r="AO30" s="445"/>
      <c r="AP30" s="443"/>
      <c r="AQ30" s="446"/>
      <c r="AR30" s="381"/>
      <c r="AS30" s="381"/>
      <c r="AT30" s="381"/>
      <c r="AU30" s="381"/>
      <c r="AV30" s="381"/>
      <c r="AW30" s="381"/>
      <c r="AX30" s="381"/>
      <c r="AY30" s="381"/>
    </row>
    <row r="31" spans="3:51">
      <c r="C31" s="436"/>
      <c r="AB31" s="325"/>
      <c r="AC31" s="545"/>
      <c r="AD31" s="546"/>
      <c r="AE31" s="546"/>
      <c r="AF31" s="546"/>
      <c r="AG31" s="546"/>
      <c r="AH31" s="546"/>
      <c r="AI31" s="547"/>
      <c r="AO31" s="447"/>
      <c r="AP31" s="443"/>
      <c r="AQ31" s="446"/>
      <c r="AR31" s="381"/>
      <c r="AS31" s="381"/>
      <c r="AT31" s="381"/>
      <c r="AU31" s="381"/>
      <c r="AV31" s="381"/>
      <c r="AW31" s="381"/>
      <c r="AX31" s="381"/>
      <c r="AY31" s="381"/>
    </row>
    <row r="32" spans="3:51" ht="14.4" customHeight="1">
      <c r="C32" s="436"/>
      <c r="AB32" s="325"/>
      <c r="AC32" s="545"/>
      <c r="AD32" s="546"/>
      <c r="AE32" s="546"/>
      <c r="AF32" s="546"/>
      <c r="AG32" s="546"/>
      <c r="AH32" s="546"/>
      <c r="AI32" s="547"/>
      <c r="AO32" s="381"/>
      <c r="AP32" s="381"/>
      <c r="AQ32" s="381"/>
      <c r="AR32" s="381"/>
      <c r="AS32" s="381"/>
      <c r="AT32" s="381"/>
      <c r="AU32" s="381"/>
      <c r="AV32" s="381"/>
      <c r="AW32" s="381"/>
      <c r="AX32" s="381"/>
      <c r="AY32" s="381"/>
    </row>
    <row r="33" spans="3:51" ht="14.4" customHeight="1">
      <c r="C33" s="436"/>
      <c r="AB33" s="325"/>
      <c r="AC33" s="545"/>
      <c r="AD33" s="546"/>
      <c r="AE33" s="546"/>
      <c r="AF33" s="546"/>
      <c r="AG33" s="546"/>
      <c r="AH33" s="546"/>
      <c r="AI33" s="547"/>
      <c r="AN33" s="376"/>
      <c r="AO33" s="381"/>
      <c r="AP33" s="381"/>
      <c r="AQ33" s="381"/>
      <c r="AR33" s="381"/>
      <c r="AS33" s="381"/>
      <c r="AT33" s="381"/>
      <c r="AU33" s="381"/>
      <c r="AV33" s="381"/>
      <c r="AW33" s="381"/>
      <c r="AX33" s="381"/>
      <c r="AY33" s="381"/>
    </row>
    <row r="34" spans="3:51" ht="14.4" customHeight="1">
      <c r="C34" s="436"/>
      <c r="AB34" s="325"/>
      <c r="AC34" s="545"/>
      <c r="AD34" s="546"/>
      <c r="AE34" s="546"/>
      <c r="AF34" s="546"/>
      <c r="AG34" s="546"/>
      <c r="AH34" s="546"/>
      <c r="AI34" s="547"/>
      <c r="AO34" s="381"/>
      <c r="AP34" s="381"/>
      <c r="AQ34" s="381"/>
      <c r="AR34" s="381"/>
      <c r="AS34" s="381"/>
      <c r="AT34" s="381"/>
      <c r="AU34" s="381"/>
      <c r="AV34" s="381"/>
      <c r="AW34" s="381"/>
      <c r="AX34" s="381"/>
      <c r="AY34" s="381"/>
    </row>
    <row r="35" spans="3:51">
      <c r="C35" s="436"/>
      <c r="AB35" s="325"/>
      <c r="AC35" s="545"/>
      <c r="AD35" s="546"/>
      <c r="AE35" s="546"/>
      <c r="AF35" s="546"/>
      <c r="AG35" s="546"/>
      <c r="AH35" s="546"/>
      <c r="AI35" s="547"/>
      <c r="AO35" s="381"/>
      <c r="AP35" s="381"/>
      <c r="AQ35" s="381"/>
      <c r="AR35" s="381"/>
      <c r="AS35" s="381"/>
      <c r="AT35" s="381"/>
      <c r="AU35" s="381"/>
      <c r="AV35" s="381"/>
      <c r="AW35" s="381"/>
      <c r="AX35" s="381"/>
      <c r="AY35" s="381"/>
    </row>
    <row r="36" spans="3:51" ht="15" customHeight="1">
      <c r="C36" s="436"/>
      <c r="AB36" s="325"/>
      <c r="AC36" s="545"/>
      <c r="AD36" s="546"/>
      <c r="AE36" s="546"/>
      <c r="AF36" s="546"/>
      <c r="AG36" s="546"/>
      <c r="AH36" s="546"/>
      <c r="AI36" s="547"/>
      <c r="AO36" s="381"/>
      <c r="AP36" s="381"/>
      <c r="AQ36" s="381"/>
      <c r="AR36" s="381"/>
      <c r="AS36" s="381"/>
      <c r="AT36" s="381"/>
      <c r="AU36" s="381"/>
      <c r="AV36" s="381"/>
      <c r="AW36" s="381"/>
      <c r="AX36" s="381"/>
      <c r="AY36" s="381"/>
    </row>
    <row r="37" spans="3:51" ht="15" customHeight="1">
      <c r="C37" s="436"/>
      <c r="AB37" s="325"/>
      <c r="AC37" s="545"/>
      <c r="AD37" s="546"/>
      <c r="AE37" s="546"/>
      <c r="AF37" s="546"/>
      <c r="AG37" s="546"/>
      <c r="AH37" s="546"/>
      <c r="AI37" s="547"/>
    </row>
    <row r="38" spans="3:51" ht="15" customHeight="1">
      <c r="C38" s="436"/>
      <c r="AB38" s="325"/>
      <c r="AC38" s="545"/>
      <c r="AD38" s="546"/>
      <c r="AE38" s="546"/>
      <c r="AF38" s="546"/>
      <c r="AG38" s="546"/>
      <c r="AH38" s="546"/>
      <c r="AI38" s="547"/>
    </row>
    <row r="39" spans="3:51" ht="15" customHeight="1">
      <c r="C39" s="436"/>
      <c r="AB39" s="325"/>
      <c r="AC39" s="545"/>
      <c r="AD39" s="546"/>
      <c r="AE39" s="546"/>
      <c r="AF39" s="546"/>
      <c r="AG39" s="546"/>
      <c r="AH39" s="546"/>
      <c r="AI39" s="547"/>
    </row>
    <row r="40" spans="3:51" ht="15" customHeight="1">
      <c r="C40" s="436"/>
      <c r="Z40" s="366"/>
      <c r="AB40" s="325"/>
      <c r="AC40" s="545"/>
      <c r="AD40" s="546"/>
      <c r="AE40" s="546"/>
      <c r="AF40" s="546"/>
      <c r="AG40" s="546"/>
      <c r="AH40" s="546"/>
      <c r="AI40" s="547"/>
    </row>
    <row r="41" spans="3:51" ht="4.95" customHeight="1">
      <c r="C41" s="436"/>
      <c r="AC41" s="448"/>
      <c r="AD41" s="449"/>
      <c r="AE41" s="449"/>
      <c r="AF41" s="449"/>
      <c r="AG41" s="449"/>
      <c r="AI41" s="435"/>
      <c r="AK41" s="365" t="s">
        <v>1481</v>
      </c>
    </row>
    <row r="42" spans="3:51" ht="20.100000000000001" customHeight="1">
      <c r="C42" s="436"/>
      <c r="AC42" s="450"/>
      <c r="AD42" s="449"/>
      <c r="AE42" s="449"/>
      <c r="AF42" s="449"/>
      <c r="AG42" s="449"/>
      <c r="AI42" s="435"/>
    </row>
    <row r="43" spans="3:51" s="361" customFormat="1" ht="28.95" hidden="1" customHeight="1">
      <c r="C43" s="548" t="s">
        <v>1480</v>
      </c>
      <c r="D43" s="549"/>
      <c r="E43" s="549"/>
      <c r="F43" s="549"/>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50"/>
      <c r="AN43" s="381"/>
      <c r="AO43" s="381"/>
      <c r="AP43" s="381"/>
      <c r="AQ43" s="381"/>
      <c r="AR43" s="381"/>
      <c r="AS43" s="381"/>
      <c r="AT43" s="381"/>
      <c r="AU43" s="381"/>
      <c r="AV43" s="381"/>
      <c r="AW43" s="381"/>
      <c r="AX43" s="381"/>
    </row>
    <row r="44" spans="3:51" s="361" customFormat="1" ht="19.95" hidden="1" customHeight="1">
      <c r="C44" s="551" t="s">
        <v>1479</v>
      </c>
      <c r="D44" s="533"/>
      <c r="E44" s="533"/>
      <c r="F44" s="533"/>
      <c r="G44" s="533"/>
      <c r="H44" s="533"/>
      <c r="I44" s="533"/>
      <c r="J44" s="533"/>
      <c r="K44" s="533"/>
      <c r="L44" s="533"/>
      <c r="M44" s="533"/>
      <c r="N44" s="529" t="s">
        <v>1478</v>
      </c>
      <c r="O44" s="533"/>
      <c r="P44" s="533"/>
      <c r="Q44" s="533"/>
      <c r="R44" s="533"/>
      <c r="S44" s="533"/>
      <c r="T44" s="533"/>
      <c r="U44" s="533"/>
      <c r="V44" s="533"/>
      <c r="W44" s="533"/>
      <c r="X44" s="534"/>
      <c r="Y44" s="532" t="s">
        <v>1477</v>
      </c>
      <c r="Z44" s="532"/>
      <c r="AA44" s="532"/>
      <c r="AB44" s="532"/>
      <c r="AC44" s="532"/>
      <c r="AD44" s="532"/>
      <c r="AE44" s="532"/>
      <c r="AF44" s="532"/>
      <c r="AG44" s="532"/>
      <c r="AH44" s="532"/>
      <c r="AI44" s="552"/>
      <c r="AJ44" s="381"/>
      <c r="AK44" s="381"/>
      <c r="AL44" s="381"/>
      <c r="AM44" s="381"/>
      <c r="AN44" s="381"/>
      <c r="AO44" s="381"/>
      <c r="AP44" s="381"/>
      <c r="AQ44" s="381"/>
      <c r="AR44" s="381"/>
    </row>
    <row r="45" spans="3:51" s="361" customFormat="1" ht="19.95" hidden="1" customHeight="1">
      <c r="C45" s="553" t="s">
        <v>1476</v>
      </c>
      <c r="D45" s="554"/>
      <c r="E45" s="554"/>
      <c r="F45" s="554"/>
      <c r="G45" s="554"/>
      <c r="H45" s="554"/>
      <c r="I45" s="554"/>
      <c r="J45" s="554"/>
      <c r="K45" s="554"/>
      <c r="L45" s="554"/>
      <c r="M45" s="555"/>
      <c r="N45" s="1754" t="s">
        <v>1231</v>
      </c>
      <c r="O45" s="1754"/>
      <c r="P45" s="1754"/>
      <c r="Q45" s="1754"/>
      <c r="R45" s="1754"/>
      <c r="S45" s="1754"/>
      <c r="T45" s="1754"/>
      <c r="U45" s="1754"/>
      <c r="V45" s="1754"/>
      <c r="W45" s="1754"/>
      <c r="X45" s="1755"/>
      <c r="Y45" s="556" t="s">
        <v>1304</v>
      </c>
      <c r="Z45" s="556"/>
      <c r="AA45" s="556"/>
      <c r="AB45" s="556"/>
      <c r="AC45" s="556"/>
      <c r="AD45" s="556"/>
      <c r="AE45" s="556"/>
      <c r="AF45" s="556"/>
      <c r="AG45" s="1672" t="s">
        <v>1475</v>
      </c>
      <c r="AH45" s="1672"/>
      <c r="AI45" s="1673"/>
      <c r="AJ45" s="557"/>
      <c r="AK45" s="557"/>
      <c r="AL45" s="557"/>
      <c r="AM45" s="557"/>
      <c r="AN45" s="557"/>
      <c r="AO45" s="557"/>
    </row>
    <row r="46" spans="3:51" ht="15.75" hidden="1" customHeight="1">
      <c r="C46" s="1738" t="s">
        <v>1214</v>
      </c>
      <c r="D46" s="1739"/>
      <c r="E46" s="1734" t="s">
        <v>19</v>
      </c>
      <c r="F46" s="451" t="s">
        <v>1474</v>
      </c>
      <c r="G46" s="452"/>
      <c r="H46" s="452"/>
      <c r="I46" s="452"/>
      <c r="J46" s="453"/>
      <c r="K46" s="1728" t="s">
        <v>1473</v>
      </c>
      <c r="L46" s="1728" t="s">
        <v>1218</v>
      </c>
      <c r="M46" s="1705" t="s">
        <v>1217</v>
      </c>
      <c r="N46" s="1750" t="s">
        <v>1231</v>
      </c>
      <c r="O46" s="1751"/>
      <c r="P46" s="1578" t="s">
        <v>1229</v>
      </c>
      <c r="Q46" s="1598" t="s">
        <v>1228</v>
      </c>
      <c r="R46" s="1598" t="s">
        <v>1227</v>
      </c>
      <c r="S46" s="1585" t="s">
        <v>1226</v>
      </c>
      <c r="T46" s="1606" t="s">
        <v>1218</v>
      </c>
      <c r="U46" s="1607"/>
      <c r="V46" s="1607"/>
      <c r="W46" s="1607"/>
      <c r="X46" s="1607"/>
      <c r="Y46" s="1581" t="s">
        <v>1285</v>
      </c>
      <c r="Z46" s="1577" t="s">
        <v>1230</v>
      </c>
      <c r="AA46" s="1578"/>
      <c r="AB46" s="1577" t="s">
        <v>1284</v>
      </c>
      <c r="AC46" s="1578"/>
      <c r="AD46" s="1598" t="s">
        <v>1283</v>
      </c>
      <c r="AE46" s="1598" t="s">
        <v>1282</v>
      </c>
      <c r="AF46" s="1677" t="s">
        <v>1281</v>
      </c>
      <c r="AH46" s="325"/>
      <c r="AI46" s="531"/>
      <c r="AJ46" s="325"/>
      <c r="AK46" s="325"/>
      <c r="AL46" s="325"/>
      <c r="AM46" s="325"/>
    </row>
    <row r="47" spans="3:51" ht="15" hidden="1" customHeight="1">
      <c r="C47" s="1740"/>
      <c r="D47" s="1741"/>
      <c r="E47" s="1735"/>
      <c r="F47" s="454" t="s">
        <v>1208</v>
      </c>
      <c r="G47" s="454" t="s">
        <v>1207</v>
      </c>
      <c r="H47" s="454" t="s">
        <v>1206</v>
      </c>
      <c r="I47" s="454" t="s">
        <v>1205</v>
      </c>
      <c r="J47" s="454" t="s">
        <v>1204</v>
      </c>
      <c r="K47" s="1729"/>
      <c r="L47" s="1729"/>
      <c r="M47" s="1706"/>
      <c r="N47" s="1752"/>
      <c r="O47" s="1753"/>
      <c r="P47" s="1742"/>
      <c r="Q47" s="1599"/>
      <c r="R47" s="1599"/>
      <c r="S47" s="1586"/>
      <c r="T47" s="1589" t="s">
        <v>1225</v>
      </c>
      <c r="U47" s="1589" t="s">
        <v>1224</v>
      </c>
      <c r="V47" s="1589" t="s">
        <v>1223</v>
      </c>
      <c r="W47" s="1589" t="s">
        <v>1222</v>
      </c>
      <c r="X47" s="1610" t="s">
        <v>1221</v>
      </c>
      <c r="Y47" s="1582"/>
      <c r="Z47" s="1579"/>
      <c r="AA47" s="1580"/>
      <c r="AB47" s="1587"/>
      <c r="AC47" s="1588"/>
      <c r="AD47" s="1661"/>
      <c r="AE47" s="1661"/>
      <c r="AF47" s="1678"/>
      <c r="AH47" s="325"/>
      <c r="AI47" s="531"/>
      <c r="AJ47" s="325"/>
      <c r="AK47" s="325"/>
      <c r="AL47" s="325"/>
      <c r="AM47" s="325"/>
    </row>
    <row r="48" spans="3:51" s="361" customFormat="1" ht="18.600000000000001" hidden="1" customHeight="1">
      <c r="C48" s="1711" t="e">
        <f>#REF!</f>
        <v>#REF!</v>
      </c>
      <c r="D48" s="1712"/>
      <c r="E48" s="455" t="e">
        <f>IF(#REF!="","",#REF!)</f>
        <v>#REF!</v>
      </c>
      <c r="F48" s="455" t="e">
        <f>IF(#REF!="","",#REF!)</f>
        <v>#REF!</v>
      </c>
      <c r="G48" s="455" t="e">
        <f>IF(#REF!="","",#REF!)</f>
        <v>#REF!</v>
      </c>
      <c r="H48" s="455" t="e">
        <f>IF(#REF!="","",#REF!)</f>
        <v>#REF!</v>
      </c>
      <c r="I48" s="455" t="e">
        <f>IF(#REF!="","",#REF!)</f>
        <v>#REF!</v>
      </c>
      <c r="J48" s="455" t="e">
        <f>IF(#REF!="","",#REF!)</f>
        <v>#REF!</v>
      </c>
      <c r="K48" s="455" t="e">
        <f>IF(#REF!="","",#REF!)</f>
        <v>#REF!</v>
      </c>
      <c r="L48" s="455" t="e">
        <f>IF(#REF!="","",#REF!)</f>
        <v>#REF!</v>
      </c>
      <c r="M48" s="455" t="e">
        <f>IF(#REF!="","",#REF!)</f>
        <v>#REF!</v>
      </c>
      <c r="N48" s="1752"/>
      <c r="O48" s="1753"/>
      <c r="P48" s="1742"/>
      <c r="Q48" s="1599"/>
      <c r="R48" s="1599"/>
      <c r="S48" s="1586"/>
      <c r="T48" s="1586"/>
      <c r="U48" s="1586"/>
      <c r="V48" s="1586"/>
      <c r="W48" s="1586"/>
      <c r="X48" s="1611"/>
      <c r="Y48" s="1665" t="s">
        <v>1472</v>
      </c>
      <c r="Z48" s="1715" t="e">
        <f>#REF!</f>
        <v>#REF!</v>
      </c>
      <c r="AA48" s="1716"/>
      <c r="AB48" s="1573" t="e">
        <f>#REF!</f>
        <v>#REF!</v>
      </c>
      <c r="AC48" s="1574"/>
      <c r="AD48" s="457" t="e">
        <f>#REF!</f>
        <v>#REF!</v>
      </c>
      <c r="AE48" s="456" t="e">
        <f>#REF!</f>
        <v>#REF!</v>
      </c>
      <c r="AF48" s="458" t="e">
        <f>#REF!</f>
        <v>#REF!</v>
      </c>
      <c r="AH48" s="325"/>
      <c r="AI48" s="558" t="e">
        <f>+SUM(AF59:AF63)</f>
        <v>#REF!</v>
      </c>
      <c r="AJ48" s="325"/>
      <c r="AK48" s="325"/>
      <c r="AL48" s="325"/>
      <c r="AM48" s="325"/>
      <c r="AN48" s="325"/>
    </row>
    <row r="49" spans="3:40" ht="18.600000000000001" hidden="1" customHeight="1">
      <c r="C49" s="1707" t="e">
        <f>#REF!</f>
        <v>#REF!</v>
      </c>
      <c r="D49" s="1708"/>
      <c r="E49" s="455" t="e">
        <f>IF(#REF!="","",#REF!)</f>
        <v>#REF!</v>
      </c>
      <c r="F49" s="455" t="e">
        <f>IF(#REF!="","",#REF!)</f>
        <v>#REF!</v>
      </c>
      <c r="G49" s="455" t="e">
        <f>IF(#REF!="","",#REF!)</f>
        <v>#REF!</v>
      </c>
      <c r="H49" s="455" t="e">
        <f>IF(#REF!="","",#REF!)</f>
        <v>#REF!</v>
      </c>
      <c r="I49" s="455" t="e">
        <f>IF(#REF!="","",#REF!)</f>
        <v>#REF!</v>
      </c>
      <c r="J49" s="455" t="e">
        <f>IF(#REF!="","",#REF!)</f>
        <v>#REF!</v>
      </c>
      <c r="K49" s="455" t="e">
        <f>IF(#REF!="","",#REF!)</f>
        <v>#REF!</v>
      </c>
      <c r="L49" s="455" t="e">
        <f>IF(#REF!="","",#REF!)</f>
        <v>#REF!</v>
      </c>
      <c r="M49" s="455" t="e">
        <f>IF(#REF!="","",#REF!)</f>
        <v>#REF!</v>
      </c>
      <c r="N49" s="1539" t="s">
        <v>1471</v>
      </c>
      <c r="O49" s="1540"/>
      <c r="P49" s="559">
        <v>3</v>
      </c>
      <c r="Q49" s="559">
        <v>3</v>
      </c>
      <c r="R49" s="559">
        <v>0</v>
      </c>
      <c r="S49" s="559" t="e">
        <f>#REF!</f>
        <v>#REF!</v>
      </c>
      <c r="T49" s="559">
        <v>0</v>
      </c>
      <c r="U49" s="559" t="e">
        <f>#REF!</f>
        <v>#REF!</v>
      </c>
      <c r="V49" s="559" t="e">
        <f>#REF!</f>
        <v>#REF!</v>
      </c>
      <c r="W49" s="559" t="e">
        <f>#REF!</f>
        <v>#REF!</v>
      </c>
      <c r="X49" s="559" t="e">
        <f>#REF!</f>
        <v>#REF!</v>
      </c>
      <c r="Y49" s="1666"/>
      <c r="Z49" s="1583" t="e">
        <f>#REF!</f>
        <v>#REF!</v>
      </c>
      <c r="AA49" s="1584"/>
      <c r="AB49" s="1543" t="e">
        <f>#REF!</f>
        <v>#REF!</v>
      </c>
      <c r="AC49" s="1544"/>
      <c r="AD49" s="460" t="e">
        <f>#REF!</f>
        <v>#REF!</v>
      </c>
      <c r="AE49" s="459" t="e">
        <f>#REF!</f>
        <v>#REF!</v>
      </c>
      <c r="AF49" s="461" t="e">
        <f>#REF!</f>
        <v>#REF!</v>
      </c>
      <c r="AH49" s="325"/>
      <c r="AI49" s="558" t="e">
        <f>SUM(AF50:AF58)</f>
        <v>#REF!</v>
      </c>
      <c r="AJ49" s="325"/>
      <c r="AK49" s="325"/>
      <c r="AL49" s="325"/>
      <c r="AM49" s="325"/>
      <c r="AN49" s="325"/>
    </row>
    <row r="50" spans="3:40" ht="18.600000000000001" hidden="1" customHeight="1">
      <c r="C50" s="1707" t="e">
        <f>#REF!</f>
        <v>#REF!</v>
      </c>
      <c r="D50" s="1708"/>
      <c r="E50" s="455" t="e">
        <f>IF(#REF!="","",#REF!)</f>
        <v>#REF!</v>
      </c>
      <c r="F50" s="455" t="e">
        <f>IF(#REF!="","",#REF!)</f>
        <v>#REF!</v>
      </c>
      <c r="G50" s="455" t="e">
        <f>IF(#REF!="","",#REF!)</f>
        <v>#REF!</v>
      </c>
      <c r="H50" s="455" t="e">
        <f>IF(#REF!="","",#REF!)</f>
        <v>#REF!</v>
      </c>
      <c r="I50" s="455" t="e">
        <f>IF(#REF!="","",#REF!)</f>
        <v>#REF!</v>
      </c>
      <c r="J50" s="455" t="e">
        <f>IF(#REF!="","",#REF!)</f>
        <v>#REF!</v>
      </c>
      <c r="K50" s="455" t="e">
        <f>IF(#REF!="","",#REF!)</f>
        <v>#REF!</v>
      </c>
      <c r="L50" s="455" t="e">
        <f>IF(#REF!="","",#REF!)</f>
        <v>#REF!</v>
      </c>
      <c r="M50" s="455" t="e">
        <f>IF(#REF!="","",#REF!)</f>
        <v>#REF!</v>
      </c>
      <c r="N50" s="1539" t="s">
        <v>1470</v>
      </c>
      <c r="O50" s="1540"/>
      <c r="P50" s="559" t="e">
        <f>#REF!</f>
        <v>#REF!</v>
      </c>
      <c r="Q50" s="559" t="e">
        <f>#REF!</f>
        <v>#REF!</v>
      </c>
      <c r="R50" s="559" t="e">
        <f>#REF!</f>
        <v>#REF!</v>
      </c>
      <c r="S50" s="559" t="e">
        <f>#REF!</f>
        <v>#REF!</v>
      </c>
      <c r="T50" s="559" t="e">
        <f>#REF!</f>
        <v>#REF!</v>
      </c>
      <c r="U50" s="559" t="e">
        <f>#REF!</f>
        <v>#REF!</v>
      </c>
      <c r="V50" s="559" t="e">
        <f>#REF!</f>
        <v>#REF!</v>
      </c>
      <c r="W50" s="559" t="e">
        <f>#REF!</f>
        <v>#REF!</v>
      </c>
      <c r="X50" s="559" t="e">
        <f>#REF!</f>
        <v>#REF!</v>
      </c>
      <c r="Y50" s="1665" t="s">
        <v>1301</v>
      </c>
      <c r="Z50" s="1583" t="e">
        <f>#REF!</f>
        <v>#REF!</v>
      </c>
      <c r="AA50" s="1584"/>
      <c r="AB50" s="1543" t="e">
        <f>#REF!</f>
        <v>#REF!</v>
      </c>
      <c r="AC50" s="1544"/>
      <c r="AD50" s="460" t="e">
        <f>#REF!</f>
        <v>#REF!</v>
      </c>
      <c r="AE50" s="459" t="e">
        <f>#REF!</f>
        <v>#REF!</v>
      </c>
      <c r="AF50" s="461" t="e">
        <f>#REF!</f>
        <v>#REF!</v>
      </c>
      <c r="AH50" s="325"/>
      <c r="AI50" s="531"/>
      <c r="AJ50" s="325"/>
      <c r="AK50" s="325"/>
      <c r="AL50" s="325"/>
      <c r="AM50" s="325"/>
      <c r="AN50" s="325"/>
    </row>
    <row r="51" spans="3:40" ht="18.600000000000001" hidden="1" customHeight="1">
      <c r="C51" s="1707" t="e">
        <f>#REF!</f>
        <v>#REF!</v>
      </c>
      <c r="D51" s="1708"/>
      <c r="E51" s="455" t="e">
        <f>IF(#REF!="","",#REF!)</f>
        <v>#REF!</v>
      </c>
      <c r="F51" s="455" t="e">
        <f>IF(#REF!="","",#REF!)</f>
        <v>#REF!</v>
      </c>
      <c r="G51" s="455" t="e">
        <f>IF(#REF!="","",#REF!)</f>
        <v>#REF!</v>
      </c>
      <c r="H51" s="455" t="e">
        <f>IF(#REF!="","",#REF!)</f>
        <v>#REF!</v>
      </c>
      <c r="I51" s="455" t="e">
        <f>IF(#REF!="","",#REF!)</f>
        <v>#REF!</v>
      </c>
      <c r="J51" s="455" t="e">
        <f>IF(#REF!="","",#REF!)</f>
        <v>#REF!</v>
      </c>
      <c r="K51" s="455" t="e">
        <f>IF(#REF!="","",#REF!)</f>
        <v>#REF!</v>
      </c>
      <c r="L51" s="455" t="e">
        <f>IF(#REF!="","",#REF!)</f>
        <v>#REF!</v>
      </c>
      <c r="M51" s="455" t="e">
        <f>IF(#REF!="","",#REF!)</f>
        <v>#REF!</v>
      </c>
      <c r="N51" s="1539" t="s">
        <v>1469</v>
      </c>
      <c r="O51" s="1540"/>
      <c r="P51" s="559" t="e">
        <f>#REF!</f>
        <v>#REF!</v>
      </c>
      <c r="Q51" s="559" t="e">
        <f>#REF!</f>
        <v>#REF!</v>
      </c>
      <c r="R51" s="559" t="e">
        <f>#REF!</f>
        <v>#REF!</v>
      </c>
      <c r="S51" s="559" t="e">
        <f>#REF!</f>
        <v>#REF!</v>
      </c>
      <c r="T51" s="559" t="e">
        <f>#REF!</f>
        <v>#REF!</v>
      </c>
      <c r="U51" s="559" t="e">
        <f>#REF!</f>
        <v>#REF!</v>
      </c>
      <c r="V51" s="559" t="e">
        <f>#REF!</f>
        <v>#REF!</v>
      </c>
      <c r="W51" s="559" t="e">
        <f>#REF!</f>
        <v>#REF!</v>
      </c>
      <c r="X51" s="559" t="e">
        <f>#REF!</f>
        <v>#REF!</v>
      </c>
      <c r="Y51" s="1666"/>
      <c r="Z51" s="1668" t="e">
        <f>#REF!</f>
        <v>#REF!</v>
      </c>
      <c r="AA51" s="1669"/>
      <c r="AB51" s="1543" t="e">
        <f>#REF!</f>
        <v>#REF!</v>
      </c>
      <c r="AC51" s="1544"/>
      <c r="AD51" s="460" t="e">
        <f>#REF!</f>
        <v>#REF!</v>
      </c>
      <c r="AE51" s="459" t="e">
        <f>#REF!</f>
        <v>#REF!</v>
      </c>
      <c r="AF51" s="461" t="e">
        <f>#REF!</f>
        <v>#REF!</v>
      </c>
      <c r="AH51" s="325"/>
      <c r="AI51" s="531"/>
      <c r="AJ51" s="325"/>
      <c r="AK51" s="325"/>
      <c r="AL51" s="325"/>
      <c r="AM51" s="325"/>
      <c r="AN51" s="325"/>
    </row>
    <row r="52" spans="3:40" ht="18.600000000000001" hidden="1" customHeight="1">
      <c r="C52" s="1709" t="e">
        <f>#REF!</f>
        <v>#REF!</v>
      </c>
      <c r="D52" s="1710"/>
      <c r="E52" s="455" t="e">
        <f>IF(#REF!="","",#REF!)</f>
        <v>#REF!</v>
      </c>
      <c r="F52" s="455" t="e">
        <f>IF(#REF!="","",#REF!)</f>
        <v>#REF!</v>
      </c>
      <c r="G52" s="455" t="e">
        <f>IF(#REF!="","",#REF!)</f>
        <v>#REF!</v>
      </c>
      <c r="H52" s="455" t="e">
        <f>IF(#REF!="","",#REF!)</f>
        <v>#REF!</v>
      </c>
      <c r="I52" s="455" t="e">
        <f>IF(#REF!="","",#REF!)</f>
        <v>#REF!</v>
      </c>
      <c r="J52" s="455" t="e">
        <f>IF(#REF!="","",#REF!)</f>
        <v>#REF!</v>
      </c>
      <c r="K52" s="455" t="e">
        <f>IF(#REF!="","",#REF!)</f>
        <v>#REF!</v>
      </c>
      <c r="L52" s="455" t="e">
        <f>IF(#REF!="","",#REF!)</f>
        <v>#REF!</v>
      </c>
      <c r="M52" s="455" t="e">
        <f>IF(#REF!="","",#REF!)</f>
        <v>#REF!</v>
      </c>
      <c r="N52" s="1730" t="s">
        <v>1468</v>
      </c>
      <c r="O52" s="1731"/>
      <c r="P52" s="559" t="e">
        <f>#REF!</f>
        <v>#REF!</v>
      </c>
      <c r="Q52" s="559" t="e">
        <f>#REF!</f>
        <v>#REF!</v>
      </c>
      <c r="R52" s="559" t="e">
        <f>#REF!</f>
        <v>#REF!</v>
      </c>
      <c r="S52" s="559" t="e">
        <f>#REF!</f>
        <v>#REF!</v>
      </c>
      <c r="T52" s="559" t="e">
        <f>#REF!</f>
        <v>#REF!</v>
      </c>
      <c r="U52" s="559" t="e">
        <f>#REF!</f>
        <v>#REF!</v>
      </c>
      <c r="V52" s="559" t="e">
        <f>#REF!</f>
        <v>#REF!</v>
      </c>
      <c r="W52" s="559" t="e">
        <f>#REF!</f>
        <v>#REF!</v>
      </c>
      <c r="X52" s="559" t="e">
        <f>#REF!</f>
        <v>#REF!</v>
      </c>
      <c r="Y52" s="1666"/>
      <c r="Z52" s="1668" t="e">
        <f>#REF!</f>
        <v>#REF!</v>
      </c>
      <c r="AA52" s="1669"/>
      <c r="AB52" s="1543" t="e">
        <f>#REF!</f>
        <v>#REF!</v>
      </c>
      <c r="AC52" s="1544"/>
      <c r="AD52" s="460" t="e">
        <f>#REF!</f>
        <v>#REF!</v>
      </c>
      <c r="AE52" s="459" t="e">
        <f>#REF!</f>
        <v>#REF!</v>
      </c>
      <c r="AF52" s="461" t="e">
        <f>#REF!</f>
        <v>#REF!</v>
      </c>
      <c r="AH52" s="325"/>
      <c r="AI52" s="531"/>
      <c r="AJ52" s="325"/>
      <c r="AK52" s="325"/>
      <c r="AL52" s="325"/>
      <c r="AM52" s="325"/>
      <c r="AN52" s="325"/>
    </row>
    <row r="53" spans="3:40" ht="18.600000000000001" hidden="1" customHeight="1">
      <c r="C53" s="1633" t="s">
        <v>1203</v>
      </c>
      <c r="D53" s="1634"/>
      <c r="E53" s="560" t="e">
        <f t="shared" ref="E53:M53" si="14">SUM(E48:E52)</f>
        <v>#REF!</v>
      </c>
      <c r="F53" s="560" t="e">
        <f t="shared" si="14"/>
        <v>#REF!</v>
      </c>
      <c r="G53" s="560" t="e">
        <f t="shared" si="14"/>
        <v>#REF!</v>
      </c>
      <c r="H53" s="560" t="e">
        <f t="shared" si="14"/>
        <v>#REF!</v>
      </c>
      <c r="I53" s="560" t="e">
        <f t="shared" si="14"/>
        <v>#REF!</v>
      </c>
      <c r="J53" s="560" t="e">
        <f t="shared" si="14"/>
        <v>#REF!</v>
      </c>
      <c r="K53" s="560" t="e">
        <f t="shared" si="14"/>
        <v>#REF!</v>
      </c>
      <c r="L53" s="560" t="e">
        <f t="shared" si="14"/>
        <v>#REF!</v>
      </c>
      <c r="M53" s="560" t="e">
        <f t="shared" si="14"/>
        <v>#REF!</v>
      </c>
      <c r="N53" s="561" t="s">
        <v>1467</v>
      </c>
      <c r="O53" s="462"/>
      <c r="P53" s="463"/>
      <c r="Q53" s="464"/>
      <c r="R53" s="464"/>
      <c r="S53" s="464"/>
      <c r="T53" s="464"/>
      <c r="U53" s="464"/>
      <c r="V53" s="464"/>
      <c r="W53" s="465"/>
      <c r="X53" s="466"/>
      <c r="Y53" s="1666"/>
      <c r="Z53" s="1583" t="e">
        <f>#REF!</f>
        <v>#REF!</v>
      </c>
      <c r="AA53" s="1584"/>
      <c r="AB53" s="1543" t="e">
        <f>#REF!</f>
        <v>#REF!</v>
      </c>
      <c r="AC53" s="1544"/>
      <c r="AD53" s="460" t="e">
        <f>#REF!</f>
        <v>#REF!</v>
      </c>
      <c r="AE53" s="459" t="e">
        <f>#REF!</f>
        <v>#REF!</v>
      </c>
      <c r="AF53" s="461" t="e">
        <f>#REF!</f>
        <v>#REF!</v>
      </c>
      <c r="AH53" s="325"/>
      <c r="AI53" s="531"/>
      <c r="AJ53" s="325"/>
      <c r="AK53" s="325"/>
      <c r="AL53" s="325"/>
      <c r="AM53" s="325"/>
      <c r="AN53" s="325"/>
    </row>
    <row r="54" spans="3:40" ht="15" hidden="1" customHeight="1">
      <c r="C54" s="553" t="s">
        <v>1220</v>
      </c>
      <c r="D54" s="554"/>
      <c r="E54" s="554"/>
      <c r="F54" s="554"/>
      <c r="G54" s="554"/>
      <c r="H54" s="554"/>
      <c r="I54" s="554"/>
      <c r="J54" s="554"/>
      <c r="K54" s="554"/>
      <c r="L54" s="554"/>
      <c r="M54" s="562"/>
      <c r="N54" s="1717" t="s">
        <v>1466</v>
      </c>
      <c r="O54" s="1718"/>
      <c r="P54" s="1718"/>
      <c r="Q54" s="1541" t="e">
        <f>'General Information'!#REF!</f>
        <v>#REF!</v>
      </c>
      <c r="R54" s="1542"/>
      <c r="S54" s="1593" t="s">
        <v>1465</v>
      </c>
      <c r="T54" s="1594"/>
      <c r="U54" s="1594"/>
      <c r="V54" s="1594"/>
      <c r="W54" s="1530" t="e">
        <f>'General Information'!#REF!</f>
        <v>#REF!</v>
      </c>
      <c r="X54" s="1530"/>
      <c r="Y54" s="1666"/>
      <c r="Z54" s="1583" t="e">
        <f>#REF!</f>
        <v>#REF!</v>
      </c>
      <c r="AA54" s="1584"/>
      <c r="AB54" s="1543" t="e">
        <f>#REF!</f>
        <v>#REF!</v>
      </c>
      <c r="AC54" s="1544"/>
      <c r="AD54" s="460" t="e">
        <f>#REF!</f>
        <v>#REF!</v>
      </c>
      <c r="AE54" s="459" t="e">
        <f>#REF!</f>
        <v>#REF!</v>
      </c>
      <c r="AF54" s="461" t="e">
        <f>#REF!</f>
        <v>#REF!</v>
      </c>
      <c r="AG54" s="1621" t="s">
        <v>1464</v>
      </c>
      <c r="AH54" s="1622"/>
      <c r="AI54" s="1623"/>
    </row>
    <row r="55" spans="3:40" ht="15.45" hidden="1" customHeight="1">
      <c r="C55" s="1617" t="s">
        <v>1214</v>
      </c>
      <c r="D55" s="1618"/>
      <c r="E55" s="1736" t="s">
        <v>19</v>
      </c>
      <c r="F55" s="467" t="s">
        <v>1463</v>
      </c>
      <c r="G55" s="467"/>
      <c r="H55" s="467"/>
      <c r="I55" s="467"/>
      <c r="J55" s="467"/>
      <c r="K55" s="1713" t="s">
        <v>1219</v>
      </c>
      <c r="L55" s="1552" t="s">
        <v>1218</v>
      </c>
      <c r="M55" s="1744" t="s">
        <v>1217</v>
      </c>
      <c r="N55" s="1609" t="s">
        <v>1462</v>
      </c>
      <c r="O55" s="1594"/>
      <c r="P55" s="1594"/>
      <c r="Q55" s="1541" t="e">
        <f>'General Information'!#REF!</f>
        <v>#REF!</v>
      </c>
      <c r="R55" s="1542"/>
      <c r="S55" s="1593" t="s">
        <v>1461</v>
      </c>
      <c r="T55" s="1594"/>
      <c r="U55" s="1594"/>
      <c r="V55" s="1594"/>
      <c r="W55" s="1529" t="e">
        <f>'General Information'!#REF!</f>
        <v>#REF!</v>
      </c>
      <c r="X55" s="1529"/>
      <c r="Y55" s="1666"/>
      <c r="Z55" s="1583" t="e">
        <f>#REF!</f>
        <v>#REF!</v>
      </c>
      <c r="AA55" s="1584"/>
      <c r="AB55" s="1543" t="e">
        <f>#REF!</f>
        <v>#REF!</v>
      </c>
      <c r="AC55" s="1544"/>
      <c r="AD55" s="460" t="e">
        <f>#REF!</f>
        <v>#REF!</v>
      </c>
      <c r="AE55" s="459" t="e">
        <f>#REF!</f>
        <v>#REF!</v>
      </c>
      <c r="AF55" s="461" t="e">
        <f>#REF!</f>
        <v>#REF!</v>
      </c>
      <c r="AG55" s="1621"/>
      <c r="AH55" s="1622"/>
      <c r="AI55" s="1623"/>
    </row>
    <row r="56" spans="3:40" ht="15.75" hidden="1" customHeight="1">
      <c r="C56" s="1619"/>
      <c r="D56" s="1620"/>
      <c r="E56" s="1737"/>
      <c r="F56" s="468" t="s">
        <v>1208</v>
      </c>
      <c r="G56" s="468" t="s">
        <v>1207</v>
      </c>
      <c r="H56" s="468" t="s">
        <v>1206</v>
      </c>
      <c r="I56" s="468" t="s">
        <v>1205</v>
      </c>
      <c r="J56" s="468" t="s">
        <v>1204</v>
      </c>
      <c r="K56" s="1714" t="s">
        <v>1216</v>
      </c>
      <c r="L56" s="1553"/>
      <c r="M56" s="1745"/>
      <c r="N56" s="1609" t="s">
        <v>1460</v>
      </c>
      <c r="O56" s="1594"/>
      <c r="P56" s="1594"/>
      <c r="Q56" s="1541" t="e">
        <f>'General Information'!#REF!</f>
        <v>#REF!</v>
      </c>
      <c r="R56" s="1542"/>
      <c r="S56" s="1593" t="s">
        <v>1459</v>
      </c>
      <c r="T56" s="1594"/>
      <c r="U56" s="1594"/>
      <c r="V56" s="1594"/>
      <c r="W56" s="1530" t="e">
        <f>'General Information'!#REF!</f>
        <v>#REF!</v>
      </c>
      <c r="X56" s="1664"/>
      <c r="Y56" s="1666"/>
      <c r="Z56" s="1583" t="e">
        <f>#REF!</f>
        <v>#REF!</v>
      </c>
      <c r="AA56" s="1584"/>
      <c r="AB56" s="1543" t="e">
        <f>#REF!</f>
        <v>#REF!</v>
      </c>
      <c r="AC56" s="1544"/>
      <c r="AD56" s="460" t="e">
        <f>#REF!</f>
        <v>#REF!</v>
      </c>
      <c r="AE56" s="459" t="e">
        <f>#REF!</f>
        <v>#REF!</v>
      </c>
      <c r="AF56" s="461" t="e">
        <f>#REF!</f>
        <v>#REF!</v>
      </c>
      <c r="AH56" s="325"/>
      <c r="AI56" s="531"/>
    </row>
    <row r="57" spans="3:40" ht="18.600000000000001" hidden="1" customHeight="1">
      <c r="C57" s="1624" t="e">
        <f>#REF!</f>
        <v>#REF!</v>
      </c>
      <c r="D57" s="1625"/>
      <c r="E57" s="455" t="e">
        <f>IF(#REF!="","",#REF!)</f>
        <v>#REF!</v>
      </c>
      <c r="F57" s="455" t="e">
        <f>IF(#REF!="","",#REF!)</f>
        <v>#REF!</v>
      </c>
      <c r="G57" s="455" t="e">
        <f>IF(#REF!="","",#REF!)</f>
        <v>#REF!</v>
      </c>
      <c r="H57" s="455" t="e">
        <f>IF(#REF!="","",#REF!)</f>
        <v>#REF!</v>
      </c>
      <c r="I57" s="455" t="e">
        <f>IF(#REF!="","",#REF!)</f>
        <v>#REF!</v>
      </c>
      <c r="J57" s="455" t="e">
        <f>IF(#REF!="","",#REF!)</f>
        <v>#REF!</v>
      </c>
      <c r="K57" s="455" t="e">
        <f>IF(#REF!="","",#REF!)</f>
        <v>#REF!</v>
      </c>
      <c r="L57" s="455" t="e">
        <f>IF(#REF!="","",#REF!)</f>
        <v>#REF!</v>
      </c>
      <c r="M57" s="455" t="e">
        <f>IF(#REF!="","",#REF!)</f>
        <v>#REF!</v>
      </c>
      <c r="N57" s="1609" t="s">
        <v>1458</v>
      </c>
      <c r="O57" s="1594"/>
      <c r="P57" s="1594"/>
      <c r="Q57" s="1541" t="e">
        <f>'General Information'!#REF!</f>
        <v>#REF!</v>
      </c>
      <c r="R57" s="1542"/>
      <c r="S57" s="1593" t="s">
        <v>1457</v>
      </c>
      <c r="T57" s="1594"/>
      <c r="U57" s="1594"/>
      <c r="V57" s="1594"/>
      <c r="W57" s="1530" t="e">
        <f>'General Information'!#REF!</f>
        <v>#REF!</v>
      </c>
      <c r="X57" s="1664"/>
      <c r="Y57" s="1666"/>
      <c r="Z57" s="1583" t="e">
        <f>#REF!</f>
        <v>#REF!</v>
      </c>
      <c r="AA57" s="1584"/>
      <c r="AB57" s="1543" t="e">
        <f>#REF!</f>
        <v>#REF!</v>
      </c>
      <c r="AC57" s="1544"/>
      <c r="AD57" s="460" t="e">
        <f>#REF!</f>
        <v>#REF!</v>
      </c>
      <c r="AE57" s="459" t="e">
        <f>#REF!</f>
        <v>#REF!</v>
      </c>
      <c r="AF57" s="461" t="e">
        <f>#REF!</f>
        <v>#REF!</v>
      </c>
      <c r="AH57" s="325"/>
      <c r="AI57" s="531"/>
    </row>
    <row r="58" spans="3:40" ht="18.600000000000001" hidden="1" customHeight="1">
      <c r="C58" s="1615" t="e">
        <f>#REF!</f>
        <v>#REF!</v>
      </c>
      <c r="D58" s="1616"/>
      <c r="E58" s="455" t="e">
        <f>IF(#REF!="","",#REF!)</f>
        <v>#REF!</v>
      </c>
      <c r="F58" s="455" t="e">
        <f>IF(#REF!="","",#REF!)</f>
        <v>#REF!</v>
      </c>
      <c r="G58" s="455" t="e">
        <f>IF(#REF!="","",#REF!)</f>
        <v>#REF!</v>
      </c>
      <c r="H58" s="455" t="e">
        <f>IF(#REF!="","",#REF!)</f>
        <v>#REF!</v>
      </c>
      <c r="I58" s="455" t="e">
        <f>IF(#REF!="","",#REF!)</f>
        <v>#REF!</v>
      </c>
      <c r="J58" s="455" t="e">
        <f>IF(#REF!="","",#REF!)</f>
        <v>#REF!</v>
      </c>
      <c r="K58" s="455" t="e">
        <f>IF(#REF!="","",#REF!)</f>
        <v>#REF!</v>
      </c>
      <c r="L58" s="455" t="e">
        <f>IF(#REF!="","",#REF!)</f>
        <v>#REF!</v>
      </c>
      <c r="M58" s="455" t="e">
        <f>IF(#REF!="","",#REF!)</f>
        <v>#REF!</v>
      </c>
      <c r="N58" s="1609" t="s">
        <v>1456</v>
      </c>
      <c r="O58" s="1594"/>
      <c r="P58" s="1594"/>
      <c r="Q58" s="1541" t="e">
        <f>'General Information'!#REF!</f>
        <v>#REF!</v>
      </c>
      <c r="R58" s="1542"/>
      <c r="S58" s="1593" t="s">
        <v>1455</v>
      </c>
      <c r="T58" s="1594"/>
      <c r="U58" s="1594"/>
      <c r="V58" s="1594"/>
      <c r="W58" s="1529" t="e">
        <f>'General Information'!#REF!</f>
        <v>#REF!</v>
      </c>
      <c r="X58" s="1529"/>
      <c r="Y58" s="1743"/>
      <c r="Z58" s="1583" t="e">
        <f>#REF!</f>
        <v>#REF!</v>
      </c>
      <c r="AA58" s="1584"/>
      <c r="AB58" s="1543" t="e">
        <f>#REF!</f>
        <v>#REF!</v>
      </c>
      <c r="AC58" s="1544"/>
      <c r="AD58" s="460" t="e">
        <f>#REF!</f>
        <v>#REF!</v>
      </c>
      <c r="AE58" s="459" t="e">
        <f>#REF!</f>
        <v>#REF!</v>
      </c>
      <c r="AF58" s="461" t="e">
        <f>#REF!</f>
        <v>#REF!</v>
      </c>
      <c r="AH58" s="325"/>
      <c r="AI58" s="531"/>
    </row>
    <row r="59" spans="3:40" ht="18.600000000000001" hidden="1" customHeight="1">
      <c r="C59" s="1615" t="e">
        <f>#REF!</f>
        <v>#REF!</v>
      </c>
      <c r="D59" s="1616"/>
      <c r="E59" s="455" t="e">
        <f>IF(#REF!="","",#REF!)</f>
        <v>#REF!</v>
      </c>
      <c r="F59" s="455" t="e">
        <f>IF(#REF!="","",#REF!)</f>
        <v>#REF!</v>
      </c>
      <c r="G59" s="455" t="e">
        <f>IF(#REF!="","",#REF!)</f>
        <v>#REF!</v>
      </c>
      <c r="H59" s="455" t="e">
        <f>IF(#REF!="","",#REF!)</f>
        <v>#REF!</v>
      </c>
      <c r="I59" s="455" t="e">
        <f>IF(#REF!="","",#REF!)</f>
        <v>#REF!</v>
      </c>
      <c r="J59" s="455" t="e">
        <f>IF(#REF!="","",#REF!)</f>
        <v>#REF!</v>
      </c>
      <c r="K59" s="455" t="e">
        <f>IF(#REF!="","",#REF!)</f>
        <v>#REF!</v>
      </c>
      <c r="L59" s="455" t="e">
        <f>IF(#REF!="","",#REF!)</f>
        <v>#REF!</v>
      </c>
      <c r="M59" s="455" t="e">
        <f>IF(#REF!="","",#REF!)</f>
        <v>#REF!</v>
      </c>
      <c r="N59" s="1590" t="s">
        <v>1454</v>
      </c>
      <c r="O59" s="1591"/>
      <c r="P59" s="1591"/>
      <c r="Q59" s="1591"/>
      <c r="R59" s="1591"/>
      <c r="S59" s="1591"/>
      <c r="T59" s="1591"/>
      <c r="U59" s="1591"/>
      <c r="V59" s="1591"/>
      <c r="W59" s="1591"/>
      <c r="X59" s="1592"/>
      <c r="Y59" s="1665" t="s">
        <v>1291</v>
      </c>
      <c r="Z59" s="1583" t="e">
        <f>#REF!</f>
        <v>#REF!</v>
      </c>
      <c r="AA59" s="1584"/>
      <c r="AB59" s="1543">
        <v>0</v>
      </c>
      <c r="AC59" s="1544"/>
      <c r="AD59" s="460" t="s">
        <v>1453</v>
      </c>
      <c r="AE59" s="459" t="e">
        <f>#REF!</f>
        <v>#REF!</v>
      </c>
      <c r="AF59" s="461" t="e">
        <f>#REF!</f>
        <v>#REF!</v>
      </c>
      <c r="AH59" s="325"/>
      <c r="AI59" s="531"/>
    </row>
    <row r="60" spans="3:40" ht="18.600000000000001" hidden="1" customHeight="1">
      <c r="C60" s="1615" t="e">
        <f>#REF!</f>
        <v>#REF!</v>
      </c>
      <c r="D60" s="1616"/>
      <c r="E60" s="455" t="e">
        <f>IF(#REF!="","",#REF!)</f>
        <v>#REF!</v>
      </c>
      <c r="F60" s="455" t="e">
        <f>IF(#REF!="","",#REF!)</f>
        <v>#REF!</v>
      </c>
      <c r="G60" s="455" t="e">
        <f>IF(#REF!="","",#REF!)</f>
        <v>#REF!</v>
      </c>
      <c r="H60" s="455" t="e">
        <f>IF(#REF!="","",#REF!)</f>
        <v>#REF!</v>
      </c>
      <c r="I60" s="455" t="e">
        <f>IF(#REF!="","",#REF!)</f>
        <v>#REF!</v>
      </c>
      <c r="J60" s="455" t="e">
        <f>IF(#REF!="","",#REF!)</f>
        <v>#REF!</v>
      </c>
      <c r="K60" s="455" t="e">
        <f>IF(#REF!="","",#REF!)</f>
        <v>#REF!</v>
      </c>
      <c r="L60" s="455" t="e">
        <f>IF(#REF!="","",#REF!)</f>
        <v>#REF!</v>
      </c>
      <c r="M60" s="455" t="e">
        <f>IF(#REF!="","",#REF!)</f>
        <v>#REF!</v>
      </c>
      <c r="N60" s="1521" t="s">
        <v>1452</v>
      </c>
      <c r="O60" s="1521"/>
      <c r="P60" s="563">
        <f>'Invoice Log'!W5</f>
        <v>0</v>
      </c>
      <c r="Q60" s="1600" t="s">
        <v>1451</v>
      </c>
      <c r="R60" s="1601"/>
      <c r="S60" s="1601"/>
      <c r="T60" s="564">
        <f>'Invoice Log'!AA5</f>
        <v>27726580</v>
      </c>
      <c r="V60" s="565" t="s">
        <v>1450</v>
      </c>
      <c r="W60" s="566">
        <f>Q6</f>
        <v>307891320</v>
      </c>
      <c r="X60" s="469"/>
      <c r="Y60" s="1666"/>
      <c r="Z60" s="1583" t="e">
        <f>#REF!</f>
        <v>#REF!</v>
      </c>
      <c r="AA60" s="1584"/>
      <c r="AB60" s="1543" t="e">
        <f>#REF!</f>
        <v>#REF!</v>
      </c>
      <c r="AC60" s="1544"/>
      <c r="AD60" s="460" t="e">
        <f>#REF!</f>
        <v>#REF!</v>
      </c>
      <c r="AE60" s="459" t="e">
        <f>#REF!</f>
        <v>#REF!</v>
      </c>
      <c r="AF60" s="461" t="e">
        <f>#REF!</f>
        <v>#REF!</v>
      </c>
      <c r="AH60" s="325"/>
      <c r="AI60" s="531"/>
    </row>
    <row r="61" spans="3:40" ht="18.600000000000001" hidden="1" customHeight="1">
      <c r="C61" s="1626" t="e">
        <f>#REF!</f>
        <v>#REF!</v>
      </c>
      <c r="D61" s="1627"/>
      <c r="E61" s="455" t="e">
        <f>IF(#REF!="","",#REF!)</f>
        <v>#REF!</v>
      </c>
      <c r="F61" s="455" t="e">
        <f>IF(#REF!="","",#REF!)</f>
        <v>#REF!</v>
      </c>
      <c r="G61" s="455" t="e">
        <f>IF(#REF!="","",#REF!)</f>
        <v>#REF!</v>
      </c>
      <c r="H61" s="455" t="e">
        <f>IF(#REF!="","",#REF!)</f>
        <v>#REF!</v>
      </c>
      <c r="I61" s="455" t="e">
        <f>IF(#REF!="","",#REF!)</f>
        <v>#REF!</v>
      </c>
      <c r="J61" s="455" t="e">
        <f>IF(#REF!="","",#REF!)</f>
        <v>#REF!</v>
      </c>
      <c r="K61" s="455" t="e">
        <f>IF(#REF!="","",#REF!)</f>
        <v>#REF!</v>
      </c>
      <c r="L61" s="455" t="e">
        <f>IF(#REF!="","",#REF!)</f>
        <v>#REF!</v>
      </c>
      <c r="M61" s="455" t="e">
        <f>IF(#REF!="","",#REF!)</f>
        <v>#REF!</v>
      </c>
      <c r="N61" s="1521" t="s">
        <v>1449</v>
      </c>
      <c r="O61" s="1521"/>
      <c r="P61" s="563">
        <f>'Invoice Log'!W7</f>
        <v>0</v>
      </c>
      <c r="Q61" s="1600" t="s">
        <v>1448</v>
      </c>
      <c r="R61" s="1601"/>
      <c r="S61" s="1601"/>
      <c r="T61" s="567">
        <f>'Invoice Log'!AA7</f>
        <v>0</v>
      </c>
      <c r="V61" s="365" t="s">
        <v>1447</v>
      </c>
      <c r="W61" s="470">
        <f>J19</f>
        <v>99906578</v>
      </c>
      <c r="X61" s="568"/>
      <c r="Y61" s="1666"/>
      <c r="Z61" s="1583" t="e">
        <f>#REF!</f>
        <v>#REF!</v>
      </c>
      <c r="AA61" s="1584"/>
      <c r="AB61" s="1543" t="e">
        <f>#REF!</f>
        <v>#REF!</v>
      </c>
      <c r="AC61" s="1544"/>
      <c r="AD61" s="460" t="e">
        <f>#REF!</f>
        <v>#REF!</v>
      </c>
      <c r="AE61" s="459" t="e">
        <f>#REF!</f>
        <v>#REF!</v>
      </c>
      <c r="AF61" s="461" t="e">
        <f>#REF!</f>
        <v>#REF!</v>
      </c>
      <c r="AH61" s="325"/>
      <c r="AI61" s="531"/>
    </row>
    <row r="62" spans="3:40" ht="18.600000000000001" hidden="1" customHeight="1">
      <c r="C62" s="1633" t="s">
        <v>1203</v>
      </c>
      <c r="D62" s="1634"/>
      <c r="E62" s="569" t="e">
        <f t="shared" ref="E62:M62" si="15">SUM(E57:E61)</f>
        <v>#REF!</v>
      </c>
      <c r="F62" s="569" t="e">
        <f t="shared" si="15"/>
        <v>#REF!</v>
      </c>
      <c r="G62" s="569" t="e">
        <f t="shared" si="15"/>
        <v>#REF!</v>
      </c>
      <c r="H62" s="569" t="e">
        <f t="shared" si="15"/>
        <v>#REF!</v>
      </c>
      <c r="I62" s="569" t="e">
        <f t="shared" si="15"/>
        <v>#REF!</v>
      </c>
      <c r="J62" s="569" t="e">
        <f t="shared" si="15"/>
        <v>#REF!</v>
      </c>
      <c r="K62" s="569" t="e">
        <f t="shared" si="15"/>
        <v>#REF!</v>
      </c>
      <c r="L62" s="569" t="e">
        <f t="shared" si="15"/>
        <v>#REF!</v>
      </c>
      <c r="M62" s="570" t="e">
        <f t="shared" si="15"/>
        <v>#REF!</v>
      </c>
      <c r="N62" s="1632" t="s">
        <v>1446</v>
      </c>
      <c r="O62" s="1521"/>
      <c r="P62" s="563">
        <f>'Invoice Log'!W8</f>
        <v>0</v>
      </c>
      <c r="Q62" s="1600" t="s">
        <v>1445</v>
      </c>
      <c r="R62" s="1601"/>
      <c r="S62" s="1601"/>
      <c r="T62" s="567">
        <f>'Invoice Log'!AA8</f>
        <v>0</v>
      </c>
      <c r="V62" s="571" t="s">
        <v>1444</v>
      </c>
      <c r="W62" s="470">
        <f>K19</f>
        <v>103114697</v>
      </c>
      <c r="X62" s="568"/>
      <c r="Y62" s="1666"/>
      <c r="Z62" s="1583" t="e">
        <f>#REF!</f>
        <v>#REF!</v>
      </c>
      <c r="AA62" s="1584"/>
      <c r="AB62" s="1543" t="e">
        <f>#REF!</f>
        <v>#REF!</v>
      </c>
      <c r="AC62" s="1544"/>
      <c r="AD62" s="460" t="e">
        <f>#REF!</f>
        <v>#REF!</v>
      </c>
      <c r="AE62" s="459" t="e">
        <f>#REF!</f>
        <v>#REF!</v>
      </c>
      <c r="AF62" s="461" t="e">
        <f>#REF!</f>
        <v>#REF!</v>
      </c>
      <c r="AH62" s="325"/>
      <c r="AI62" s="531"/>
    </row>
    <row r="63" spans="3:40" ht="14.4" hidden="1" customHeight="1">
      <c r="C63" s="553" t="s">
        <v>1215</v>
      </c>
      <c r="D63" s="554"/>
      <c r="E63" s="554"/>
      <c r="F63" s="554"/>
      <c r="G63" s="554"/>
      <c r="H63" s="554"/>
      <c r="I63" s="554"/>
      <c r="J63" s="554"/>
      <c r="K63" s="554"/>
      <c r="L63" s="554"/>
      <c r="M63" s="572"/>
      <c r="N63" s="1521" t="s">
        <v>1443</v>
      </c>
      <c r="O63" s="1521"/>
      <c r="P63" s="563">
        <f>P61-P62</f>
        <v>0</v>
      </c>
      <c r="Q63" s="1600" t="s">
        <v>1442</v>
      </c>
      <c r="R63" s="1601"/>
      <c r="S63" s="1601"/>
      <c r="T63" s="573">
        <f>'Invoice Log'!AD5</f>
        <v>46265</v>
      </c>
      <c r="V63" s="571" t="s">
        <v>1441</v>
      </c>
      <c r="W63" s="574">
        <f>T60</f>
        <v>27726580</v>
      </c>
      <c r="X63" s="575"/>
      <c r="Y63" s="1667"/>
      <c r="Z63" s="1635" t="e">
        <f>#REF!</f>
        <v>#REF!</v>
      </c>
      <c r="AA63" s="1636"/>
      <c r="AB63" s="1679" t="e">
        <f>#REF!</f>
        <v>#REF!</v>
      </c>
      <c r="AC63" s="1680"/>
      <c r="AD63" s="472" t="e">
        <f>#REF!</f>
        <v>#REF!</v>
      </c>
      <c r="AE63" s="471" t="e">
        <f>#REF!</f>
        <v>#REF!</v>
      </c>
      <c r="AF63" s="473" t="e">
        <f>#REF!</f>
        <v>#REF!</v>
      </c>
      <c r="AH63" s="325"/>
      <c r="AI63" s="531"/>
    </row>
    <row r="64" spans="3:40" ht="14.4" hidden="1" customHeight="1">
      <c r="C64" s="1628" t="s">
        <v>1214</v>
      </c>
      <c r="D64" s="1629"/>
      <c r="E64" s="1545" t="s">
        <v>1440</v>
      </c>
      <c r="F64" s="1545" t="s">
        <v>1213</v>
      </c>
      <c r="G64" s="1545" t="s">
        <v>1212</v>
      </c>
      <c r="H64" s="1545" t="s">
        <v>1211</v>
      </c>
      <c r="I64" s="1545" t="s">
        <v>1439</v>
      </c>
      <c r="J64" s="1545" t="s">
        <v>1210</v>
      </c>
      <c r="K64" s="1637" t="s">
        <v>1209</v>
      </c>
      <c r="L64" s="1637"/>
      <c r="M64" s="1637"/>
      <c r="N64" s="1521" t="s">
        <v>1438</v>
      </c>
      <c r="O64" s="1521"/>
      <c r="P64" s="576">
        <f>'Invoice Log'!O5</f>
        <v>0</v>
      </c>
      <c r="Q64" s="1600" t="s">
        <v>1437</v>
      </c>
      <c r="R64" s="1601"/>
      <c r="S64" s="1601"/>
      <c r="T64" s="567">
        <f>'Invoice Log'!S5</f>
        <v>0</v>
      </c>
      <c r="V64" s="571" t="s">
        <v>1436</v>
      </c>
      <c r="W64" s="574">
        <f>T61</f>
        <v>0</v>
      </c>
      <c r="X64" s="577"/>
      <c r="Y64" s="1652" t="s">
        <v>1435</v>
      </c>
      <c r="Z64" s="1653"/>
      <c r="AA64" s="1653"/>
      <c r="AB64" s="1653"/>
      <c r="AC64" s="1653"/>
      <c r="AD64" s="1653"/>
      <c r="AE64" s="1653"/>
      <c r="AF64" s="1653"/>
      <c r="AG64" s="1653"/>
      <c r="AH64" s="1653"/>
      <c r="AI64" s="1654"/>
    </row>
    <row r="65" spans="3:37" ht="14.4" hidden="1" customHeight="1">
      <c r="C65" s="1630"/>
      <c r="D65" s="1631"/>
      <c r="E65" s="1546"/>
      <c r="F65" s="1546" t="s">
        <v>1208</v>
      </c>
      <c r="G65" s="1546" t="s">
        <v>1207</v>
      </c>
      <c r="H65" s="1546" t="s">
        <v>1206</v>
      </c>
      <c r="I65" s="1546" t="s">
        <v>1205</v>
      </c>
      <c r="J65" s="1546" t="s">
        <v>1204</v>
      </c>
      <c r="K65" s="1638"/>
      <c r="L65" s="1638"/>
      <c r="M65" s="1638"/>
      <c r="N65" s="1521" t="s">
        <v>1434</v>
      </c>
      <c r="O65" s="1521"/>
      <c r="P65" s="576">
        <f>'Invoice Log'!O6</f>
        <v>0</v>
      </c>
      <c r="Q65" s="1600" t="s">
        <v>1433</v>
      </c>
      <c r="R65" s="1601"/>
      <c r="S65" s="1601"/>
      <c r="T65" s="567">
        <f>'Invoice Log'!S6</f>
        <v>0</v>
      </c>
      <c r="V65" s="571" t="s">
        <v>1432</v>
      </c>
      <c r="W65" s="574">
        <f>T62</f>
        <v>0</v>
      </c>
      <c r="X65" s="577"/>
      <c r="Y65" s="1655"/>
      <c r="Z65" s="1656"/>
      <c r="AA65" s="1656"/>
      <c r="AB65" s="1656"/>
      <c r="AC65" s="1656"/>
      <c r="AD65" s="1656"/>
      <c r="AE65" s="1656"/>
      <c r="AF65" s="1656"/>
      <c r="AG65" s="1656"/>
      <c r="AH65" s="1656"/>
      <c r="AI65" s="1657"/>
    </row>
    <row r="66" spans="3:37" ht="18.600000000000001" hidden="1" customHeight="1">
      <c r="C66" s="1624" t="e">
        <f>#REF!</f>
        <v>#REF!</v>
      </c>
      <c r="D66" s="1625"/>
      <c r="E66" s="455" t="e">
        <f>IF(#REF!="","",#REF!)</f>
        <v>#REF!</v>
      </c>
      <c r="F66" s="455" t="e">
        <f>IF(#REF!="","",#REF!)</f>
        <v>#REF!</v>
      </c>
      <c r="G66" s="455" t="e">
        <f>IF(#REF!="","",#REF!)</f>
        <v>#REF!</v>
      </c>
      <c r="H66" s="455" t="e">
        <f>IF(#REF!="","",#REF!)</f>
        <v>#REF!</v>
      </c>
      <c r="I66" s="455" t="e">
        <f>IF(#REF!="","",#REF!)</f>
        <v>#REF!</v>
      </c>
      <c r="J66" s="455" t="e">
        <f>IF(#REF!="","",#REF!)</f>
        <v>#REF!</v>
      </c>
      <c r="K66" s="1537" t="e">
        <f>#REF!</f>
        <v>#REF!</v>
      </c>
      <c r="L66" s="1537"/>
      <c r="M66" s="1538"/>
      <c r="N66" s="1521" t="s">
        <v>1431</v>
      </c>
      <c r="O66" s="1521"/>
      <c r="P66" s="578">
        <f>'Invoice Log'!O7</f>
        <v>0</v>
      </c>
      <c r="Q66" s="1600" t="s">
        <v>1430</v>
      </c>
      <c r="R66" s="1601"/>
      <c r="S66" s="1601"/>
      <c r="T66" s="579">
        <f>'Invoice Log'!O8</f>
        <v>111000</v>
      </c>
      <c r="U66" s="580"/>
      <c r="V66" s="474"/>
      <c r="W66" s="581"/>
      <c r="X66" s="582"/>
      <c r="Y66" s="1612" t="s">
        <v>1429</v>
      </c>
      <c r="Z66" s="1571" t="s">
        <v>1428</v>
      </c>
      <c r="AA66" s="1614" t="s">
        <v>1427</v>
      </c>
      <c r="AB66" s="1614"/>
      <c r="AC66" s="1614"/>
      <c r="AD66" s="1614"/>
      <c r="AE66" s="1614"/>
      <c r="AF66" s="1571" t="s">
        <v>1078</v>
      </c>
      <c r="AG66" s="1571" t="s">
        <v>1426</v>
      </c>
      <c r="AH66" s="1571" t="s">
        <v>1425</v>
      </c>
      <c r="AI66" s="1650" t="s">
        <v>1423</v>
      </c>
    </row>
    <row r="67" spans="3:37" ht="18.600000000000001" hidden="1" customHeight="1">
      <c r="C67" s="1615" t="e">
        <f>#REF!</f>
        <v>#REF!</v>
      </c>
      <c r="D67" s="1616"/>
      <c r="E67" s="455" t="e">
        <f>IF(#REF!="","",#REF!)</f>
        <v>#REF!</v>
      </c>
      <c r="F67" s="455" t="e">
        <f>IF(#REF!="","",#REF!)</f>
        <v>#REF!</v>
      </c>
      <c r="G67" s="455" t="e">
        <f>IF(#REF!="","",#REF!)</f>
        <v>#REF!</v>
      </c>
      <c r="H67" s="455" t="e">
        <f>IF(#REF!="","",#REF!)</f>
        <v>#REF!</v>
      </c>
      <c r="I67" s="455" t="e">
        <f>IF(#REF!="","",#REF!)</f>
        <v>#REF!</v>
      </c>
      <c r="J67" s="455" t="e">
        <f>IF(#REF!="","",#REF!)</f>
        <v>#REF!</v>
      </c>
      <c r="K67" s="1537" t="e">
        <f>#REF!</f>
        <v>#REF!</v>
      </c>
      <c r="L67" s="1537"/>
      <c r="M67" s="1538"/>
      <c r="N67" s="1550" t="s">
        <v>1422</v>
      </c>
      <c r="O67" s="1550"/>
      <c r="P67" s="1550"/>
      <c r="Q67" s="1550"/>
      <c r="R67" s="1550"/>
      <c r="S67" s="1550"/>
      <c r="T67" s="1550"/>
      <c r="U67" s="1550"/>
      <c r="V67" s="1550"/>
      <c r="W67" s="1550"/>
      <c r="X67" s="1550"/>
      <c r="Y67" s="1613"/>
      <c r="Z67" s="1572"/>
      <c r="AA67" s="1572"/>
      <c r="AB67" s="1572"/>
      <c r="AC67" s="1572"/>
      <c r="AD67" s="1572"/>
      <c r="AE67" s="1572"/>
      <c r="AF67" s="1572"/>
      <c r="AG67" s="1572"/>
      <c r="AH67" s="1572"/>
      <c r="AI67" s="1651"/>
    </row>
    <row r="68" spans="3:37" ht="18.600000000000001" hidden="1" customHeight="1">
      <c r="C68" s="1615" t="e">
        <f>#REF!</f>
        <v>#REF!</v>
      </c>
      <c r="D68" s="1616"/>
      <c r="E68" s="455" t="e">
        <f>IF(#REF!="","",#REF!)</f>
        <v>#REF!</v>
      </c>
      <c r="F68" s="455" t="e">
        <f>IF(#REF!="","",#REF!)</f>
        <v>#REF!</v>
      </c>
      <c r="G68" s="455" t="e">
        <f>IF(#REF!="","",#REF!)</f>
        <v>#REF!</v>
      </c>
      <c r="H68" s="455" t="e">
        <f>IF(#REF!="","",#REF!)</f>
        <v>#REF!</v>
      </c>
      <c r="I68" s="455" t="e">
        <f>IF(#REF!="","",#REF!)</f>
        <v>#REF!</v>
      </c>
      <c r="J68" s="455" t="e">
        <f>IF(#REF!="","",#REF!)</f>
        <v>#REF!</v>
      </c>
      <c r="K68" s="1537" t="e">
        <f>#REF!</f>
        <v>#REF!</v>
      </c>
      <c r="L68" s="1537"/>
      <c r="M68" s="1538"/>
      <c r="N68" s="475" t="s">
        <v>1421</v>
      </c>
      <c r="O68" s="476"/>
      <c r="P68" s="476"/>
      <c r="Q68" s="476"/>
      <c r="R68" s="477" t="s">
        <v>1420</v>
      </c>
      <c r="S68" s="477"/>
      <c r="T68" s="476"/>
      <c r="U68" s="478"/>
      <c r="V68" s="1692" t="s">
        <v>1419</v>
      </c>
      <c r="W68" s="1648"/>
      <c r="X68" s="1648"/>
      <c r="Y68" s="1660">
        <f>CCO!C6</f>
        <v>0</v>
      </c>
      <c r="Z68" s="1639" t="str">
        <f>CCO!D6</f>
        <v>NA</v>
      </c>
      <c r="AA68" s="1647">
        <f>CCO!E6</f>
        <v>0</v>
      </c>
      <c r="AB68" s="1647"/>
      <c r="AC68" s="1647"/>
      <c r="AD68" s="1647"/>
      <c r="AE68" s="1647"/>
      <c r="AF68" s="1645">
        <f>CCO!F6</f>
        <v>0</v>
      </c>
      <c r="AG68" s="1646">
        <f>CCO!G6</f>
        <v>0</v>
      </c>
      <c r="AH68" s="1645">
        <f>CCO!H6</f>
        <v>0</v>
      </c>
      <c r="AI68" s="1675">
        <f>CCO!J6</f>
        <v>0</v>
      </c>
    </row>
    <row r="69" spans="3:37" ht="18.600000000000001" hidden="1" customHeight="1">
      <c r="C69" s="1615" t="e">
        <f>#REF!</f>
        <v>#REF!</v>
      </c>
      <c r="D69" s="1616"/>
      <c r="E69" s="455" t="e">
        <f>IF(#REF!="","",#REF!)</f>
        <v>#REF!</v>
      </c>
      <c r="F69" s="455" t="e">
        <f>IF(#REF!="","",#REF!)</f>
        <v>#REF!</v>
      </c>
      <c r="G69" s="455" t="e">
        <f>IF(#REF!="","",#REF!)</f>
        <v>#REF!</v>
      </c>
      <c r="H69" s="455" t="e">
        <f>IF(#REF!="","",#REF!)</f>
        <v>#REF!</v>
      </c>
      <c r="I69" s="455" t="e">
        <f>IF(#REF!="","",#REF!)</f>
        <v>#REF!</v>
      </c>
      <c r="J69" s="455" t="e">
        <f>IF(#REF!="","",#REF!)</f>
        <v>#REF!</v>
      </c>
      <c r="K69" s="1537" t="e">
        <f>#REF!</f>
        <v>#REF!</v>
      </c>
      <c r="L69" s="1537"/>
      <c r="M69" s="1538"/>
      <c r="N69" s="583" t="s">
        <v>1397</v>
      </c>
      <c r="O69" s="584" t="s">
        <v>1395</v>
      </c>
      <c r="P69" s="584" t="s">
        <v>1418</v>
      </c>
      <c r="Q69" s="585" t="s">
        <v>1417</v>
      </c>
      <c r="R69" s="584" t="s">
        <v>1397</v>
      </c>
      <c r="S69" s="584" t="s">
        <v>1395</v>
      </c>
      <c r="T69" s="584" t="s">
        <v>1418</v>
      </c>
      <c r="U69" s="585" t="s">
        <v>1417</v>
      </c>
      <c r="V69" s="586" t="s">
        <v>1416</v>
      </c>
      <c r="W69" s="587" t="s">
        <v>1415</v>
      </c>
      <c r="X69" s="588" t="s">
        <v>1064</v>
      </c>
      <c r="Y69" s="1658"/>
      <c r="Z69" s="1640"/>
      <c r="AA69" s="1551"/>
      <c r="AB69" s="1551"/>
      <c r="AC69" s="1551"/>
      <c r="AD69" s="1551"/>
      <c r="AE69" s="1551"/>
      <c r="AF69" s="1602"/>
      <c r="AG69" s="1560"/>
      <c r="AH69" s="1602"/>
      <c r="AI69" s="1644"/>
    </row>
    <row r="70" spans="3:37" ht="18.600000000000001" hidden="1" customHeight="1">
      <c r="C70" s="1626" t="e">
        <f>#REF!</f>
        <v>#REF!</v>
      </c>
      <c r="D70" s="1627"/>
      <c r="E70" s="455" t="e">
        <f>IF(#REF!="","",#REF!)</f>
        <v>#REF!</v>
      </c>
      <c r="F70" s="455" t="e">
        <f>IF(#REF!="","",#REF!)</f>
        <v>#REF!</v>
      </c>
      <c r="G70" s="455" t="e">
        <f>IF(#REF!="","",#REF!)</f>
        <v>#REF!</v>
      </c>
      <c r="H70" s="455" t="e">
        <f>IF(#REF!="","",#REF!)</f>
        <v>#REF!</v>
      </c>
      <c r="I70" s="455" t="e">
        <f>IF(#REF!="","",#REF!)</f>
        <v>#REF!</v>
      </c>
      <c r="J70" s="455" t="e">
        <f>IF(#REF!="","",#REF!)</f>
        <v>#REF!</v>
      </c>
      <c r="K70" s="1537" t="e">
        <f>#REF!</f>
        <v>#REF!</v>
      </c>
      <c r="L70" s="1537"/>
      <c r="M70" s="1538"/>
      <c r="N70" s="483" t="e">
        <f>Manpower!#REF!</f>
        <v>#REF!</v>
      </c>
      <c r="O70" s="484" t="e">
        <f>Manpower!#REF!</f>
        <v>#REF!</v>
      </c>
      <c r="P70" s="484" t="e">
        <f>Manpower!#REF!</f>
        <v>#REF!</v>
      </c>
      <c r="Q70" s="484">
        <v>4</v>
      </c>
      <c r="R70" s="485" t="e">
        <f>O80</f>
        <v>#REF!</v>
      </c>
      <c r="S70" s="484" t="e">
        <f>P80</f>
        <v>#REF!</v>
      </c>
      <c r="T70" s="484" t="e">
        <f>Manpower!#REF!</f>
        <v>#REF!</v>
      </c>
      <c r="U70" s="486" t="e">
        <f>Manpower!#REF!</f>
        <v>#REF!</v>
      </c>
      <c r="V70" s="487" t="e">
        <f>N70+R70</f>
        <v>#REF!</v>
      </c>
      <c r="W70" s="488" t="e">
        <f>O70+S70</f>
        <v>#REF!</v>
      </c>
      <c r="X70" s="489" t="e">
        <f>+W70-V70</f>
        <v>#REF!</v>
      </c>
      <c r="Y70" s="1658" t="str">
        <f>CCO!C7</f>
        <v/>
      </c>
      <c r="Z70" s="1640" t="str">
        <f>CCO!D7</f>
        <v>NA</v>
      </c>
      <c r="AA70" s="1551" t="str">
        <f>CCO!E7</f>
        <v/>
      </c>
      <c r="AB70" s="1551"/>
      <c r="AC70" s="1551"/>
      <c r="AD70" s="1551"/>
      <c r="AE70" s="1551"/>
      <c r="AF70" s="1602" t="str">
        <f>IF(CCO!F7="","",CCO!F7)</f>
        <v/>
      </c>
      <c r="AG70" s="1560" t="str">
        <f>CCO!G7</f>
        <v/>
      </c>
      <c r="AH70" s="1602" t="str">
        <f>CCO!H7</f>
        <v/>
      </c>
      <c r="AI70" s="1644" t="str">
        <f>CCO!J7</f>
        <v/>
      </c>
    </row>
    <row r="71" spans="3:37" ht="18.600000000000001" hidden="1" customHeight="1">
      <c r="C71" s="1633" t="s">
        <v>1203</v>
      </c>
      <c r="D71" s="1634"/>
      <c r="E71" s="569" t="e">
        <f>IF(#REF!="","",#REF!)</f>
        <v>#REF!</v>
      </c>
      <c r="F71" s="569" t="e">
        <f>IF(#REF!="","",#REF!)</f>
        <v>#REF!</v>
      </c>
      <c r="G71" s="569" t="e">
        <f>IF(#REF!="","",#REF!)</f>
        <v>#REF!</v>
      </c>
      <c r="H71" s="569" t="e">
        <f>IF(#REF!="","",#REF!)</f>
        <v>#REF!</v>
      </c>
      <c r="I71" s="569" t="e">
        <f>IF(#REF!="","",#REF!)</f>
        <v>#REF!</v>
      </c>
      <c r="J71" s="569" t="e">
        <f>IF(#REF!="","",#REF!)</f>
        <v>#REF!</v>
      </c>
      <c r="K71" s="1693" t="e">
        <f>MAX(K66:K70)</f>
        <v>#REF!</v>
      </c>
      <c r="L71" s="1694"/>
      <c r="M71" s="1695"/>
      <c r="N71" s="490" t="s">
        <v>1414</v>
      </c>
      <c r="O71" s="491"/>
      <c r="P71" s="491"/>
      <c r="Q71" s="491"/>
      <c r="R71" s="491"/>
      <c r="S71" s="491"/>
      <c r="T71" s="491"/>
      <c r="U71" s="1696" t="s">
        <v>1413</v>
      </c>
      <c r="V71" s="1697"/>
      <c r="W71" s="1697"/>
      <c r="X71" s="1697"/>
      <c r="Y71" s="1658"/>
      <c r="Z71" s="1640"/>
      <c r="AA71" s="1551"/>
      <c r="AB71" s="1551"/>
      <c r="AC71" s="1551"/>
      <c r="AD71" s="1551"/>
      <c r="AE71" s="1551"/>
      <c r="AF71" s="1602"/>
      <c r="AG71" s="1560"/>
      <c r="AH71" s="1602"/>
      <c r="AI71" s="1644"/>
    </row>
    <row r="72" spans="3:37" ht="18.600000000000001" hidden="1" customHeight="1">
      <c r="C72" s="1682" t="e">
        <f>#REF!</f>
        <v>#REF!</v>
      </c>
      <c r="D72" s="1683"/>
      <c r="E72" s="1683"/>
      <c r="F72" s="1683"/>
      <c r="G72" s="1683"/>
      <c r="H72" s="1683"/>
      <c r="I72" s="1683"/>
      <c r="J72" s="1683"/>
      <c r="K72" s="1683"/>
      <c r="L72" s="1683"/>
      <c r="M72" s="1684"/>
      <c r="N72" s="589" t="s">
        <v>1412</v>
      </c>
      <c r="O72" s="492" t="s">
        <v>1397</v>
      </c>
      <c r="P72" s="493" t="s">
        <v>1395</v>
      </c>
      <c r="U72" s="589" t="s">
        <v>1396</v>
      </c>
      <c r="V72" s="492" t="s">
        <v>1397</v>
      </c>
      <c r="W72" s="493" t="s">
        <v>1395</v>
      </c>
      <c r="X72" s="493" t="s">
        <v>1394</v>
      </c>
      <c r="Y72" s="1658" t="str">
        <f>CCO!C12</f>
        <v/>
      </c>
      <c r="Z72" s="1640" t="str">
        <f>CCO!D12</f>
        <v>NA</v>
      </c>
      <c r="AA72" s="1551" t="str">
        <f>CCO!E12</f>
        <v/>
      </c>
      <c r="AB72" s="1551"/>
      <c r="AC72" s="1551"/>
      <c r="AD72" s="1551"/>
      <c r="AE72" s="1551"/>
      <c r="AF72" s="1602" t="str">
        <f>IF(CCO!F12="","",CCO!F12)</f>
        <v/>
      </c>
      <c r="AG72" s="1560" t="str">
        <f>CCO!G12</f>
        <v/>
      </c>
      <c r="AH72" s="1602" t="str">
        <f>CCO!H12</f>
        <v/>
      </c>
      <c r="AI72" s="1644" t="str">
        <f>CCO!J12</f>
        <v/>
      </c>
    </row>
    <row r="73" spans="3:37" ht="18.600000000000001" hidden="1" customHeight="1">
      <c r="C73" s="1685" t="e">
        <f>#REF!</f>
        <v>#REF!</v>
      </c>
      <c r="D73" s="1686"/>
      <c r="E73" s="1686"/>
      <c r="F73" s="1686"/>
      <c r="G73" s="1686"/>
      <c r="H73" s="1686"/>
      <c r="I73" s="1686"/>
      <c r="J73" s="1686"/>
      <c r="K73" s="1686"/>
      <c r="L73" s="1686"/>
      <c r="M73" s="1687"/>
      <c r="N73" s="590" t="e">
        <f>+Manpower!#REF!</f>
        <v>#REF!</v>
      </c>
      <c r="O73" s="455" t="e">
        <f>Manpower!#REF!</f>
        <v>#REF!</v>
      </c>
      <c r="P73" s="455" t="e">
        <f>Manpower!#REF!</f>
        <v>#REF!</v>
      </c>
      <c r="U73" s="590" t="e">
        <f>+Manpower!#REF!</f>
        <v>#REF!</v>
      </c>
      <c r="V73" s="455" t="e">
        <f>+Manpower!#REF!</f>
        <v>#REF!</v>
      </c>
      <c r="W73" s="455" t="e">
        <f>+Manpower!#REF!</f>
        <v>#REF!</v>
      </c>
      <c r="X73" s="494" t="e">
        <f>+Manpower!#REF!</f>
        <v>#REF!</v>
      </c>
      <c r="Y73" s="1659"/>
      <c r="Z73" s="1676"/>
      <c r="AA73" s="1649"/>
      <c r="AB73" s="1649"/>
      <c r="AC73" s="1649"/>
      <c r="AD73" s="1649"/>
      <c r="AE73" s="1649"/>
      <c r="AF73" s="1603"/>
      <c r="AG73" s="1561"/>
      <c r="AH73" s="1603"/>
      <c r="AI73" s="1674"/>
    </row>
    <row r="74" spans="3:37" ht="18.600000000000001" hidden="1" customHeight="1">
      <c r="C74" s="1704" t="e">
        <f>#REF!</f>
        <v>#REF!</v>
      </c>
      <c r="D74" s="1700"/>
      <c r="E74" s="1700"/>
      <c r="F74" s="1700"/>
      <c r="G74" s="1701"/>
      <c r="H74" s="1699" t="e">
        <f>#REF!</f>
        <v>#REF!</v>
      </c>
      <c r="I74" s="1700"/>
      <c r="J74" s="1700"/>
      <c r="K74" s="1700"/>
      <c r="L74" s="1700"/>
      <c r="M74" s="1701"/>
      <c r="N74" s="590" t="e">
        <f>+Manpower!#REF!</f>
        <v>#REF!</v>
      </c>
      <c r="O74" s="455" t="e">
        <f>Manpower!#REF!</f>
        <v>#REF!</v>
      </c>
      <c r="P74" s="455" t="e">
        <f>Manpower!#REF!</f>
        <v>#REF!</v>
      </c>
      <c r="U74" s="590" t="e">
        <f>+Manpower!#REF!</f>
        <v>#REF!</v>
      </c>
      <c r="V74" s="455" t="e">
        <f>+Manpower!#REF!</f>
        <v>#REF!</v>
      </c>
      <c r="W74" s="455" t="e">
        <f>+Manpower!#REF!</f>
        <v>#REF!</v>
      </c>
      <c r="X74" s="494" t="e">
        <f>+Manpower!#REF!</f>
        <v>#REF!</v>
      </c>
      <c r="Y74" s="591" t="s">
        <v>1411</v>
      </c>
      <c r="Z74" s="495"/>
      <c r="AA74" s="495"/>
      <c r="AB74" s="495"/>
      <c r="AC74" s="495"/>
      <c r="AD74" s="495"/>
      <c r="AE74" s="495"/>
      <c r="AF74" s="495"/>
      <c r="AG74" s="495"/>
      <c r="AH74" s="495"/>
      <c r="AI74" s="496"/>
    </row>
    <row r="75" spans="3:37" ht="18.600000000000001" hidden="1" customHeight="1">
      <c r="C75" s="497" t="e">
        <f>#REF!</f>
        <v>#REF!</v>
      </c>
      <c r="D75" s="498" t="e">
        <f>#REF!</f>
        <v>#REF!</v>
      </c>
      <c r="E75" s="498" t="e">
        <f>#REF!</f>
        <v>#REF!</v>
      </c>
      <c r="F75" s="498" t="e">
        <f>#REF!</f>
        <v>#REF!</v>
      </c>
      <c r="G75" s="499" t="e">
        <f>#REF!</f>
        <v>#REF!</v>
      </c>
      <c r="H75" s="500" t="e">
        <f>#REF!</f>
        <v>#REF!</v>
      </c>
      <c r="I75" s="498" t="e">
        <f>#REF!</f>
        <v>#REF!</v>
      </c>
      <c r="J75" s="498" t="e">
        <f>#REF!</f>
        <v>#REF!</v>
      </c>
      <c r="K75" s="498" t="e">
        <f>#REF!</f>
        <v>#REF!</v>
      </c>
      <c r="L75" s="498" t="e">
        <f>#REF!</f>
        <v>#REF!</v>
      </c>
      <c r="M75" s="499" t="e">
        <f>#REF!</f>
        <v>#REF!</v>
      </c>
      <c r="N75" s="590" t="e">
        <f>+Manpower!#REF!</f>
        <v>#REF!</v>
      </c>
      <c r="O75" s="455" t="e">
        <f>+Manpower!#REF!</f>
        <v>#REF!</v>
      </c>
      <c r="P75" s="455" t="e">
        <f>Manpower!#REF!</f>
        <v>#REF!</v>
      </c>
      <c r="U75" s="590" t="e">
        <f>+Manpower!#REF!</f>
        <v>#REF!</v>
      </c>
      <c r="V75" s="455" t="e">
        <f>+Manpower!#REF!</f>
        <v>#REF!</v>
      </c>
      <c r="W75" s="455" t="e">
        <f>+Manpower!#REF!</f>
        <v>#REF!</v>
      </c>
      <c r="X75" s="494" t="e">
        <f>+Manpower!#REF!</f>
        <v>#REF!</v>
      </c>
      <c r="Y75" s="501" t="s">
        <v>1410</v>
      </c>
      <c r="Z75" s="1648" t="s">
        <v>1409</v>
      </c>
      <c r="AA75" s="1648"/>
      <c r="AB75" s="1648"/>
      <c r="AC75" s="1648"/>
      <c r="AD75" s="1648"/>
      <c r="AE75" s="502" t="s">
        <v>1408</v>
      </c>
      <c r="AF75" s="502" t="s">
        <v>1407</v>
      </c>
      <c r="AG75" s="502" t="s">
        <v>1406</v>
      </c>
      <c r="AH75" s="502" t="s">
        <v>1405</v>
      </c>
      <c r="AI75" s="503" t="s">
        <v>1064</v>
      </c>
    </row>
    <row r="76" spans="3:37" ht="18.600000000000001" hidden="1" customHeight="1">
      <c r="C76" s="504" t="e">
        <f>#REF!</f>
        <v>#REF!</v>
      </c>
      <c r="D76" s="505">
        <v>372</v>
      </c>
      <c r="E76" s="505" t="e">
        <f>#REF!</f>
        <v>#REF!</v>
      </c>
      <c r="F76" s="505" t="e">
        <f>#REF!</f>
        <v>#REF!</v>
      </c>
      <c r="G76" s="506" t="e">
        <f>#REF!</f>
        <v>#REF!</v>
      </c>
      <c r="H76" s="507" t="e">
        <f>#REF!</f>
        <v>#REF!</v>
      </c>
      <c r="I76" s="505" t="e">
        <f>#REF!</f>
        <v>#REF!</v>
      </c>
      <c r="J76" s="505" t="e">
        <f>#REF!</f>
        <v>#REF!</v>
      </c>
      <c r="K76" s="508" t="e">
        <f>#REF!</f>
        <v>#REF!</v>
      </c>
      <c r="L76" s="1702" t="e">
        <f>#REF!</f>
        <v>#REF!</v>
      </c>
      <c r="M76" s="1703"/>
      <c r="N76" s="590" t="e">
        <f>+Manpower!#REF!</f>
        <v>#REF!</v>
      </c>
      <c r="O76" s="455" t="e">
        <f>Manpower!#REF!</f>
        <v>#REF!</v>
      </c>
      <c r="P76" s="455" t="e">
        <f>Manpower!#REF!</f>
        <v>#REF!</v>
      </c>
      <c r="U76" s="590" t="e">
        <f>+Manpower!#REF!</f>
        <v>#REF!</v>
      </c>
      <c r="V76" s="455" t="e">
        <f>+Manpower!#REF!</f>
        <v>#REF!</v>
      </c>
      <c r="W76" s="455" t="e">
        <f>+Manpower!#REF!</f>
        <v>#REF!</v>
      </c>
      <c r="X76" s="509" t="e">
        <f>+Manpower!#REF!</f>
        <v>#REF!</v>
      </c>
      <c r="Y76" s="479" t="e">
        <f>#REF!</f>
        <v>#REF!</v>
      </c>
      <c r="Z76" s="1547" t="e">
        <f>#REF!</f>
        <v>#REF!</v>
      </c>
      <c r="AA76" s="1547"/>
      <c r="AB76" s="1547"/>
      <c r="AC76" s="1547"/>
      <c r="AD76" s="1547"/>
      <c r="AE76" s="510" t="e">
        <f>VLOOKUP(Z76,#REF!,2,FALSE)</f>
        <v>#REF!</v>
      </c>
      <c r="AF76" s="510" t="e">
        <f>VLOOKUP(Z76,#REF!,3,FALSE)</f>
        <v>#REF!</v>
      </c>
      <c r="AG76" s="510" t="e">
        <f>VLOOKUP(Z76,#REF!,4,FALSE)</f>
        <v>#REF!</v>
      </c>
      <c r="AH76" s="510" t="e">
        <f>VLOOKUP(Z76,#REF!,5,FALSE)</f>
        <v>#REF!</v>
      </c>
      <c r="AI76" s="510" t="e">
        <f>VLOOKUP(Z76,#REF!,7,FALSE)</f>
        <v>#REF!</v>
      </c>
    </row>
    <row r="77" spans="3:37" ht="18.600000000000001" hidden="1" customHeight="1">
      <c r="C77" s="1688" t="e">
        <f>#REF!</f>
        <v>#REF!</v>
      </c>
      <c r="D77" s="1532"/>
      <c r="E77" s="1533"/>
      <c r="F77" s="1531" t="e">
        <f>#REF!</f>
        <v>#REF!</v>
      </c>
      <c r="G77" s="1532"/>
      <c r="H77" s="1532"/>
      <c r="I77" s="1533"/>
      <c r="J77" s="1531" t="e">
        <f>#REF!</f>
        <v>#REF!</v>
      </c>
      <c r="K77" s="1532"/>
      <c r="L77" s="1532"/>
      <c r="M77" s="1533"/>
      <c r="N77" s="590" t="e">
        <f>+Manpower!#REF!</f>
        <v>#REF!</v>
      </c>
      <c r="O77" s="455" t="e">
        <f>+Manpower!#REF!</f>
        <v>#REF!</v>
      </c>
      <c r="P77" s="455" t="e">
        <f>Manpower!#REF!</f>
        <v>#REF!</v>
      </c>
      <c r="U77" s="590" t="e">
        <f>+Manpower!#REF!</f>
        <v>#REF!</v>
      </c>
      <c r="V77" s="455" t="e">
        <f>+Manpower!#REF!</f>
        <v>#REF!</v>
      </c>
      <c r="W77" s="455" t="e">
        <f>+Manpower!#REF!</f>
        <v>#REF!</v>
      </c>
      <c r="X77" s="509" t="e">
        <f>+Manpower!#REF!</f>
        <v>#REF!</v>
      </c>
      <c r="Y77" s="480" t="e">
        <f>#REF!</f>
        <v>#REF!</v>
      </c>
      <c r="Z77" s="1547" t="e">
        <f>#REF!</f>
        <v>#REF!</v>
      </c>
      <c r="AA77" s="1547"/>
      <c r="AB77" s="1547"/>
      <c r="AC77" s="1547"/>
      <c r="AD77" s="1547"/>
      <c r="AE77" s="510" t="e">
        <f>VLOOKUP(Z77,#REF!,2,FALSE)</f>
        <v>#REF!</v>
      </c>
      <c r="AF77" s="510" t="e">
        <f>VLOOKUP(Z77,#REF!,3,FALSE)</f>
        <v>#REF!</v>
      </c>
      <c r="AG77" s="510" t="e">
        <f>VLOOKUP(Z77,#REF!,4,FALSE)</f>
        <v>#REF!</v>
      </c>
      <c r="AH77" s="510" t="e">
        <f>VLOOKUP(Z77,#REF!,5,FALSE)</f>
        <v>#REF!</v>
      </c>
      <c r="AI77" s="510" t="e">
        <f>VLOOKUP(Z77,#REF!,7,FALSE)</f>
        <v>#REF!</v>
      </c>
    </row>
    <row r="78" spans="3:37" ht="18.600000000000001" hidden="1" customHeight="1">
      <c r="C78" s="1689"/>
      <c r="D78" s="1690"/>
      <c r="E78" s="1691"/>
      <c r="F78" s="1534" t="e">
        <f>#REF!</f>
        <v>#REF!</v>
      </c>
      <c r="G78" s="1535"/>
      <c r="H78" s="1535" t="e">
        <f>#REF!</f>
        <v>#REF!</v>
      </c>
      <c r="I78" s="1536"/>
      <c r="J78" s="1698"/>
      <c r="K78" s="1690"/>
      <c r="L78" s="1690"/>
      <c r="M78" s="1691"/>
      <c r="N78" s="590" t="e">
        <f>+Manpower!#REF!</f>
        <v>#REF!</v>
      </c>
      <c r="O78" s="455" t="e">
        <f>+Manpower!#REF!</f>
        <v>#REF!</v>
      </c>
      <c r="P78" s="455" t="e">
        <f>Manpower!#REF!</f>
        <v>#REF!</v>
      </c>
      <c r="U78" s="590" t="e">
        <f>+Manpower!#REF!</f>
        <v>#REF!</v>
      </c>
      <c r="V78" s="455" t="e">
        <f>+Manpower!#REF!</f>
        <v>#REF!</v>
      </c>
      <c r="W78" s="455" t="e">
        <f>+Manpower!#REF!</f>
        <v>#REF!</v>
      </c>
      <c r="X78" s="509" t="e">
        <f>+Manpower!#REF!</f>
        <v>#REF!</v>
      </c>
      <c r="Y78" s="479" t="e">
        <f>#REF!</f>
        <v>#REF!</v>
      </c>
      <c r="Z78" s="1547" t="e">
        <f>#REF!</f>
        <v>#REF!</v>
      </c>
      <c r="AA78" s="1547"/>
      <c r="AB78" s="1547"/>
      <c r="AC78" s="1547"/>
      <c r="AD78" s="1547"/>
      <c r="AE78" s="510" t="e">
        <f>VLOOKUP(Z78,#REF!,2,FALSE)</f>
        <v>#REF!</v>
      </c>
      <c r="AF78" s="510" t="e">
        <f>VLOOKUP(Z78,#REF!,3,FALSE)</f>
        <v>#REF!</v>
      </c>
      <c r="AG78" s="510" t="e">
        <f>VLOOKUP(Z78,#REF!,4,FALSE)</f>
        <v>#REF!</v>
      </c>
      <c r="AH78" s="510" t="e">
        <f>VLOOKUP(Z78,#REF!,5,FALSE)</f>
        <v>#REF!</v>
      </c>
      <c r="AI78" s="510" t="e">
        <f>VLOOKUP(Z78,#REF!,7,FALSE)</f>
        <v>#REF!</v>
      </c>
    </row>
    <row r="79" spans="3:37" ht="18.600000000000001" hidden="1" customHeight="1">
      <c r="C79" s="497" t="e">
        <f>#REF!</f>
        <v>#REF!</v>
      </c>
      <c r="D79" s="498" t="e">
        <f>#REF!</f>
        <v>#REF!</v>
      </c>
      <c r="E79" s="499" t="e">
        <f>#REF!</f>
        <v>#REF!</v>
      </c>
      <c r="F79" s="500" t="e">
        <f>#REF!</f>
        <v>#REF!</v>
      </c>
      <c r="G79" s="498" t="e">
        <f>#REF!</f>
        <v>#REF!</v>
      </c>
      <c r="H79" s="498" t="e">
        <f>#REF!</f>
        <v>#REF!</v>
      </c>
      <c r="I79" s="499" t="e">
        <f>#REF!</f>
        <v>#REF!</v>
      </c>
      <c r="J79" s="500" t="e">
        <f>#REF!</f>
        <v>#REF!</v>
      </c>
      <c r="K79" s="498" t="e">
        <f>#REF!</f>
        <v>#REF!</v>
      </c>
      <c r="L79" s="498" t="e">
        <f>#REF!</f>
        <v>#REF!</v>
      </c>
      <c r="M79" s="499" t="e">
        <f>#REF!</f>
        <v>#REF!</v>
      </c>
      <c r="N79" s="592" t="e">
        <f>+Manpower!#REF!</f>
        <v>#REF!</v>
      </c>
      <c r="O79" s="484" t="e">
        <f>+Manpower!#REF!</f>
        <v>#REF!</v>
      </c>
      <c r="P79" s="455" t="e">
        <f>Manpower!#REF!</f>
        <v>#REF!</v>
      </c>
      <c r="U79" s="592" t="e">
        <f>+Manpower!#REF!</f>
        <v>#REF!</v>
      </c>
      <c r="V79" s="484" t="e">
        <f>+Manpower!#REF!</f>
        <v>#REF!</v>
      </c>
      <c r="W79" s="484" t="e">
        <f>+Manpower!#REF!</f>
        <v>#REF!</v>
      </c>
      <c r="X79" s="512" t="e">
        <f>+Manpower!#REF!</f>
        <v>#REF!</v>
      </c>
      <c r="Y79" s="480" t="e">
        <f>#REF!</f>
        <v>#REF!</v>
      </c>
      <c r="Z79" s="1547" t="e">
        <f>#REF!</f>
        <v>#REF!</v>
      </c>
      <c r="AA79" s="1547"/>
      <c r="AB79" s="1547"/>
      <c r="AC79" s="1547"/>
      <c r="AD79" s="1547"/>
      <c r="AE79" s="510" t="e">
        <f>VLOOKUP(Z79,#REF!,2,FALSE)</f>
        <v>#REF!</v>
      </c>
      <c r="AF79" s="510" t="e">
        <f>VLOOKUP(Z79,#REF!,3,FALSE)</f>
        <v>#REF!</v>
      </c>
      <c r="AG79" s="510" t="e">
        <f>VLOOKUP(Z79,#REF!,4,FALSE)</f>
        <v>#REF!</v>
      </c>
      <c r="AH79" s="510" t="e">
        <f>VLOOKUP(Z79,#REF!,5,FALSE)</f>
        <v>#REF!</v>
      </c>
      <c r="AI79" s="510" t="e">
        <f>VLOOKUP(Z79,#REF!,7,FALSE)</f>
        <v>#REF!</v>
      </c>
      <c r="AJ79" s="381"/>
      <c r="AK79" s="381"/>
    </row>
    <row r="80" spans="3:37" s="325" customFormat="1" ht="18.600000000000001" hidden="1" customHeight="1">
      <c r="C80" s="513" t="e">
        <f>#REF!</f>
        <v>#REF!</v>
      </c>
      <c r="D80" s="484" t="e">
        <f>#REF!</f>
        <v>#REF!</v>
      </c>
      <c r="E80" s="514" t="e">
        <f>#REF!</f>
        <v>#REF!</v>
      </c>
      <c r="F80" s="515" t="e">
        <f>#REF!</f>
        <v>#REF!</v>
      </c>
      <c r="G80" s="484" t="e">
        <f>#REF!</f>
        <v>#REF!</v>
      </c>
      <c r="H80" s="484" t="e">
        <f>#REF!</f>
        <v>#REF!</v>
      </c>
      <c r="I80" s="516" t="e">
        <f>#REF!</f>
        <v>#REF!</v>
      </c>
      <c r="J80" s="515" t="e">
        <f>#REF!</f>
        <v>#REF!</v>
      </c>
      <c r="K80" s="484" t="e">
        <f>#REF!</f>
        <v>#REF!</v>
      </c>
      <c r="L80" s="1526" t="e">
        <f>#REF!</f>
        <v>#REF!</v>
      </c>
      <c r="M80" s="1527"/>
      <c r="N80" s="517" t="s">
        <v>19</v>
      </c>
      <c r="O80" s="518" t="e">
        <f>SUM(O73:O79)</f>
        <v>#REF!</v>
      </c>
      <c r="P80" s="519" t="e">
        <f>SUM(P73:P79)</f>
        <v>#REF!</v>
      </c>
      <c r="U80" s="517" t="s">
        <v>19</v>
      </c>
      <c r="V80" s="518" t="e">
        <f>SUM(V73:V79)</f>
        <v>#REF!</v>
      </c>
      <c r="W80" s="518" t="e">
        <f>SUM(W73:W79)</f>
        <v>#REF!</v>
      </c>
      <c r="X80" s="518" t="e">
        <f>SUM(X73:X79)</f>
        <v>#REF!</v>
      </c>
      <c r="Y80" s="479" t="e">
        <f>#REF!</f>
        <v>#REF!</v>
      </c>
      <c r="Z80" s="1547" t="e">
        <f>#REF!</f>
        <v>#REF!</v>
      </c>
      <c r="AA80" s="1547"/>
      <c r="AB80" s="1547"/>
      <c r="AC80" s="1547"/>
      <c r="AD80" s="1547"/>
      <c r="AE80" s="510" t="e">
        <f>VLOOKUP(Z80,#REF!,2,FALSE)</f>
        <v>#REF!</v>
      </c>
      <c r="AF80" s="510" t="e">
        <f>VLOOKUP(Z80,#REF!,3,FALSE)</f>
        <v>#REF!</v>
      </c>
      <c r="AG80" s="510" t="e">
        <f>VLOOKUP(Z80,#REF!,4,FALSE)</f>
        <v>#REF!</v>
      </c>
      <c r="AH80" s="510" t="e">
        <f>VLOOKUP(Z80,#REF!,5,FALSE)</f>
        <v>#REF!</v>
      </c>
      <c r="AI80" s="510" t="e">
        <f>VLOOKUP(Z80,#REF!,7,FALSE)</f>
        <v>#REF!</v>
      </c>
    </row>
    <row r="81" spans="3:49" s="325" customFormat="1" ht="18.600000000000001" hidden="1" customHeight="1">
      <c r="C81" s="520"/>
      <c r="D81" s="521"/>
      <c r="E81" s="522"/>
      <c r="F81" s="521"/>
      <c r="G81" s="521"/>
      <c r="H81" s="521"/>
      <c r="I81" s="523"/>
      <c r="J81" s="521"/>
      <c r="K81" s="521"/>
      <c r="L81" s="522"/>
      <c r="M81" s="522"/>
      <c r="N81" s="521"/>
      <c r="O81" s="521"/>
      <c r="P81" s="521"/>
      <c r="U81" s="521"/>
      <c r="V81" s="521"/>
      <c r="W81" s="521"/>
      <c r="X81" s="521"/>
      <c r="Y81" s="480" t="e">
        <f>#REF!</f>
        <v>#REF!</v>
      </c>
      <c r="Z81" s="1547" t="e">
        <f>#REF!</f>
        <v>#REF!</v>
      </c>
      <c r="AA81" s="1547"/>
      <c r="AB81" s="1547"/>
      <c r="AC81" s="1547"/>
      <c r="AD81" s="1547"/>
      <c r="AE81" s="510" t="e">
        <f>VLOOKUP(Z81,#REF!,2,FALSE)</f>
        <v>#REF!</v>
      </c>
      <c r="AF81" s="510" t="e">
        <f>VLOOKUP(Z81,#REF!,3,FALSE)</f>
        <v>#REF!</v>
      </c>
      <c r="AG81" s="510" t="e">
        <f>VLOOKUP(Z81,#REF!,4,FALSE)</f>
        <v>#REF!</v>
      </c>
      <c r="AH81" s="510" t="e">
        <f>VLOOKUP(Z81,#REF!,5,FALSE)</f>
        <v>#REF!</v>
      </c>
      <c r="AI81" s="510" t="e">
        <f>VLOOKUP(Z81,#REF!,7,FALSE)</f>
        <v>#REF!</v>
      </c>
    </row>
    <row r="82" spans="3:49" s="325" customFormat="1" ht="18.600000000000001" hidden="1" customHeight="1">
      <c r="C82" s="520"/>
      <c r="D82" s="521"/>
      <c r="E82" s="522"/>
      <c r="F82" s="521"/>
      <c r="G82" s="521"/>
      <c r="H82" s="521"/>
      <c r="I82" s="523"/>
      <c r="J82" s="521"/>
      <c r="K82" s="521"/>
      <c r="L82" s="522"/>
      <c r="M82" s="522"/>
      <c r="N82" s="521"/>
      <c r="O82" s="521"/>
      <c r="P82" s="521"/>
      <c r="U82" s="521"/>
      <c r="V82" s="521"/>
      <c r="W82" s="521"/>
      <c r="X82" s="521"/>
      <c r="Y82" s="479" t="e">
        <f>#REF!</f>
        <v>#REF!</v>
      </c>
      <c r="Z82" s="1547" t="e">
        <f>#REF!</f>
        <v>#REF!</v>
      </c>
      <c r="AA82" s="1547"/>
      <c r="AB82" s="1547"/>
      <c r="AC82" s="1547"/>
      <c r="AD82" s="1547"/>
      <c r="AE82" s="510" t="e">
        <f>VLOOKUP(Z82,#REF!,2,FALSE)</f>
        <v>#REF!</v>
      </c>
      <c r="AF82" s="510" t="e">
        <f>VLOOKUP(Z82,#REF!,3,FALSE)</f>
        <v>#REF!</v>
      </c>
      <c r="AG82" s="510" t="e">
        <f>VLOOKUP(Z82,#REF!,4,FALSE)</f>
        <v>#REF!</v>
      </c>
      <c r="AH82" s="510" t="e">
        <f>VLOOKUP(Z82,#REF!,5,FALSE)</f>
        <v>#REF!</v>
      </c>
      <c r="AI82" s="510" t="e">
        <f>VLOOKUP(Z82,#REF!,7,FALSE)</f>
        <v>#REF!</v>
      </c>
    </row>
    <row r="83" spans="3:49" s="325" customFormat="1" ht="18.600000000000001" hidden="1" customHeight="1">
      <c r="C83" s="520"/>
      <c r="D83" s="521"/>
      <c r="E83" s="522"/>
      <c r="F83" s="521"/>
      <c r="G83" s="521"/>
      <c r="H83" s="521"/>
      <c r="I83" s="523"/>
      <c r="J83" s="521"/>
      <c r="K83" s="521"/>
      <c r="L83" s="522"/>
      <c r="M83" s="522"/>
      <c r="N83" s="521"/>
      <c r="O83" s="521"/>
      <c r="P83" s="521"/>
      <c r="U83" s="521"/>
      <c r="V83" s="521"/>
      <c r="W83" s="521"/>
      <c r="X83" s="521"/>
      <c r="Y83" s="480" t="e">
        <f>#REF!</f>
        <v>#REF!</v>
      </c>
      <c r="Z83" s="1547" t="e">
        <f>#REF!</f>
        <v>#REF!</v>
      </c>
      <c r="AA83" s="1547"/>
      <c r="AB83" s="1547"/>
      <c r="AC83" s="1547"/>
      <c r="AD83" s="1547"/>
      <c r="AE83" s="510" t="e">
        <f>VLOOKUP(Z83,#REF!,2,FALSE)</f>
        <v>#REF!</v>
      </c>
      <c r="AF83" s="510" t="e">
        <f>VLOOKUP(Z83,#REF!,3,FALSE)</f>
        <v>#REF!</v>
      </c>
      <c r="AG83" s="510" t="e">
        <f>VLOOKUP(Z83,#REF!,4,FALSE)</f>
        <v>#REF!</v>
      </c>
      <c r="AH83" s="510" t="e">
        <f>VLOOKUP(Z83,#REF!,5,FALSE)</f>
        <v>#REF!</v>
      </c>
      <c r="AI83" s="510" t="e">
        <f>VLOOKUP(Z83,#REF!,7,FALSE)</f>
        <v>#REF!</v>
      </c>
    </row>
    <row r="84" spans="3:49" s="325" customFormat="1" ht="18.600000000000001" hidden="1" customHeight="1">
      <c r="C84" s="520"/>
      <c r="D84" s="521"/>
      <c r="E84" s="522"/>
      <c r="F84" s="521"/>
      <c r="G84" s="521"/>
      <c r="H84" s="521"/>
      <c r="I84" s="523"/>
      <c r="J84" s="521"/>
      <c r="K84" s="521"/>
      <c r="L84" s="522"/>
      <c r="M84" s="522"/>
      <c r="N84" s="521"/>
      <c r="O84" s="521"/>
      <c r="P84" s="521"/>
      <c r="U84" s="521"/>
      <c r="V84" s="521"/>
      <c r="W84" s="521"/>
      <c r="X84" s="521"/>
      <c r="Y84" s="479" t="e">
        <f>#REF!</f>
        <v>#REF!</v>
      </c>
      <c r="Z84" s="1547" t="e">
        <f>#REF!</f>
        <v>#REF!</v>
      </c>
      <c r="AA84" s="1547"/>
      <c r="AB84" s="1547"/>
      <c r="AC84" s="1547"/>
      <c r="AD84" s="1547"/>
      <c r="AE84" s="510" t="e">
        <f>VLOOKUP(Z84,#REF!,2,FALSE)</f>
        <v>#REF!</v>
      </c>
      <c r="AF84" s="510" t="e">
        <f>VLOOKUP(Z84,#REF!,3,FALSE)</f>
        <v>#REF!</v>
      </c>
      <c r="AG84" s="510" t="e">
        <f>VLOOKUP(Z84,#REF!,4,FALSE)</f>
        <v>#REF!</v>
      </c>
      <c r="AH84" s="510" t="e">
        <f>VLOOKUP(Z84,#REF!,5,FALSE)</f>
        <v>#REF!</v>
      </c>
      <c r="AI84" s="510" t="e">
        <f>VLOOKUP(Z84,#REF!,7,FALSE)</f>
        <v>#REF!</v>
      </c>
    </row>
    <row r="85" spans="3:49" s="361" customFormat="1" ht="15.6" hidden="1">
      <c r="C85" s="548" t="s">
        <v>1404</v>
      </c>
      <c r="D85" s="593"/>
      <c r="E85" s="593"/>
      <c r="F85" s="593"/>
      <c r="G85" s="593"/>
      <c r="H85" s="593"/>
      <c r="I85" s="593"/>
      <c r="J85" s="593"/>
      <c r="K85" s="593"/>
      <c r="L85" s="593"/>
      <c r="M85" s="593"/>
      <c r="N85" s="593"/>
      <c r="O85" s="593"/>
      <c r="P85" s="593"/>
      <c r="Q85" s="593"/>
      <c r="R85" s="593"/>
      <c r="S85" s="594" t="s">
        <v>1403</v>
      </c>
      <c r="T85" s="593"/>
      <c r="U85" s="593"/>
      <c r="V85" s="593"/>
      <c r="W85" s="593"/>
      <c r="X85" s="593"/>
      <c r="Y85" s="593"/>
      <c r="Z85" s="593"/>
      <c r="AA85" s="593"/>
      <c r="AB85" s="593"/>
      <c r="AC85" s="593"/>
      <c r="AD85" s="593"/>
      <c r="AE85" s="593"/>
      <c r="AF85" s="593"/>
      <c r="AG85" s="593"/>
      <c r="AH85" s="593"/>
      <c r="AI85" s="595"/>
      <c r="AM85" s="381"/>
      <c r="AN85" s="381"/>
      <c r="AO85" s="381"/>
      <c r="AP85" s="381"/>
      <c r="AQ85" s="381"/>
      <c r="AR85" s="381"/>
      <c r="AS85" s="381"/>
      <c r="AT85" s="381"/>
      <c r="AU85" s="381"/>
      <c r="AV85" s="381"/>
      <c r="AW85" s="381"/>
    </row>
    <row r="86" spans="3:49" s="364" customFormat="1" ht="16.2" hidden="1" thickBot="1">
      <c r="C86" s="1681" t="str">
        <f>'[61]Weekly Photos'!B23</f>
        <v>Concrete barriers delivery</v>
      </c>
      <c r="D86" s="1528"/>
      <c r="E86" s="1528"/>
      <c r="F86" s="1528"/>
      <c r="G86" s="1528"/>
      <c r="H86" s="1528" t="str">
        <f>'[61]Weekly Photos'!H23</f>
        <v>Temporary mobilization Area</v>
      </c>
      <c r="I86" s="1528"/>
      <c r="J86" s="1528"/>
      <c r="K86" s="1528"/>
      <c r="L86" s="1528"/>
      <c r="M86" s="1528"/>
      <c r="N86" s="1528" t="str">
        <f>'[61]Weekly Photos'!B4</f>
        <v>Start works in Area A</v>
      </c>
      <c r="O86" s="1528"/>
      <c r="P86" s="1528"/>
      <c r="Q86" s="1528"/>
      <c r="R86" s="1608"/>
      <c r="S86" s="596" t="s">
        <v>1402</v>
      </c>
      <c r="T86" s="524"/>
      <c r="U86" s="524"/>
      <c r="V86" s="524"/>
      <c r="W86" s="524"/>
      <c r="X86" s="524"/>
      <c r="Y86" s="524"/>
      <c r="Z86" s="524"/>
      <c r="AA86" s="524"/>
      <c r="AB86" s="524"/>
      <c r="AC86" s="524"/>
      <c r="AD86" s="524"/>
      <c r="AE86" s="524"/>
      <c r="AF86" s="524"/>
      <c r="AG86" s="524"/>
      <c r="AH86" s="524"/>
      <c r="AI86" s="525"/>
      <c r="AJ86" s="381"/>
      <c r="AK86" s="381"/>
    </row>
    <row r="87" spans="3:49" s="361" customFormat="1" ht="41.4" hidden="1" customHeight="1">
      <c r="C87" s="597"/>
      <c r="D87" s="598"/>
      <c r="E87" s="598"/>
      <c r="F87" s="598"/>
      <c r="G87" s="599"/>
      <c r="H87" s="600"/>
      <c r="I87" s="598"/>
      <c r="J87" s="598"/>
      <c r="K87" s="598"/>
      <c r="L87" s="598"/>
      <c r="M87" s="599"/>
      <c r="N87" s="600"/>
      <c r="O87" s="598"/>
      <c r="P87" s="598"/>
      <c r="Q87" s="598"/>
      <c r="R87" s="599"/>
      <c r="S87" s="526" t="s">
        <v>1393</v>
      </c>
      <c r="T87" s="526" t="s">
        <v>1392</v>
      </c>
      <c r="U87" s="1604" t="s">
        <v>1391</v>
      </c>
      <c r="V87" s="1604"/>
      <c r="W87" s="1604"/>
      <c r="X87" s="1604"/>
      <c r="Y87" s="526" t="s">
        <v>1401</v>
      </c>
      <c r="Z87" s="1604" t="s">
        <v>1389</v>
      </c>
      <c r="AA87" s="1604"/>
      <c r="AB87" s="1604"/>
      <c r="AC87" s="1604" t="s">
        <v>1400</v>
      </c>
      <c r="AD87" s="1604"/>
      <c r="AE87" s="1604"/>
      <c r="AF87" s="1604"/>
      <c r="AG87" s="1604"/>
      <c r="AH87" s="526" t="s">
        <v>1388</v>
      </c>
      <c r="AI87" s="527" t="s">
        <v>1386</v>
      </c>
      <c r="AJ87" s="601"/>
      <c r="AK87" s="601"/>
    </row>
    <row r="88" spans="3:49" ht="41.4" hidden="1" customHeight="1">
      <c r="C88" s="530"/>
      <c r="D88" s="325"/>
      <c r="E88" s="325"/>
      <c r="F88" s="325"/>
      <c r="G88" s="602"/>
      <c r="H88" s="603"/>
      <c r="I88" s="325"/>
      <c r="J88" s="325"/>
      <c r="K88" s="325"/>
      <c r="L88" s="325"/>
      <c r="M88" s="602"/>
      <c r="N88" s="603"/>
      <c r="O88" s="325"/>
      <c r="P88" s="325"/>
      <c r="Q88" s="325"/>
      <c r="R88" s="602"/>
      <c r="S88" s="604" t="e">
        <f>IF(+#REF!="","",+#REF!)</f>
        <v>#REF!</v>
      </c>
      <c r="T88" s="528" t="e">
        <f>IF(+#REF!="","",+#REF!)</f>
        <v>#REF!</v>
      </c>
      <c r="U88" s="1605"/>
      <c r="V88" s="1605"/>
      <c r="W88" s="1605"/>
      <c r="X88" s="1605"/>
      <c r="Y88" s="605"/>
      <c r="Z88" s="1641"/>
      <c r="AA88" s="1642"/>
      <c r="AB88" s="1642"/>
      <c r="AC88" s="1642"/>
      <c r="AD88" s="1642"/>
      <c r="AE88" s="1642"/>
      <c r="AF88" s="1642"/>
      <c r="AG88" s="1643"/>
      <c r="AH88" s="481"/>
      <c r="AI88" s="606" t="e">
        <f>IF(+#REF!="","",+#REF!)</f>
        <v>#REF!</v>
      </c>
    </row>
    <row r="89" spans="3:49" ht="41.4" hidden="1" customHeight="1">
      <c r="C89" s="530"/>
      <c r="D89" s="325"/>
      <c r="E89" s="325"/>
      <c r="F89" s="325"/>
      <c r="G89" s="602"/>
      <c r="H89" s="603"/>
      <c r="I89" s="325"/>
      <c r="J89" s="325"/>
      <c r="K89" s="325"/>
      <c r="L89" s="325"/>
      <c r="M89" s="602"/>
      <c r="N89" s="603"/>
      <c r="O89" s="325"/>
      <c r="P89" s="325"/>
      <c r="Q89" s="325"/>
      <c r="R89" s="602"/>
      <c r="S89" s="604" t="e">
        <f>IF(+#REF!="","",+#REF!)</f>
        <v>#REF!</v>
      </c>
      <c r="T89" s="528" t="e">
        <f>IF(+#REF!="","",+#REF!)</f>
        <v>#REF!</v>
      </c>
      <c r="U89" s="1518"/>
      <c r="V89" s="1519"/>
      <c r="W89" s="1519"/>
      <c r="X89" s="1520"/>
      <c r="Y89" s="481"/>
      <c r="Z89" s="1518"/>
      <c r="AA89" s="1519"/>
      <c r="AB89" s="1519"/>
      <c r="AC89" s="1519"/>
      <c r="AD89" s="1519"/>
      <c r="AE89" s="1519"/>
      <c r="AF89" s="1519"/>
      <c r="AG89" s="1520"/>
      <c r="AH89" s="481"/>
      <c r="AI89" s="482" t="e">
        <f>IF(+#REF!="","",+#REF!)</f>
        <v>#REF!</v>
      </c>
    </row>
    <row r="90" spans="3:49" ht="41.4" hidden="1" customHeight="1">
      <c r="C90" s="530"/>
      <c r="D90" s="325"/>
      <c r="E90" s="325"/>
      <c r="F90" s="325"/>
      <c r="G90" s="602"/>
      <c r="H90" s="603"/>
      <c r="I90" s="325"/>
      <c r="J90" s="325"/>
      <c r="K90" s="325"/>
      <c r="L90" s="325"/>
      <c r="M90" s="602"/>
      <c r="N90" s="603"/>
      <c r="O90" s="325"/>
      <c r="P90" s="325"/>
      <c r="Q90" s="325"/>
      <c r="R90" s="602"/>
      <c r="S90" s="604" t="e">
        <f>IF(+#REF!="","",+#REF!)</f>
        <v>#REF!</v>
      </c>
      <c r="T90" s="528" t="e">
        <f>IF(+#REF!="","",+#REF!)</f>
        <v>#REF!</v>
      </c>
      <c r="U90" s="1518"/>
      <c r="V90" s="1519"/>
      <c r="W90" s="1519"/>
      <c r="X90" s="1520"/>
      <c r="Y90" s="481"/>
      <c r="Z90" s="1518"/>
      <c r="AA90" s="1519"/>
      <c r="AB90" s="1519"/>
      <c r="AC90" s="1519"/>
      <c r="AD90" s="1519"/>
      <c r="AE90" s="1519"/>
      <c r="AF90" s="1519"/>
      <c r="AG90" s="1520"/>
      <c r="AH90" s="481"/>
      <c r="AI90" s="482" t="e">
        <f>IF(+#REF!="","",+#REF!)</f>
        <v>#REF!</v>
      </c>
    </row>
    <row r="91" spans="3:49" s="325" customFormat="1" ht="41.4" hidden="1" customHeight="1">
      <c r="C91" s="530"/>
      <c r="G91" s="602"/>
      <c r="H91" s="603"/>
      <c r="M91" s="602"/>
      <c r="N91" s="603"/>
      <c r="R91" s="602"/>
      <c r="S91" s="604" t="e">
        <f>IF(+#REF!="","",+#REF!)</f>
        <v>#REF!</v>
      </c>
      <c r="T91" s="528" t="e">
        <f>IF(+#REF!="","",+#REF!)</f>
        <v>#REF!</v>
      </c>
      <c r="U91" s="1518" t="e">
        <f>IF(+#REF!="","",+#REF!)</f>
        <v>#REF!</v>
      </c>
      <c r="V91" s="1519"/>
      <c r="W91" s="1519"/>
      <c r="X91" s="1520"/>
      <c r="Y91" s="481" t="e">
        <f>IF(+#REF!="","",+#REF!)</f>
        <v>#REF!</v>
      </c>
      <c r="Z91" s="1518" t="e">
        <f>IF(+#REF!="","",+#REF!)</f>
        <v>#REF!</v>
      </c>
      <c r="AA91" s="1519"/>
      <c r="AB91" s="1519"/>
      <c r="AC91" s="1519"/>
      <c r="AD91" s="1519"/>
      <c r="AE91" s="1519"/>
      <c r="AF91" s="1519"/>
      <c r="AG91" s="1520"/>
      <c r="AH91" s="481" t="e">
        <f>IF(+#REF!="","",+#REF!)</f>
        <v>#REF!</v>
      </c>
      <c r="AI91" s="482" t="e">
        <f>IF(+#REF!="","",+#REF!)</f>
        <v>#REF!</v>
      </c>
    </row>
    <row r="92" spans="3:49" s="325" customFormat="1" ht="41.4" hidden="1" customHeight="1">
      <c r="C92" s="607"/>
      <c r="D92" s="608"/>
      <c r="E92" s="608"/>
      <c r="F92" s="608"/>
      <c r="G92" s="609"/>
      <c r="H92" s="610"/>
      <c r="I92" s="608"/>
      <c r="J92" s="608"/>
      <c r="K92" s="608"/>
      <c r="L92" s="608"/>
      <c r="M92" s="609"/>
      <c r="N92" s="610"/>
      <c r="O92" s="608"/>
      <c r="P92" s="608"/>
      <c r="Q92" s="608"/>
      <c r="R92" s="609"/>
      <c r="S92" s="611" t="e">
        <f>IF(+#REF!="","",+#REF!)</f>
        <v>#REF!</v>
      </c>
      <c r="T92" s="612" t="e">
        <f>IF(+#REF!="","",+#REF!)</f>
        <v>#REF!</v>
      </c>
      <c r="U92" s="1595" t="e">
        <f>IF(+#REF!="","",+#REF!)</f>
        <v>#REF!</v>
      </c>
      <c r="V92" s="1596"/>
      <c r="W92" s="1596"/>
      <c r="X92" s="1597"/>
      <c r="Y92" s="613" t="e">
        <f>IF(+#REF!="","",+#REF!)</f>
        <v>#REF!</v>
      </c>
      <c r="Z92" s="1595" t="e">
        <f>IF(+#REF!="","",+#REF!)</f>
        <v>#REF!</v>
      </c>
      <c r="AA92" s="1596"/>
      <c r="AB92" s="1596"/>
      <c r="AC92" s="1596"/>
      <c r="AD92" s="1596"/>
      <c r="AE92" s="1596"/>
      <c r="AF92" s="1596"/>
      <c r="AG92" s="1597"/>
      <c r="AH92" s="613" t="e">
        <f>IF(+#REF!="","",+#REF!)</f>
        <v>#REF!</v>
      </c>
      <c r="AI92" s="614" t="e">
        <f>IF(+#REF!="","",+#REF!)</f>
        <v>#REF!</v>
      </c>
    </row>
    <row r="93" spans="3:49" s="325" customFormat="1"/>
    <row r="94" spans="3:49" s="325" customFormat="1">
      <c r="C94" s="365"/>
      <c r="D94" s="365"/>
      <c r="E94" s="365"/>
      <c r="F94" s="365"/>
      <c r="G94" s="365"/>
      <c r="H94" s="365"/>
      <c r="I94" s="365"/>
      <c r="J94" s="365"/>
      <c r="K94" s="365"/>
      <c r="L94" s="365"/>
      <c r="M94" s="365"/>
      <c r="N94" s="365"/>
    </row>
    <row r="95" spans="3:49" s="325" customFormat="1">
      <c r="C95" s="365"/>
      <c r="D95" s="365"/>
      <c r="E95" s="365"/>
      <c r="F95" s="365"/>
      <c r="G95" s="365"/>
      <c r="H95" s="365"/>
      <c r="I95" s="365"/>
      <c r="J95" s="365"/>
      <c r="K95" s="365"/>
      <c r="L95" s="365"/>
      <c r="M95" s="365"/>
      <c r="N95" s="365"/>
      <c r="Y95" s="419"/>
    </row>
    <row r="96" spans="3:49" s="325" customFormat="1">
      <c r="C96" s="365"/>
      <c r="D96" s="365"/>
      <c r="E96" s="365"/>
      <c r="F96" s="365"/>
      <c r="G96" s="365"/>
      <c r="H96" s="365"/>
      <c r="I96" s="365"/>
      <c r="J96" s="365"/>
      <c r="K96" s="365"/>
      <c r="L96" s="365"/>
      <c r="M96" s="365"/>
      <c r="N96" s="365"/>
      <c r="Y96" s="615"/>
    </row>
    <row r="97" spans="3:14" s="325" customFormat="1">
      <c r="C97" s="365"/>
      <c r="D97" s="365"/>
      <c r="E97" s="365"/>
      <c r="F97" s="365"/>
      <c r="G97" s="365"/>
      <c r="H97" s="365"/>
      <c r="I97" s="365"/>
      <c r="J97" s="365"/>
      <c r="K97" s="365"/>
      <c r="L97" s="365"/>
      <c r="M97" s="365"/>
      <c r="N97" s="365"/>
    </row>
    <row r="98" spans="3:14" s="325" customFormat="1">
      <c r="J98" s="365"/>
      <c r="K98" s="365"/>
      <c r="L98" s="365"/>
      <c r="M98" s="365"/>
    </row>
    <row r="99" spans="3:14" s="325" customFormat="1">
      <c r="J99" s="365"/>
      <c r="K99" s="365"/>
      <c r="L99" s="365"/>
      <c r="M99" s="365"/>
    </row>
    <row r="100" spans="3:14" s="325" customFormat="1">
      <c r="J100" s="365"/>
      <c r="K100" s="365"/>
      <c r="L100" s="365"/>
      <c r="M100" s="365"/>
    </row>
    <row r="101" spans="3:14" s="325" customFormat="1">
      <c r="J101" s="365"/>
      <c r="K101" s="365"/>
      <c r="L101" s="365"/>
      <c r="M101" s="365"/>
    </row>
    <row r="102" spans="3:14" s="325" customFormat="1"/>
    <row r="103" spans="3:14" s="325" customFormat="1"/>
    <row r="104" spans="3:14" s="325" customFormat="1"/>
    <row r="105" spans="3:14" s="325" customFormat="1"/>
    <row r="106" spans="3:14" s="325" customFormat="1"/>
    <row r="107" spans="3:14" s="325" customFormat="1"/>
    <row r="108" spans="3:14" s="325" customFormat="1"/>
    <row r="109" spans="3:14" s="325" customFormat="1"/>
    <row r="110" spans="3:14" s="325" customFormat="1"/>
    <row r="111" spans="3:14" s="325" customFormat="1"/>
    <row r="112" spans="3:14" s="325" customFormat="1"/>
    <row r="113" s="325" customFormat="1"/>
    <row r="114" s="325" customFormat="1"/>
    <row r="115" s="325" customFormat="1"/>
    <row r="116" s="325" customFormat="1"/>
    <row r="117" s="325" customFormat="1"/>
    <row r="118" s="325" customFormat="1"/>
    <row r="119" s="325" customFormat="1"/>
    <row r="120" s="325" customFormat="1"/>
    <row r="121" s="325" customFormat="1"/>
    <row r="122" s="325" customFormat="1"/>
    <row r="123" s="325" customFormat="1"/>
    <row r="124" s="325" customFormat="1"/>
    <row r="125" s="325" customFormat="1"/>
    <row r="126" s="325" customFormat="1"/>
    <row r="127" s="325" customFormat="1"/>
    <row r="128" s="325" customFormat="1"/>
    <row r="129" s="325" customFormat="1"/>
    <row r="130" s="325" customFormat="1"/>
    <row r="131" s="325" customFormat="1"/>
    <row r="132" s="325" customFormat="1"/>
    <row r="133" s="325" customFormat="1"/>
    <row r="134" s="325" customFormat="1"/>
  </sheetData>
  <sheetProtection formatCells="0" formatColumns="0" formatRows="0" insertHyperlinks="0" sort="0" autoFilter="0" pivotTables="0"/>
  <mergeCells count="257">
    <mergeCell ref="C3:K3"/>
    <mergeCell ref="O8:P8"/>
    <mergeCell ref="AA5:AA6"/>
    <mergeCell ref="U7:V7"/>
    <mergeCell ref="O7:P7"/>
    <mergeCell ref="Q7:R7"/>
    <mergeCell ref="O4:V4"/>
    <mergeCell ref="I4:N4"/>
    <mergeCell ref="W4:AB4"/>
    <mergeCell ref="AB5:AB6"/>
    <mergeCell ref="AB7:AB8"/>
    <mergeCell ref="S8:T8"/>
    <mergeCell ref="Q8:R8"/>
    <mergeCell ref="U8:V8"/>
    <mergeCell ref="D5:H5"/>
    <mergeCell ref="G6:H6"/>
    <mergeCell ref="G7:H7"/>
    <mergeCell ref="G8:H8"/>
    <mergeCell ref="S7:T7"/>
    <mergeCell ref="S6:T6"/>
    <mergeCell ref="Q6:R6"/>
    <mergeCell ref="O6:P6"/>
    <mergeCell ref="AA7:AA8"/>
    <mergeCell ref="C17:D17"/>
    <mergeCell ref="C15:D15"/>
    <mergeCell ref="C16:D16"/>
    <mergeCell ref="C14:D14"/>
    <mergeCell ref="F12:F13"/>
    <mergeCell ref="E12:E13"/>
    <mergeCell ref="N46:O48"/>
    <mergeCell ref="K46:K47"/>
    <mergeCell ref="N45:X45"/>
    <mergeCell ref="C12:D13"/>
    <mergeCell ref="I12:P12"/>
    <mergeCell ref="Z48:AA48"/>
    <mergeCell ref="C57:D57"/>
    <mergeCell ref="N54:P54"/>
    <mergeCell ref="C51:D51"/>
    <mergeCell ref="C58:D58"/>
    <mergeCell ref="C49:D49"/>
    <mergeCell ref="C11:P11"/>
    <mergeCell ref="C10:AI10"/>
    <mergeCell ref="Q11:AB11"/>
    <mergeCell ref="AC11:AI11"/>
    <mergeCell ref="L46:L47"/>
    <mergeCell ref="N52:O52"/>
    <mergeCell ref="Z53:AA53"/>
    <mergeCell ref="C18:D18"/>
    <mergeCell ref="E46:E47"/>
    <mergeCell ref="E55:E56"/>
    <mergeCell ref="C46:D47"/>
    <mergeCell ref="Q46:Q48"/>
    <mergeCell ref="P46:P48"/>
    <mergeCell ref="N55:P55"/>
    <mergeCell ref="Z55:AA55"/>
    <mergeCell ref="Z51:AA51"/>
    <mergeCell ref="Y50:Y58"/>
    <mergeCell ref="M55:M56"/>
    <mergeCell ref="N50:O50"/>
    <mergeCell ref="M46:M47"/>
    <mergeCell ref="C50:D50"/>
    <mergeCell ref="C52:D52"/>
    <mergeCell ref="C48:D48"/>
    <mergeCell ref="K55:K56"/>
    <mergeCell ref="N60:O60"/>
    <mergeCell ref="Y48:Y49"/>
    <mergeCell ref="N51:O51"/>
    <mergeCell ref="C53:D53"/>
    <mergeCell ref="Q58:R58"/>
    <mergeCell ref="N58:P58"/>
    <mergeCell ref="W58:X58"/>
    <mergeCell ref="W57:X57"/>
    <mergeCell ref="N57:P57"/>
    <mergeCell ref="T47:T48"/>
    <mergeCell ref="S58:V58"/>
    <mergeCell ref="C69:D69"/>
    <mergeCell ref="C70:D70"/>
    <mergeCell ref="C68:D68"/>
    <mergeCell ref="C86:G86"/>
    <mergeCell ref="C72:M72"/>
    <mergeCell ref="C73:M73"/>
    <mergeCell ref="C77:E78"/>
    <mergeCell ref="C71:D71"/>
    <mergeCell ref="V68:X68"/>
    <mergeCell ref="K68:M68"/>
    <mergeCell ref="K71:M71"/>
    <mergeCell ref="K70:M70"/>
    <mergeCell ref="K69:M69"/>
    <mergeCell ref="U71:X71"/>
    <mergeCell ref="J77:M78"/>
    <mergeCell ref="H74:M74"/>
    <mergeCell ref="L76:M76"/>
    <mergeCell ref="C74:G74"/>
    <mergeCell ref="Z92:AG92"/>
    <mergeCell ref="AD24:AE24"/>
    <mergeCell ref="AD22:AE22"/>
    <mergeCell ref="Z79:AD79"/>
    <mergeCell ref="AD26:AE26"/>
    <mergeCell ref="Z70:Z71"/>
    <mergeCell ref="Z77:AD77"/>
    <mergeCell ref="AB59:AC59"/>
    <mergeCell ref="AG45:AI45"/>
    <mergeCell ref="AI72:AI73"/>
    <mergeCell ref="AI68:AI69"/>
    <mergeCell ref="Z72:Z73"/>
    <mergeCell ref="AG70:AG71"/>
    <mergeCell ref="AF46:AF47"/>
    <mergeCell ref="AB50:AC50"/>
    <mergeCell ref="Z62:AA62"/>
    <mergeCell ref="AB53:AC53"/>
    <mergeCell ref="Z49:AA49"/>
    <mergeCell ref="Z91:AG91"/>
    <mergeCell ref="AD27:AE27"/>
    <mergeCell ref="Z66:Z67"/>
    <mergeCell ref="AF70:AF71"/>
    <mergeCell ref="AE46:AE47"/>
    <mergeCell ref="AB63:AC63"/>
    <mergeCell ref="AD46:AD47"/>
    <mergeCell ref="AD25:AE25"/>
    <mergeCell ref="AD23:AE23"/>
    <mergeCell ref="W56:X56"/>
    <mergeCell ref="V47:V48"/>
    <mergeCell ref="U47:U48"/>
    <mergeCell ref="Y59:Y63"/>
    <mergeCell ref="AB56:AC56"/>
    <mergeCell ref="Z61:AA61"/>
    <mergeCell ref="S57:V57"/>
    <mergeCell ref="Q60:S60"/>
    <mergeCell ref="S56:V56"/>
    <mergeCell ref="S55:V55"/>
    <mergeCell ref="Q56:R56"/>
    <mergeCell ref="Q62:S62"/>
    <mergeCell ref="Q61:S61"/>
    <mergeCell ref="AB58:AC58"/>
    <mergeCell ref="Z50:AA50"/>
    <mergeCell ref="AB54:AC54"/>
    <mergeCell ref="Z57:AA57"/>
    <mergeCell ref="Z54:AA54"/>
    <mergeCell ref="AB57:AC57"/>
    <mergeCell ref="AB55:AC55"/>
    <mergeCell ref="Z52:AA52"/>
    <mergeCell ref="AH72:AH73"/>
    <mergeCell ref="Z68:Z69"/>
    <mergeCell ref="AB52:AC52"/>
    <mergeCell ref="Z88:AG88"/>
    <mergeCell ref="AC87:AG87"/>
    <mergeCell ref="Z84:AD84"/>
    <mergeCell ref="AI70:AI71"/>
    <mergeCell ref="AH68:AH69"/>
    <mergeCell ref="AF68:AF69"/>
    <mergeCell ref="AG68:AG69"/>
    <mergeCell ref="AA68:AE69"/>
    <mergeCell ref="Z76:AD76"/>
    <mergeCell ref="Z75:AD75"/>
    <mergeCell ref="AH70:AH71"/>
    <mergeCell ref="Z87:AB87"/>
    <mergeCell ref="AA72:AE73"/>
    <mergeCell ref="Z80:AD80"/>
    <mergeCell ref="AG66:AG67"/>
    <mergeCell ref="AI66:AI67"/>
    <mergeCell ref="Z58:AA58"/>
    <mergeCell ref="Y64:AI65"/>
    <mergeCell ref="Y72:Y73"/>
    <mergeCell ref="Y68:Y69"/>
    <mergeCell ref="Y70:Y71"/>
    <mergeCell ref="Y66:Y67"/>
    <mergeCell ref="K66:M66"/>
    <mergeCell ref="AA66:AE67"/>
    <mergeCell ref="C60:D60"/>
    <mergeCell ref="C59:D59"/>
    <mergeCell ref="C55:D56"/>
    <mergeCell ref="AG54:AI55"/>
    <mergeCell ref="C66:D66"/>
    <mergeCell ref="C67:D67"/>
    <mergeCell ref="N61:O61"/>
    <mergeCell ref="C61:D61"/>
    <mergeCell ref="Z56:AA56"/>
    <mergeCell ref="E64:E65"/>
    <mergeCell ref="C64:D65"/>
    <mergeCell ref="Q65:S65"/>
    <mergeCell ref="N62:O62"/>
    <mergeCell ref="F64:F65"/>
    <mergeCell ref="C62:D62"/>
    <mergeCell ref="Z63:AA63"/>
    <mergeCell ref="K64:M65"/>
    <mergeCell ref="U92:X92"/>
    <mergeCell ref="AF66:AF67"/>
    <mergeCell ref="R46:R48"/>
    <mergeCell ref="Q66:S66"/>
    <mergeCell ref="AF72:AF73"/>
    <mergeCell ref="Q63:S63"/>
    <mergeCell ref="Q64:S64"/>
    <mergeCell ref="Z78:AD78"/>
    <mergeCell ref="Z81:AD81"/>
    <mergeCell ref="U89:X89"/>
    <mergeCell ref="U90:X90"/>
    <mergeCell ref="U87:X87"/>
    <mergeCell ref="U88:X88"/>
    <mergeCell ref="U91:X91"/>
    <mergeCell ref="T46:X46"/>
    <mergeCell ref="Q57:R57"/>
    <mergeCell ref="N86:R86"/>
    <mergeCell ref="AB49:AC49"/>
    <mergeCell ref="N56:P56"/>
    <mergeCell ref="AB51:AC51"/>
    <mergeCell ref="AB62:AC62"/>
    <mergeCell ref="Z59:AA59"/>
    <mergeCell ref="Z83:AD83"/>
    <mergeCell ref="X47:X48"/>
    <mergeCell ref="Z90:AG90"/>
    <mergeCell ref="AB61:AC61"/>
    <mergeCell ref="AA70:AE71"/>
    <mergeCell ref="L55:L56"/>
    <mergeCell ref="N64:O64"/>
    <mergeCell ref="Q5:R5"/>
    <mergeCell ref="N65:O65"/>
    <mergeCell ref="S5:T5"/>
    <mergeCell ref="O5:P5"/>
    <mergeCell ref="U6:V6"/>
    <mergeCell ref="AG72:AG73"/>
    <mergeCell ref="AC5:AI8"/>
    <mergeCell ref="AH66:AH67"/>
    <mergeCell ref="AB48:AC48"/>
    <mergeCell ref="R12:R13"/>
    <mergeCell ref="S12:V12"/>
    <mergeCell ref="Z46:AA47"/>
    <mergeCell ref="Y46:Y47"/>
    <mergeCell ref="Z60:AA60"/>
    <mergeCell ref="S46:S48"/>
    <mergeCell ref="AB46:AC47"/>
    <mergeCell ref="W47:W48"/>
    <mergeCell ref="N59:X59"/>
    <mergeCell ref="S54:V54"/>
    <mergeCell ref="Z89:AG89"/>
    <mergeCell ref="N63:O63"/>
    <mergeCell ref="U5:V5"/>
    <mergeCell ref="G12:H12"/>
    <mergeCell ref="L80:M80"/>
    <mergeCell ref="H86:M86"/>
    <mergeCell ref="W55:X55"/>
    <mergeCell ref="W54:X54"/>
    <mergeCell ref="F77:I77"/>
    <mergeCell ref="F78:G78"/>
    <mergeCell ref="H78:I78"/>
    <mergeCell ref="N66:O66"/>
    <mergeCell ref="K67:M67"/>
    <mergeCell ref="N49:O49"/>
    <mergeCell ref="Q55:R55"/>
    <mergeCell ref="Q54:R54"/>
    <mergeCell ref="AB60:AC60"/>
    <mergeCell ref="I64:I65"/>
    <mergeCell ref="J64:J65"/>
    <mergeCell ref="G64:G65"/>
    <mergeCell ref="H64:H65"/>
    <mergeCell ref="Z82:AD82"/>
    <mergeCell ref="AD21:AE21"/>
    <mergeCell ref="N67:X67"/>
  </mergeCells>
  <conditionalFormatting sqref="F14:F19">
    <cfRule type="dataBar" priority="139">
      <dataBar>
        <cfvo type="min"/>
        <cfvo type="max"/>
        <color rgb="FF000000"/>
      </dataBar>
      <extLst>
        <ext xmlns:x14="http://schemas.microsoft.com/office/spreadsheetml/2009/9/main" uri="{B025F937-C7B1-47D3-B67F-A62EFF666E3E}">
          <x14:id>{85E61FB9-7DA0-40A0-B653-7E8E015B74BD}</x14:id>
        </ext>
      </extLst>
    </cfRule>
    <cfRule type="dataBar" priority="138">
      <dataBar>
        <cfvo type="min"/>
        <cfvo type="max"/>
        <color rgb="FF53B3DD"/>
      </dataBar>
    </cfRule>
  </conditionalFormatting>
  <conditionalFormatting sqref="K76">
    <cfRule type="cellIs" dxfId="288" priority="8" operator="lessThan">
      <formula>0</formula>
    </cfRule>
  </conditionalFormatting>
  <conditionalFormatting sqref="L14:L18">
    <cfRule type="colorScale" priority="142">
      <colorScale>
        <cfvo type="min"/>
        <cfvo type="percentile" val="50"/>
        <cfvo type="max"/>
        <color theme="5" tint="0.59999389629810485"/>
        <color theme="7" tint="0.79998168889431442"/>
        <color theme="4" tint="0.59999389629810485"/>
      </colorScale>
    </cfRule>
  </conditionalFormatting>
  <conditionalFormatting sqref="L76:M76">
    <cfRule type="dataBar" priority="5">
      <dataBar>
        <cfvo type="min"/>
        <cfvo type="max"/>
        <color rgb="FF63C384"/>
      </dataBar>
    </cfRule>
    <cfRule type="dataBar" priority="53">
      <dataBar>
        <cfvo type="min"/>
        <cfvo type="max"/>
        <color rgb="FF000000"/>
      </dataBar>
      <extLst>
        <ext xmlns:x14="http://schemas.microsoft.com/office/spreadsheetml/2009/9/main" uri="{B025F937-C7B1-47D3-B67F-A62EFF666E3E}">
          <x14:id>{4DBA0D40-E519-4B5B-8378-7AC73906B20C}</x14:id>
        </ext>
      </extLst>
    </cfRule>
  </conditionalFormatting>
  <conditionalFormatting sqref="L80:M84">
    <cfRule type="dataBar" priority="56">
      <dataBar>
        <cfvo type="min"/>
        <cfvo type="max"/>
        <color rgb="FF000000"/>
      </dataBar>
      <extLst>
        <ext xmlns:x14="http://schemas.microsoft.com/office/spreadsheetml/2009/9/main" uri="{B025F937-C7B1-47D3-B67F-A62EFF666E3E}">
          <x14:id>{8A825166-A39D-4B1E-AB1A-85B5DDCD6721}</x14:id>
        </ext>
      </extLst>
    </cfRule>
    <cfRule type="dataBar" priority="6">
      <dataBar>
        <cfvo type="min"/>
        <cfvo type="max"/>
        <color rgb="FF63C384"/>
      </dataBar>
    </cfRule>
  </conditionalFormatting>
  <conditionalFormatting sqref="N14:N18">
    <cfRule type="colorScale" priority="143">
      <colorScale>
        <cfvo type="min"/>
        <cfvo type="percentile" val="50"/>
        <cfvo type="max"/>
        <color theme="5" tint="0.59999389629810485"/>
        <color theme="7" tint="0.79998168889431442"/>
        <color theme="4" tint="0.59999389629810485"/>
      </colorScale>
    </cfRule>
  </conditionalFormatting>
  <conditionalFormatting sqref="O14:O18">
    <cfRule type="dataBar" priority="145">
      <dataBar>
        <cfvo type="min"/>
        <cfvo type="max"/>
        <color theme="0" tint="-0.249977111117893"/>
      </dataBar>
    </cfRule>
    <cfRule type="cellIs" dxfId="287" priority="144" operator="lessThan">
      <formula>0</formula>
    </cfRule>
    <cfRule type="dataBar" priority="146">
      <dataBar>
        <cfvo type="min"/>
        <cfvo type="max"/>
        <color rgb="FF000000"/>
      </dataBar>
      <extLst>
        <ext xmlns:x14="http://schemas.microsoft.com/office/spreadsheetml/2009/9/main" uri="{B025F937-C7B1-47D3-B67F-A62EFF666E3E}">
          <x14:id>{E330C80B-B2E6-4838-BAFF-7FEA60AE4815}</x14:id>
        </ext>
      </extLst>
    </cfRule>
  </conditionalFormatting>
  <conditionalFormatting sqref="P14:P18 AB14:AB18">
    <cfRule type="expression" dxfId="286" priority="37">
      <formula>P14&lt;1</formula>
    </cfRule>
    <cfRule type="expression" dxfId="285" priority="38">
      <formula>P14=1</formula>
    </cfRule>
    <cfRule type="expression" dxfId="284" priority="39">
      <formula>P14&gt;1</formula>
    </cfRule>
  </conditionalFormatting>
  <conditionalFormatting sqref="R14:R19">
    <cfRule type="dataBar" priority="147">
      <dataBar>
        <cfvo type="min"/>
        <cfvo type="max"/>
        <color rgb="FF53B3DD"/>
      </dataBar>
    </cfRule>
    <cfRule type="dataBar" priority="148">
      <dataBar>
        <cfvo type="min"/>
        <cfvo type="max"/>
        <color rgb="FF000000"/>
      </dataBar>
      <extLst>
        <ext xmlns:x14="http://schemas.microsoft.com/office/spreadsheetml/2009/9/main" uri="{B025F937-C7B1-47D3-B67F-A62EFF666E3E}">
          <x14:id>{0D6AAE3A-E9D9-482B-89FA-D49552AD4A89}</x14:id>
        </ext>
      </extLst>
    </cfRule>
  </conditionalFormatting>
  <conditionalFormatting sqref="U14:U19">
    <cfRule type="colorScale" priority="151">
      <colorScale>
        <cfvo type="min"/>
        <cfvo type="percentile" val="50"/>
        <cfvo type="max"/>
        <color theme="5" tint="0.59999389629810485"/>
        <color theme="7" tint="0.79998168889431442"/>
        <color theme="4" tint="0.59999389629810485"/>
      </colorScale>
    </cfRule>
  </conditionalFormatting>
  <conditionalFormatting sqref="U88:U92">
    <cfRule type="cellIs" dxfId="283" priority="16" stopIfTrue="1" operator="equal">
      <formula>"Threat"</formula>
    </cfRule>
    <cfRule type="cellIs" dxfId="282" priority="17" stopIfTrue="1" operator="equal">
      <formula>"Opportunity"</formula>
    </cfRule>
    <cfRule type="cellIs" dxfId="281" priority="18" stopIfTrue="1" operator="equal">
      <formula>"Issue"</formula>
    </cfRule>
  </conditionalFormatting>
  <conditionalFormatting sqref="U8:V8">
    <cfRule type="cellIs" dxfId="280" priority="1" operator="greaterThan">
      <formula>0</formula>
    </cfRule>
  </conditionalFormatting>
  <conditionalFormatting sqref="V14:V19">
    <cfRule type="colorScale" priority="153">
      <colorScale>
        <cfvo type="min"/>
        <cfvo type="percentile" val="50"/>
        <cfvo type="max"/>
        <color theme="5" tint="0.59999389629810485"/>
        <color theme="7" tint="0.79998168889431442"/>
        <color theme="4" tint="0.59999389629810485"/>
      </colorScale>
    </cfRule>
  </conditionalFormatting>
  <conditionalFormatting sqref="X70">
    <cfRule type="dataBar" priority="7">
      <dataBar>
        <cfvo type="min"/>
        <cfvo type="max"/>
        <color rgb="FF63C384"/>
      </dataBar>
    </cfRule>
    <cfRule type="dataBar" priority="55">
      <dataBar>
        <cfvo type="min"/>
        <cfvo type="max"/>
        <color rgb="FF000000"/>
      </dataBar>
      <extLst>
        <ext xmlns:x14="http://schemas.microsoft.com/office/spreadsheetml/2009/9/main" uri="{B025F937-C7B1-47D3-B67F-A62EFF666E3E}">
          <x14:id>{2A819366-8DC0-40A6-A25B-D065AFA1BE84}</x14:id>
        </ext>
      </extLst>
    </cfRule>
  </conditionalFormatting>
  <conditionalFormatting sqref="Y14:Y19">
    <cfRule type="colorScale" priority="155">
      <colorScale>
        <cfvo type="min"/>
        <cfvo type="percentile" val="50"/>
        <cfvo type="max"/>
        <color theme="5" tint="0.59999389629810485"/>
        <color theme="7" tint="0.79998168889431442"/>
        <color theme="4" tint="0.59999389629810485"/>
      </colorScale>
    </cfRule>
  </conditionalFormatting>
  <conditionalFormatting sqref="Y20:Y21 I20 M14:M18">
    <cfRule type="colorScale" priority="15">
      <colorScale>
        <cfvo type="min"/>
        <cfvo type="percentile" val="50"/>
        <cfvo type="max"/>
        <color theme="5" tint="0.59999389629810485"/>
        <color theme="7" tint="0.79998168889431442"/>
        <color theme="4" tint="0.59999389629810485"/>
      </colorScale>
    </cfRule>
  </conditionalFormatting>
  <conditionalFormatting sqref="Z14:Z19">
    <cfRule type="colorScale" priority="157">
      <colorScale>
        <cfvo type="min"/>
        <cfvo type="percentile" val="50"/>
        <cfvo type="max"/>
        <color theme="5" tint="0.59999389629810485"/>
        <color theme="7" tint="0.79998168889431442"/>
        <color theme="4" tint="0.59999389629810485"/>
      </colorScale>
    </cfRule>
  </conditionalFormatting>
  <conditionalFormatting sqref="AA14:AA18">
    <cfRule type="cellIs" dxfId="279" priority="159" operator="lessThan">
      <formula>0</formula>
    </cfRule>
    <cfRule type="dataBar" priority="160">
      <dataBar>
        <cfvo type="min"/>
        <cfvo type="max"/>
        <color theme="0" tint="-0.249977111117893"/>
      </dataBar>
    </cfRule>
    <cfRule type="dataBar" priority="161">
      <dataBar>
        <cfvo type="min"/>
        <cfvo type="max"/>
        <color rgb="FF000000"/>
      </dataBar>
      <extLst>
        <ext xmlns:x14="http://schemas.microsoft.com/office/spreadsheetml/2009/9/main" uri="{B025F937-C7B1-47D3-B67F-A62EFF666E3E}">
          <x14:id>{4FCAE6F5-98F3-4902-AEAB-C015DE95A69A}</x14:id>
        </ext>
      </extLst>
    </cfRule>
  </conditionalFormatting>
  <conditionalFormatting sqref="AB19">
    <cfRule type="expression" dxfId="278" priority="33">
      <formula>AB19&gt;1</formula>
    </cfRule>
    <cfRule type="expression" dxfId="277" priority="32">
      <formula>AB19=1</formula>
    </cfRule>
    <cfRule type="expression" dxfId="276" priority="31">
      <formula>AB19&lt;1</formula>
    </cfRule>
  </conditionalFormatting>
  <dataValidations disablePrompts="1" count="6">
    <dataValidation allowBlank="1" sqref="N50:O50" xr:uid="{00000000-0002-0000-0200-000005000000}"/>
    <dataValidation type="list" allowBlank="1" showInputMessage="1" showErrorMessage="1" prompt="Select as loaded in P6 Schedule" sqref="Q13" xr:uid="{00000000-0002-0000-0200-000004000000}">
      <formula1>"(Manhours),(Mandays)"</formula1>
    </dataValidation>
    <dataValidation allowBlank="1" showInputMessage="1" showErrorMessage="1" prompt="Field Inspection Report" sqref="N52" xr:uid="{00000000-0002-0000-0200-000003000000}"/>
    <dataValidation allowBlank="1" showInputMessage="1" showErrorMessage="1" prompt="Material Inspection Report" sqref="N51" xr:uid="{00000000-0002-0000-0200-000002000000}"/>
    <dataValidation allowBlank="1" showInputMessage="1" showErrorMessage="1" prompt="Non-Conformance Report" sqref="N49" xr:uid="{00000000-0002-0000-0200-000001000000}"/>
    <dataValidation type="date" allowBlank="1" showInputMessage="1" showErrorMessage="1" errorTitle="Date only" error="Please enter only Date" sqref="L5:L8" xr:uid="{00000000-0002-0000-0200-000000000000}">
      <formula1>32874</formula1>
      <formula2>72686</formula2>
    </dataValidation>
  </dataValidations>
  <printOptions horizontalCentered="1" verticalCentered="1"/>
  <pageMargins left="0.15" right="0.15" top="0.15" bottom="0.15" header="0" footer="0"/>
  <pageSetup paperSize="8" scale="31" orientation="landscape" r:id="rId1"/>
  <headerFooter alignWithMargins="0">
    <oddFooter>&amp;R_x000D_&amp;1#&amp;"Aptos"&amp;10&amp;K000000 Data sensitivity - Public</oddFooter>
  </headerFooter>
  <drawing r:id="rId2"/>
  <extLst>
    <ext xmlns:x14="http://schemas.microsoft.com/office/spreadsheetml/2009/9/main" uri="{78C0D931-6437-407d-A8EE-F0AAD7539E65}">
      <x14:conditionalFormattings>
        <x14:conditionalFormatting xmlns:xm="http://schemas.microsoft.com/office/excel/2006/main">
          <x14:cfRule type="dataBar" id="{85E61FB9-7DA0-40A0-B653-7E8E015B74BD}">
            <x14:dataBar minLength="0" maxLength="100" negativeBarColorSameAsPositive="1" axisPosition="none">
              <x14:cfvo type="min"/>
              <x14:cfvo type="max"/>
            </x14:dataBar>
          </x14:cfRule>
          <xm:sqref>F14:F19</xm:sqref>
        </x14:conditionalFormatting>
        <x14:conditionalFormatting xmlns:xm="http://schemas.microsoft.com/office/excel/2006/main">
          <x14:cfRule type="dataBar" id="{4DBA0D40-E519-4B5B-8378-7AC73906B20C}">
            <x14:dataBar minLength="0" maxLength="100" negativeBarColorSameAsPositive="1" axisPosition="none">
              <x14:cfvo type="min"/>
              <x14:cfvo type="max"/>
            </x14:dataBar>
          </x14:cfRule>
          <xm:sqref>L76:M76</xm:sqref>
        </x14:conditionalFormatting>
        <x14:conditionalFormatting xmlns:xm="http://schemas.microsoft.com/office/excel/2006/main">
          <x14:cfRule type="dataBar" id="{8A825166-A39D-4B1E-AB1A-85B5DDCD6721}">
            <x14:dataBar minLength="0" maxLength="100" negativeBarColorSameAsPositive="1" axisPosition="none">
              <x14:cfvo type="min"/>
              <x14:cfvo type="max"/>
            </x14:dataBar>
          </x14:cfRule>
          <xm:sqref>L80:M84</xm:sqref>
        </x14:conditionalFormatting>
        <x14:conditionalFormatting xmlns:xm="http://schemas.microsoft.com/office/excel/2006/main">
          <x14:cfRule type="dataBar" id="{E330C80B-B2E6-4838-BAFF-7FEA60AE4815}">
            <x14:dataBar minLength="0" maxLength="100" negativeBarColorSameAsPositive="1" axisPosition="none">
              <x14:cfvo type="min"/>
              <x14:cfvo type="max"/>
            </x14:dataBar>
          </x14:cfRule>
          <xm:sqref>O14:O18</xm:sqref>
        </x14:conditionalFormatting>
        <x14:conditionalFormatting xmlns:xm="http://schemas.microsoft.com/office/excel/2006/main">
          <x14:cfRule type="dataBar" id="{0D6AAE3A-E9D9-482B-89FA-D49552AD4A89}">
            <x14:dataBar minLength="0" maxLength="100" negativeBarColorSameAsPositive="1" axisPosition="none">
              <x14:cfvo type="min"/>
              <x14:cfvo type="max"/>
            </x14:dataBar>
          </x14:cfRule>
          <xm:sqref>R14:R19</xm:sqref>
        </x14:conditionalFormatting>
        <x14:conditionalFormatting xmlns:xm="http://schemas.microsoft.com/office/excel/2006/main">
          <x14:cfRule type="dataBar" id="{2A819366-8DC0-40A6-A25B-D065AFA1BE84}">
            <x14:dataBar minLength="0" maxLength="100" negativeBarColorSameAsPositive="1" axisPosition="none">
              <x14:cfvo type="min"/>
              <x14:cfvo type="max"/>
            </x14:dataBar>
          </x14:cfRule>
          <xm:sqref>X70</xm:sqref>
        </x14:conditionalFormatting>
        <x14:conditionalFormatting xmlns:xm="http://schemas.microsoft.com/office/excel/2006/main">
          <x14:cfRule type="dataBar" id="{4FCAE6F5-98F3-4902-AEAB-C015DE95A69A}">
            <x14:dataBar minLength="0" maxLength="100" negativeBarColorSameAsPositive="1" axisPosition="none">
              <x14:cfvo type="min"/>
              <x14:cfvo type="max"/>
            </x14:dataBar>
          </x14:cfRule>
          <xm:sqref>AA14:AA18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7F5F4-944C-485F-B2D4-350CB923BB96}">
  <sheetPr>
    <pageSetUpPr fitToPage="1"/>
  </sheetPr>
  <dimension ref="C2:DB34"/>
  <sheetViews>
    <sheetView view="pageBreakPreview" zoomScaleNormal="70" zoomScaleSheetLayoutView="100" workbookViewId="0">
      <selection activeCell="C3" sqref="C3:H25"/>
    </sheetView>
  </sheetViews>
  <sheetFormatPr defaultColWidth="9.109375" defaultRowHeight="23.25" customHeight="1"/>
  <cols>
    <col min="1" max="1" width="9.109375" style="990"/>
    <col min="2" max="2" width="2.88671875" style="990" customWidth="1"/>
    <col min="3" max="3" width="16.109375" style="990" customWidth="1"/>
    <col min="4" max="8" width="21.88671875" style="990" customWidth="1"/>
    <col min="9" max="9" width="3.33203125" style="990" customWidth="1"/>
    <col min="10" max="16384" width="9.109375" style="990"/>
  </cols>
  <sheetData>
    <row r="2" spans="3:16" ht="23.25" customHeight="1" thickBot="1"/>
    <row r="3" spans="3:16" ht="31.5" customHeight="1" thickBot="1">
      <c r="C3" s="1784" t="s">
        <v>1832</v>
      </c>
      <c r="D3" s="1785"/>
      <c r="E3" s="1785"/>
      <c r="F3" s="1785"/>
      <c r="G3" s="1785"/>
      <c r="H3" s="1786"/>
    </row>
    <row r="4" spans="3:16" ht="7.5" customHeight="1" thickBot="1">
      <c r="H4" s="1023"/>
    </row>
    <row r="5" spans="3:16" ht="45.75" customHeight="1" thickBot="1">
      <c r="C5" s="1127"/>
      <c r="D5" s="1107" t="s">
        <v>2267</v>
      </c>
      <c r="E5" s="1108" t="s">
        <v>2268</v>
      </c>
      <c r="F5" s="1109" t="s">
        <v>2269</v>
      </c>
      <c r="G5" s="1128" t="s">
        <v>2270</v>
      </c>
      <c r="H5" s="1128" t="s">
        <v>2271</v>
      </c>
    </row>
    <row r="6" spans="3:16" ht="31.5" customHeight="1" thickBot="1">
      <c r="C6" s="1103" t="s">
        <v>1833</v>
      </c>
      <c r="D6" s="1104">
        <v>0.28570000000000001</v>
      </c>
      <c r="E6" s="1105">
        <v>0.29709999999999998</v>
      </c>
      <c r="F6" s="1106">
        <v>0.31009999999999999</v>
      </c>
      <c r="G6" s="1129">
        <v>0.31869999999999998</v>
      </c>
      <c r="H6" s="1129">
        <f>+'Weekly Progress Report'!M19</f>
        <v>0.32450000000000001</v>
      </c>
    </row>
    <row r="7" spans="3:16" ht="31.5" customHeight="1" thickBot="1">
      <c r="C7" s="1110" t="s">
        <v>1485</v>
      </c>
      <c r="D7" s="1111">
        <v>0.2989</v>
      </c>
      <c r="E7" s="1112">
        <v>0.3085</v>
      </c>
      <c r="F7" s="1113">
        <v>0.31979999999999997</v>
      </c>
      <c r="G7" s="1130">
        <v>0.32879999999999998</v>
      </c>
      <c r="H7" s="1130">
        <f>+'Weekly Progress Report'!N19</f>
        <v>0.33489999999999998</v>
      </c>
      <c r="K7" s="1344"/>
      <c r="L7" s="1390">
        <f>+H7-G7</f>
        <v>6.1000000000000004E-3</v>
      </c>
    </row>
    <row r="8" spans="3:16" ht="31.5" customHeight="1" thickBot="1">
      <c r="C8" s="1103" t="s">
        <v>1484</v>
      </c>
      <c r="D8" s="1114">
        <v>1.05</v>
      </c>
      <c r="E8" s="1115">
        <v>1.04</v>
      </c>
      <c r="F8" s="1116">
        <v>1.03</v>
      </c>
      <c r="G8" s="1131">
        <v>1.03</v>
      </c>
      <c r="H8" s="1131">
        <f>H7/H6</f>
        <v>1.03</v>
      </c>
      <c r="K8" s="1345"/>
      <c r="L8" s="1102"/>
      <c r="M8" s="1100"/>
      <c r="N8" s="1100">
        <f>+G7-F7</f>
        <v>8.9999999999999993E-3</v>
      </c>
      <c r="O8" s="1100"/>
    </row>
    <row r="14" spans="3:16" ht="23.25" customHeight="1">
      <c r="N14" s="1098"/>
      <c r="O14" s="1098"/>
      <c r="P14" s="1098"/>
    </row>
    <row r="31" spans="3:106" ht="23.25" customHeight="1">
      <c r="C31" s="990" t="s">
        <v>2153</v>
      </c>
      <c r="D31" s="990" t="s">
        <v>1086</v>
      </c>
      <c r="E31" s="990" t="s">
        <v>2154</v>
      </c>
      <c r="F31" s="990" t="s">
        <v>2155</v>
      </c>
      <c r="G31" s="1389">
        <v>46025</v>
      </c>
      <c r="H31" s="1389">
        <v>46032</v>
      </c>
      <c r="I31" s="1389">
        <v>46039</v>
      </c>
      <c r="J31" s="1389">
        <v>46046</v>
      </c>
      <c r="K31" s="1389">
        <v>46053</v>
      </c>
      <c r="L31" s="1389">
        <v>46060</v>
      </c>
      <c r="M31" s="1389">
        <v>46067</v>
      </c>
      <c r="N31" s="1389">
        <v>46074</v>
      </c>
      <c r="O31" s="1389">
        <v>46081</v>
      </c>
      <c r="P31" s="1389">
        <v>46088</v>
      </c>
      <c r="Q31" s="1389">
        <v>46095</v>
      </c>
      <c r="R31" s="1389">
        <v>46102</v>
      </c>
      <c r="S31" s="1389">
        <v>46109</v>
      </c>
      <c r="T31" s="1389">
        <v>46116</v>
      </c>
      <c r="U31" s="1389">
        <v>46123</v>
      </c>
      <c r="V31" s="1389">
        <v>46130</v>
      </c>
      <c r="W31" s="1389">
        <v>46137</v>
      </c>
      <c r="X31" s="1389">
        <v>46144</v>
      </c>
      <c r="Y31" s="1389">
        <v>46151</v>
      </c>
      <c r="Z31" s="1389">
        <v>46158</v>
      </c>
      <c r="AA31" s="1389">
        <v>46165</v>
      </c>
      <c r="AB31" s="1389">
        <v>46172</v>
      </c>
      <c r="AC31" s="1389">
        <v>46179</v>
      </c>
      <c r="AD31" s="1389">
        <v>46186</v>
      </c>
      <c r="AE31" s="1389">
        <v>46193</v>
      </c>
      <c r="AF31" s="1389">
        <v>46200</v>
      </c>
      <c r="AG31" s="1389">
        <v>46207</v>
      </c>
      <c r="AH31" s="1389">
        <v>46214</v>
      </c>
      <c r="AI31" s="1389">
        <v>46221</v>
      </c>
      <c r="AJ31" s="1389">
        <v>46228</v>
      </c>
      <c r="AK31" s="1389">
        <v>46235</v>
      </c>
      <c r="AL31" s="1389">
        <v>46242</v>
      </c>
      <c r="AM31" s="1389">
        <v>46249</v>
      </c>
      <c r="AN31" s="1389">
        <v>46256</v>
      </c>
      <c r="AO31" s="1389">
        <v>46263</v>
      </c>
      <c r="AP31" s="1389">
        <v>46270</v>
      </c>
      <c r="AQ31" s="1389">
        <v>46277</v>
      </c>
      <c r="AR31" s="1389">
        <v>46284</v>
      </c>
      <c r="AS31" s="1389">
        <v>46291</v>
      </c>
      <c r="AT31" s="1389">
        <v>46298</v>
      </c>
      <c r="AU31" s="1389">
        <v>46305</v>
      </c>
      <c r="AV31" s="1389">
        <v>46312</v>
      </c>
      <c r="AW31" s="1389">
        <v>46319</v>
      </c>
      <c r="AX31" s="1389">
        <v>46326</v>
      </c>
      <c r="AY31" s="1389">
        <v>46333</v>
      </c>
      <c r="AZ31" s="1389">
        <v>46340</v>
      </c>
      <c r="BA31" s="1389">
        <v>46347</v>
      </c>
      <c r="BB31" s="1389">
        <v>46354</v>
      </c>
      <c r="BC31" s="1389">
        <v>46361</v>
      </c>
      <c r="BD31" s="1389">
        <v>46368</v>
      </c>
      <c r="BE31" s="1389">
        <v>46375</v>
      </c>
      <c r="BF31" s="1389">
        <v>46382</v>
      </c>
      <c r="BG31" s="1389">
        <v>46389</v>
      </c>
      <c r="BH31" s="1389">
        <v>46396</v>
      </c>
      <c r="BI31" s="1389">
        <v>46403</v>
      </c>
      <c r="BJ31" s="1389">
        <v>46410</v>
      </c>
      <c r="BK31" s="1389">
        <v>46417</v>
      </c>
      <c r="BL31" s="1389">
        <v>46424</v>
      </c>
      <c r="BM31" s="1389">
        <v>46431</v>
      </c>
      <c r="BN31" s="1389">
        <v>46438</v>
      </c>
      <c r="BO31" s="1389">
        <v>46445</v>
      </c>
      <c r="BP31" s="1389">
        <v>46452</v>
      </c>
      <c r="BQ31" s="1389">
        <v>46459</v>
      </c>
      <c r="BR31" s="1389">
        <v>46466</v>
      </c>
      <c r="BS31" s="1389">
        <v>46473</v>
      </c>
      <c r="BT31" s="1389">
        <v>46480</v>
      </c>
      <c r="BU31" s="1389">
        <v>46487</v>
      </c>
      <c r="BV31" s="1389">
        <v>46494</v>
      </c>
      <c r="BW31" s="1389">
        <v>46501</v>
      </c>
      <c r="BX31" s="1389">
        <v>46508</v>
      </c>
      <c r="BY31" s="1389">
        <v>46515</v>
      </c>
      <c r="BZ31" s="1389">
        <v>46522</v>
      </c>
      <c r="CA31" s="1389">
        <v>46529</v>
      </c>
      <c r="CB31" s="1389">
        <v>46536</v>
      </c>
      <c r="CC31" s="1389">
        <v>46543</v>
      </c>
      <c r="CD31" s="1389">
        <v>46550</v>
      </c>
      <c r="CE31" s="1389">
        <v>46557</v>
      </c>
      <c r="CF31" s="1389">
        <v>46564</v>
      </c>
      <c r="CG31" s="1389">
        <v>46571</v>
      </c>
      <c r="CH31" s="1389">
        <v>46578</v>
      </c>
      <c r="CI31" s="1389">
        <v>46585</v>
      </c>
      <c r="CJ31" s="1389">
        <v>46592</v>
      </c>
      <c r="CK31" s="1389">
        <v>46599</v>
      </c>
      <c r="CL31" s="1389">
        <v>46606</v>
      </c>
      <c r="CM31" s="1389">
        <v>46613</v>
      </c>
      <c r="CN31" s="1389">
        <v>46620</v>
      </c>
      <c r="CO31" s="1389">
        <v>46627</v>
      </c>
      <c r="CP31" s="1389">
        <v>46634</v>
      </c>
      <c r="CQ31" s="1389">
        <v>46641</v>
      </c>
      <c r="CR31" s="1389">
        <v>46648</v>
      </c>
      <c r="CS31" s="1389">
        <v>46655</v>
      </c>
      <c r="CT31" s="1389">
        <v>46662</v>
      </c>
      <c r="CU31" s="1389">
        <v>46669</v>
      </c>
      <c r="CV31" s="1389">
        <v>46676</v>
      </c>
      <c r="CW31" s="1389">
        <v>46683</v>
      </c>
      <c r="CX31" s="1389">
        <v>46690</v>
      </c>
      <c r="CY31" s="1389">
        <v>46697</v>
      </c>
      <c r="CZ31" s="1389">
        <v>46704</v>
      </c>
      <c r="DA31" s="1389">
        <v>46711</v>
      </c>
      <c r="DB31" s="1389">
        <v>46718</v>
      </c>
    </row>
    <row r="32" spans="3:106" ht="23.25" customHeight="1">
      <c r="C32" s="990" t="s">
        <v>2156</v>
      </c>
      <c r="D32" s="1389">
        <v>46025</v>
      </c>
      <c r="E32" s="1389">
        <v>46723</v>
      </c>
      <c r="F32" s="990" t="s">
        <v>2157</v>
      </c>
      <c r="G32" s="990">
        <v>629778.80000000005</v>
      </c>
      <c r="H32" s="990">
        <v>817900.7</v>
      </c>
      <c r="I32" s="990">
        <v>1117672.0900000001</v>
      </c>
      <c r="J32" s="990">
        <v>1784116.5</v>
      </c>
      <c r="K32" s="990">
        <v>2205084.52</v>
      </c>
      <c r="L32" s="990">
        <v>3042911.66</v>
      </c>
      <c r="M32" s="990">
        <v>3538639.32</v>
      </c>
      <c r="N32" s="990">
        <v>2840366.39</v>
      </c>
      <c r="O32" s="990">
        <v>3077668.83</v>
      </c>
      <c r="P32" s="990">
        <v>2799538.98</v>
      </c>
      <c r="Q32" s="990">
        <v>2407878.89</v>
      </c>
      <c r="R32" s="990">
        <v>1910111.43</v>
      </c>
      <c r="S32" s="990">
        <v>2315821.6</v>
      </c>
      <c r="T32" s="990">
        <v>2136115.2200000002</v>
      </c>
      <c r="U32" s="990">
        <v>1765470.3</v>
      </c>
      <c r="V32" s="990">
        <v>2035664.23</v>
      </c>
      <c r="W32" s="990">
        <v>2793013.91</v>
      </c>
      <c r="X32" s="990">
        <v>1763311.51</v>
      </c>
      <c r="Y32" s="990">
        <v>1890899.81</v>
      </c>
      <c r="Z32" s="990">
        <v>1102104.94</v>
      </c>
      <c r="AA32" s="990">
        <v>918553.47</v>
      </c>
      <c r="AB32" s="990">
        <v>1121640.58</v>
      </c>
      <c r="AC32" s="990">
        <v>817572.93</v>
      </c>
      <c r="AD32" s="990">
        <v>642466.71</v>
      </c>
      <c r="AE32" s="990">
        <v>1008995.59</v>
      </c>
      <c r="AF32" s="990">
        <v>1174931</v>
      </c>
      <c r="AG32" s="990">
        <v>1435794.43</v>
      </c>
      <c r="AH32" s="990">
        <v>2239774.91</v>
      </c>
      <c r="AI32" s="990">
        <v>2646690.0099999998</v>
      </c>
      <c r="AJ32" s="990">
        <v>3094900.96</v>
      </c>
      <c r="AK32" s="990">
        <v>3129603.42</v>
      </c>
      <c r="AL32" s="990">
        <v>3592896.68</v>
      </c>
      <c r="AM32" s="990">
        <v>4072913.57</v>
      </c>
      <c r="AN32" s="990">
        <v>4283580.0199999996</v>
      </c>
      <c r="AO32" s="990">
        <v>4325302.09</v>
      </c>
      <c r="AP32" s="990">
        <v>3073364.65</v>
      </c>
      <c r="AQ32" s="990">
        <v>3471431.71</v>
      </c>
      <c r="AR32" s="990">
        <v>1517990.46</v>
      </c>
      <c r="AS32" s="990">
        <v>2124434.92</v>
      </c>
      <c r="AT32" s="990">
        <v>2116641.4900000002</v>
      </c>
      <c r="AU32" s="990">
        <v>2766161.76</v>
      </c>
      <c r="AV32" s="990">
        <v>3036723.69</v>
      </c>
      <c r="AW32" s="990">
        <v>2980679.07</v>
      </c>
      <c r="AX32" s="990">
        <v>3154463.77</v>
      </c>
      <c r="AY32" s="990">
        <v>3361260.25</v>
      </c>
      <c r="AZ32" s="990">
        <v>3092750.6</v>
      </c>
      <c r="BA32" s="990">
        <v>2820097.36</v>
      </c>
      <c r="BB32" s="990">
        <v>1936116.4</v>
      </c>
      <c r="BC32" s="990">
        <v>1689048.51</v>
      </c>
      <c r="BD32" s="990">
        <v>1631346.56</v>
      </c>
      <c r="BE32" s="990">
        <v>1526831.33</v>
      </c>
      <c r="BF32" s="990">
        <v>1100100.45</v>
      </c>
      <c r="BG32" s="990">
        <v>669938.63</v>
      </c>
      <c r="BH32" s="990">
        <v>595679.43999999994</v>
      </c>
      <c r="BI32" s="990">
        <v>1867307.04</v>
      </c>
      <c r="BJ32" s="990">
        <v>2399894.4300000002</v>
      </c>
      <c r="BK32" s="990">
        <v>1702100.45</v>
      </c>
      <c r="BL32" s="990">
        <v>4419281.2300000004</v>
      </c>
      <c r="BM32" s="990">
        <v>5394379.9299999997</v>
      </c>
      <c r="BN32" s="990">
        <v>4040128.22</v>
      </c>
      <c r="BO32" s="990">
        <v>5770854.5999999996</v>
      </c>
      <c r="BP32" s="990">
        <v>5412649.5899999999</v>
      </c>
      <c r="BQ32" s="990">
        <v>6058633.75</v>
      </c>
      <c r="BR32" s="990">
        <v>5925758.5</v>
      </c>
      <c r="BS32" s="990">
        <v>6146311.5499999998</v>
      </c>
      <c r="BT32" s="990">
        <v>4098294.02</v>
      </c>
      <c r="BU32" s="990">
        <v>2791974.4</v>
      </c>
      <c r="BV32" s="990">
        <v>2393701.31</v>
      </c>
      <c r="BW32" s="990">
        <v>2013645.32</v>
      </c>
      <c r="BX32" s="990">
        <v>1392043.12</v>
      </c>
      <c r="BY32" s="990">
        <v>1109050.6000000001</v>
      </c>
      <c r="BZ32" s="990">
        <v>1148278.55</v>
      </c>
      <c r="CA32" s="990">
        <v>1150798.1299999999</v>
      </c>
      <c r="CB32" s="990">
        <v>917220.47</v>
      </c>
      <c r="CC32" s="990">
        <v>1953712.53</v>
      </c>
      <c r="CD32" s="990">
        <v>2600851.42</v>
      </c>
      <c r="CE32" s="990">
        <v>1922527.92</v>
      </c>
      <c r="CF32" s="990">
        <v>2010710.95</v>
      </c>
      <c r="CG32" s="990">
        <v>1876874.42</v>
      </c>
      <c r="CH32" s="990">
        <v>1711927.2</v>
      </c>
      <c r="CI32" s="990">
        <v>2346170.56</v>
      </c>
      <c r="CJ32" s="990">
        <v>1162975.55</v>
      </c>
      <c r="CK32" s="990">
        <v>1496899.51</v>
      </c>
      <c r="CL32" s="990">
        <v>2137249.2999999998</v>
      </c>
      <c r="CM32" s="990">
        <v>1766195</v>
      </c>
      <c r="CN32" s="990">
        <v>576780.31000000006</v>
      </c>
      <c r="CO32" s="990">
        <v>457950</v>
      </c>
      <c r="CP32" s="990">
        <v>429942.57</v>
      </c>
      <c r="CQ32" s="990">
        <v>203059.3</v>
      </c>
      <c r="CR32" s="990">
        <v>154448.87</v>
      </c>
      <c r="CS32" s="990">
        <v>70202.61</v>
      </c>
      <c r="CT32" s="990">
        <v>8712.77</v>
      </c>
      <c r="DA32" s="990">
        <v>19849112.989999998</v>
      </c>
      <c r="DB32" s="990">
        <v>39698225.979999997</v>
      </c>
    </row>
    <row r="33" spans="7:106" ht="23.25" customHeight="1">
      <c r="G33" s="990">
        <f>+G32+F33</f>
        <v>629778.80000000005</v>
      </c>
      <c r="H33" s="990">
        <f t="shared" ref="H33:BS33" si="0">+H32+G33</f>
        <v>1447679.5</v>
      </c>
      <c r="I33" s="990">
        <f t="shared" si="0"/>
        <v>2565351.59</v>
      </c>
      <c r="J33" s="990">
        <f t="shared" si="0"/>
        <v>4349468.09</v>
      </c>
      <c r="K33" s="990">
        <f t="shared" si="0"/>
        <v>6554552.6100000003</v>
      </c>
      <c r="L33" s="990">
        <f t="shared" si="0"/>
        <v>9597464.2699999996</v>
      </c>
      <c r="M33" s="990">
        <f t="shared" si="0"/>
        <v>13136103.59</v>
      </c>
      <c r="N33" s="990">
        <f t="shared" si="0"/>
        <v>15976469.98</v>
      </c>
      <c r="O33" s="990">
        <f t="shared" si="0"/>
        <v>19054138.809999999</v>
      </c>
      <c r="P33" s="990">
        <f t="shared" si="0"/>
        <v>21853677.789999999</v>
      </c>
      <c r="Q33" s="990">
        <f t="shared" si="0"/>
        <v>24261556.68</v>
      </c>
      <c r="R33" s="990">
        <f t="shared" si="0"/>
        <v>26171668.109999999</v>
      </c>
      <c r="S33" s="990">
        <f t="shared" si="0"/>
        <v>28487489.710000001</v>
      </c>
      <c r="T33" s="990">
        <f t="shared" si="0"/>
        <v>30623604.93</v>
      </c>
      <c r="U33" s="990">
        <f t="shared" si="0"/>
        <v>32389075.23</v>
      </c>
      <c r="V33" s="990">
        <f t="shared" si="0"/>
        <v>34424739.460000001</v>
      </c>
      <c r="W33" s="990">
        <f t="shared" si="0"/>
        <v>37217753.369999997</v>
      </c>
      <c r="X33" s="990">
        <f t="shared" si="0"/>
        <v>38981064.880000003</v>
      </c>
      <c r="Y33" s="990">
        <f t="shared" si="0"/>
        <v>40871964.689999998</v>
      </c>
      <c r="Z33" s="990">
        <f t="shared" si="0"/>
        <v>41974069.630000003</v>
      </c>
      <c r="AA33" s="990">
        <f t="shared" si="0"/>
        <v>42892623.100000001</v>
      </c>
      <c r="AB33" s="990">
        <f t="shared" si="0"/>
        <v>44014263.68</v>
      </c>
      <c r="AC33" s="990">
        <f t="shared" si="0"/>
        <v>44831836.609999999</v>
      </c>
      <c r="AD33" s="990">
        <f t="shared" si="0"/>
        <v>45474303.32</v>
      </c>
      <c r="AE33" s="990">
        <f t="shared" si="0"/>
        <v>46483298.909999996</v>
      </c>
      <c r="AF33" s="990">
        <f t="shared" si="0"/>
        <v>47658229.909999996</v>
      </c>
      <c r="AG33" s="990">
        <f t="shared" si="0"/>
        <v>49094024.340000004</v>
      </c>
      <c r="AH33" s="990">
        <f t="shared" si="0"/>
        <v>51333799.25</v>
      </c>
      <c r="AI33" s="990">
        <f t="shared" si="0"/>
        <v>53980489.259999998</v>
      </c>
      <c r="AJ33" s="990">
        <f t="shared" si="0"/>
        <v>57075390.219999999</v>
      </c>
      <c r="AK33" s="990">
        <f t="shared" si="0"/>
        <v>60204993.640000001</v>
      </c>
      <c r="AL33" s="990">
        <f t="shared" si="0"/>
        <v>63797890.32</v>
      </c>
      <c r="AM33" s="990">
        <f t="shared" si="0"/>
        <v>67870803.890000001</v>
      </c>
      <c r="AN33" s="990">
        <f t="shared" si="0"/>
        <v>72154383.909999996</v>
      </c>
      <c r="AO33" s="990">
        <f t="shared" si="0"/>
        <v>76479686</v>
      </c>
      <c r="AP33" s="990">
        <f t="shared" si="0"/>
        <v>79553050.650000006</v>
      </c>
      <c r="AQ33" s="990">
        <f t="shared" si="0"/>
        <v>83024482.359999999</v>
      </c>
      <c r="AR33" s="990">
        <f t="shared" si="0"/>
        <v>84542472.819999993</v>
      </c>
      <c r="AS33" s="990">
        <f t="shared" si="0"/>
        <v>86666907.739999995</v>
      </c>
      <c r="AT33" s="990">
        <f t="shared" si="0"/>
        <v>88783549.230000004</v>
      </c>
      <c r="AU33" s="990">
        <f t="shared" si="0"/>
        <v>91549710.989999995</v>
      </c>
      <c r="AV33" s="990">
        <f t="shared" si="0"/>
        <v>94586434.680000007</v>
      </c>
      <c r="AW33" s="990">
        <f t="shared" si="0"/>
        <v>97567113.75</v>
      </c>
      <c r="AX33" s="990">
        <f t="shared" si="0"/>
        <v>100721577.52</v>
      </c>
      <c r="AY33" s="990">
        <f t="shared" si="0"/>
        <v>104082837.77</v>
      </c>
      <c r="AZ33" s="990">
        <f t="shared" si="0"/>
        <v>107175588.37</v>
      </c>
      <c r="BA33" s="990">
        <f t="shared" si="0"/>
        <v>109995685.73</v>
      </c>
      <c r="BB33" s="990">
        <f t="shared" si="0"/>
        <v>111931802.13</v>
      </c>
      <c r="BC33" s="990">
        <f t="shared" si="0"/>
        <v>113620850.64</v>
      </c>
      <c r="BD33" s="990">
        <f t="shared" si="0"/>
        <v>115252197.2</v>
      </c>
      <c r="BE33" s="990">
        <f t="shared" si="0"/>
        <v>116779028.53</v>
      </c>
      <c r="BF33" s="990">
        <f t="shared" si="0"/>
        <v>117879128.98</v>
      </c>
      <c r="BG33" s="990">
        <f t="shared" si="0"/>
        <v>118549067.61</v>
      </c>
      <c r="BH33" s="990">
        <f t="shared" si="0"/>
        <v>119144747.05</v>
      </c>
      <c r="BI33" s="990">
        <f t="shared" si="0"/>
        <v>121012054.09</v>
      </c>
      <c r="BJ33" s="990">
        <f t="shared" si="0"/>
        <v>123411948.52</v>
      </c>
      <c r="BK33" s="990">
        <f t="shared" si="0"/>
        <v>125114048.97</v>
      </c>
      <c r="BL33" s="990">
        <f t="shared" si="0"/>
        <v>129533330.2</v>
      </c>
      <c r="BM33" s="990">
        <f t="shared" si="0"/>
        <v>134927710.13</v>
      </c>
      <c r="BN33" s="990">
        <f t="shared" si="0"/>
        <v>138967838.34999999</v>
      </c>
      <c r="BO33" s="990">
        <f t="shared" si="0"/>
        <v>144738692.94999999</v>
      </c>
      <c r="BP33" s="990">
        <f t="shared" si="0"/>
        <v>150151342.53999999</v>
      </c>
      <c r="BQ33" s="990">
        <f t="shared" si="0"/>
        <v>156209976.28999999</v>
      </c>
      <c r="BR33" s="990">
        <f t="shared" si="0"/>
        <v>162135734.78999999</v>
      </c>
      <c r="BS33" s="990">
        <f t="shared" si="0"/>
        <v>168282046.34</v>
      </c>
      <c r="BT33" s="990">
        <f t="shared" ref="BT33:DB33" si="1">+BT32+BS33</f>
        <v>172380340.36000001</v>
      </c>
      <c r="BU33" s="990">
        <f t="shared" si="1"/>
        <v>175172314.75999999</v>
      </c>
      <c r="BV33" s="990">
        <f t="shared" si="1"/>
        <v>177566016.06999999</v>
      </c>
      <c r="BW33" s="990">
        <f t="shared" si="1"/>
        <v>179579661.38999999</v>
      </c>
      <c r="BX33" s="990">
        <f t="shared" si="1"/>
        <v>180971704.50999999</v>
      </c>
      <c r="BY33" s="990">
        <f t="shared" si="1"/>
        <v>182080755.11000001</v>
      </c>
      <c r="BZ33" s="990">
        <f t="shared" si="1"/>
        <v>183229033.66</v>
      </c>
      <c r="CA33" s="990">
        <f t="shared" si="1"/>
        <v>184379831.78999999</v>
      </c>
      <c r="CB33" s="990">
        <f t="shared" si="1"/>
        <v>185297052.25999999</v>
      </c>
      <c r="CC33" s="990">
        <f t="shared" si="1"/>
        <v>187250764.78999999</v>
      </c>
      <c r="CD33" s="990">
        <f t="shared" si="1"/>
        <v>189851616.21000001</v>
      </c>
      <c r="CE33" s="990">
        <f t="shared" si="1"/>
        <v>191774144.13</v>
      </c>
      <c r="CF33" s="990">
        <f t="shared" si="1"/>
        <v>193784855.08000001</v>
      </c>
      <c r="CG33" s="990">
        <f t="shared" si="1"/>
        <v>195661729.5</v>
      </c>
      <c r="CH33" s="990">
        <f t="shared" si="1"/>
        <v>197373656.69999999</v>
      </c>
      <c r="CI33" s="990">
        <f t="shared" si="1"/>
        <v>199719827.25999999</v>
      </c>
      <c r="CJ33" s="990">
        <f t="shared" si="1"/>
        <v>200882802.81</v>
      </c>
      <c r="CK33" s="990">
        <f t="shared" si="1"/>
        <v>202379702.31999999</v>
      </c>
      <c r="CL33" s="990">
        <f t="shared" si="1"/>
        <v>204516951.62</v>
      </c>
      <c r="CM33" s="990">
        <f t="shared" si="1"/>
        <v>206283146.62</v>
      </c>
      <c r="CN33" s="990">
        <f t="shared" si="1"/>
        <v>206859926.93000001</v>
      </c>
      <c r="CO33" s="990">
        <f t="shared" si="1"/>
        <v>207317876.93000001</v>
      </c>
      <c r="CP33" s="990">
        <f t="shared" si="1"/>
        <v>207747819.5</v>
      </c>
      <c r="CQ33" s="990">
        <f t="shared" si="1"/>
        <v>207950878.80000001</v>
      </c>
      <c r="CR33" s="990">
        <f t="shared" si="1"/>
        <v>208105327.66999999</v>
      </c>
      <c r="CS33" s="990">
        <f t="shared" si="1"/>
        <v>208175530.28</v>
      </c>
      <c r="CT33" s="990">
        <f t="shared" si="1"/>
        <v>208184243.05000001</v>
      </c>
      <c r="CU33" s="990">
        <f t="shared" si="1"/>
        <v>208184243.05000001</v>
      </c>
      <c r="CV33" s="990">
        <f t="shared" si="1"/>
        <v>208184243.05000001</v>
      </c>
      <c r="CW33" s="990">
        <f t="shared" si="1"/>
        <v>208184243.05000001</v>
      </c>
      <c r="CX33" s="990">
        <f t="shared" si="1"/>
        <v>208184243.05000001</v>
      </c>
      <c r="CY33" s="990">
        <f t="shared" si="1"/>
        <v>208184243.05000001</v>
      </c>
      <c r="CZ33" s="990">
        <f t="shared" si="1"/>
        <v>208184243.05000001</v>
      </c>
      <c r="DA33" s="990">
        <f t="shared" si="1"/>
        <v>228033356.03999999</v>
      </c>
      <c r="DB33" s="990">
        <f t="shared" si="1"/>
        <v>267731582.02000001</v>
      </c>
    </row>
    <row r="34" spans="7:106" ht="23.25" customHeight="1">
      <c r="G34" s="990">
        <f>+G33/267731582</f>
        <v>2.3522768412132999E-3</v>
      </c>
      <c r="H34" s="990">
        <f t="shared" ref="H34:BS34" si="2">+H33/267731582</f>
        <v>5.4072048175474504E-3</v>
      </c>
      <c r="I34" s="990">
        <f t="shared" si="2"/>
        <v>9.5818041743017095E-3</v>
      </c>
      <c r="J34" s="990">
        <f t="shared" si="2"/>
        <v>1.6245629512621301E-2</v>
      </c>
      <c r="K34" s="990">
        <f t="shared" si="2"/>
        <v>2.44818058483664E-2</v>
      </c>
      <c r="L34" s="990">
        <f t="shared" si="2"/>
        <v>3.5847337091520298E-2</v>
      </c>
      <c r="M34" s="990">
        <f t="shared" si="2"/>
        <v>4.9064452881767202E-2</v>
      </c>
      <c r="N34" s="990">
        <f t="shared" si="2"/>
        <v>5.9673460488497802E-2</v>
      </c>
      <c r="O34" s="990">
        <f t="shared" si="2"/>
        <v>7.1168812687925603E-2</v>
      </c>
      <c r="P34" s="990">
        <f t="shared" si="2"/>
        <v>8.1625326480908006E-2</v>
      </c>
      <c r="Q34" s="990">
        <f t="shared" si="2"/>
        <v>9.0618956862549005E-2</v>
      </c>
      <c r="R34" s="990">
        <f t="shared" si="2"/>
        <v>9.7753383872359101E-2</v>
      </c>
      <c r="S34" s="990">
        <f t="shared" si="2"/>
        <v>0.106403172525235</v>
      </c>
      <c r="T34" s="990">
        <f t="shared" si="2"/>
        <v>0.11438174271871999</v>
      </c>
      <c r="U34" s="990">
        <f t="shared" si="2"/>
        <v>0.120975922930153</v>
      </c>
      <c r="V34" s="990">
        <f t="shared" si="2"/>
        <v>0.128579300218679</v>
      </c>
      <c r="W34" s="990">
        <f t="shared" si="2"/>
        <v>0.139011442325844</v>
      </c>
      <c r="X34" s="990">
        <f t="shared" si="2"/>
        <v>0.145597559274871</v>
      </c>
      <c r="Y34" s="990">
        <f t="shared" si="2"/>
        <v>0.15266022926649001</v>
      </c>
      <c r="Z34" s="990">
        <f t="shared" si="2"/>
        <v>0.15677668400734299</v>
      </c>
      <c r="AA34" s="990">
        <f t="shared" si="2"/>
        <v>0.16020755855392499</v>
      </c>
      <c r="AB34" s="990">
        <f t="shared" si="2"/>
        <v>0.16439698055495</v>
      </c>
      <c r="AC34" s="990">
        <f t="shared" si="2"/>
        <v>0.16745068428273799</v>
      </c>
      <c r="AD34" s="990">
        <f t="shared" si="2"/>
        <v>0.16985035153604</v>
      </c>
      <c r="AE34" s="990">
        <f t="shared" si="2"/>
        <v>0.17361903501545101</v>
      </c>
      <c r="AF34" s="990">
        <f t="shared" si="2"/>
        <v>0.178007501221877</v>
      </c>
      <c r="AG34" s="990">
        <f t="shared" si="2"/>
        <v>0.18337031430233</v>
      </c>
      <c r="AH34" s="990">
        <f t="shared" si="2"/>
        <v>0.19173606216542699</v>
      </c>
      <c r="AI34" s="990">
        <f t="shared" si="2"/>
        <v>0.201621672186586</v>
      </c>
      <c r="AJ34" s="990">
        <f t="shared" si="2"/>
        <v>0.21318138784239499</v>
      </c>
      <c r="AK34" s="990">
        <f t="shared" si="2"/>
        <v>0.224870720108022</v>
      </c>
      <c r="AL34" s="990">
        <f t="shared" si="2"/>
        <v>0.23829049170597999</v>
      </c>
      <c r="AM34" s="990">
        <f t="shared" si="2"/>
        <v>0.25350316680233898</v>
      </c>
      <c r="AN34" s="990">
        <f t="shared" si="2"/>
        <v>0.26950269882617001</v>
      </c>
      <c r="AO34" s="990">
        <f t="shared" si="2"/>
        <v>0.28565806629417401</v>
      </c>
      <c r="AP34" s="990">
        <f t="shared" si="2"/>
        <v>0.297137342018918</v>
      </c>
      <c r="AQ34" s="990">
        <f t="shared" si="2"/>
        <v>0.31010343172737798</v>
      </c>
      <c r="AR34" s="990">
        <f t="shared" si="2"/>
        <v>0.31577325390024402</v>
      </c>
      <c r="AS34" s="990">
        <f t="shared" si="2"/>
        <v>0.32370819718982602</v>
      </c>
      <c r="AT34" s="990">
        <f t="shared" si="2"/>
        <v>0.33161403136220202</v>
      </c>
      <c r="AU34" s="990">
        <f t="shared" si="2"/>
        <v>0.34194587842834301</v>
      </c>
      <c r="AV34" s="990">
        <f t="shared" si="2"/>
        <v>0.35328829708256099</v>
      </c>
      <c r="AW34" s="990">
        <f t="shared" si="2"/>
        <v>0.364421384362492</v>
      </c>
      <c r="AX34" s="990">
        <f t="shared" si="2"/>
        <v>0.37620357212844602</v>
      </c>
      <c r="AY34" s="990">
        <f t="shared" si="2"/>
        <v>0.388758162158098</v>
      </c>
      <c r="AZ34" s="990">
        <f t="shared" si="2"/>
        <v>0.40030984603826097</v>
      </c>
      <c r="BA34" s="990">
        <f t="shared" si="2"/>
        <v>0.410843147111423</v>
      </c>
      <c r="BB34" s="990">
        <f t="shared" si="2"/>
        <v>0.41807470487363002</v>
      </c>
      <c r="BC34" s="990">
        <f t="shared" si="2"/>
        <v>0.424383443265203</v>
      </c>
      <c r="BD34" s="990">
        <f t="shared" si="2"/>
        <v>0.43047666001540302</v>
      </c>
      <c r="BE34" s="990">
        <f t="shared" si="2"/>
        <v>0.43617950358206198</v>
      </c>
      <c r="BF34" s="990">
        <f t="shared" si="2"/>
        <v>0.44028847138400001</v>
      </c>
      <c r="BG34" s="990">
        <f t="shared" si="2"/>
        <v>0.44279074857145501</v>
      </c>
      <c r="BH34" s="990">
        <f t="shared" si="2"/>
        <v>0.44501566143212801</v>
      </c>
      <c r="BI34" s="990">
        <f t="shared" si="2"/>
        <v>0.451990210441441</v>
      </c>
      <c r="BJ34" s="990">
        <f t="shared" si="2"/>
        <v>0.46095401819274401</v>
      </c>
      <c r="BK34" s="990">
        <f t="shared" si="2"/>
        <v>0.46731150667910398</v>
      </c>
      <c r="BL34" s="990">
        <f t="shared" si="2"/>
        <v>0.48381789414742998</v>
      </c>
      <c r="BM34" s="990">
        <f t="shared" si="2"/>
        <v>0.50396635735712303</v>
      </c>
      <c r="BN34" s="990">
        <f t="shared" si="2"/>
        <v>0.51905657641092195</v>
      </c>
      <c r="BO34" s="990">
        <f t="shared" si="2"/>
        <v>0.54061120420974496</v>
      </c>
      <c r="BP34" s="990">
        <f t="shared" si="2"/>
        <v>0.56082790613772304</v>
      </c>
      <c r="BQ34" s="990">
        <f t="shared" si="2"/>
        <v>0.58345741329089795</v>
      </c>
      <c r="BR34" s="990">
        <f t="shared" si="2"/>
        <v>0.60559062019810606</v>
      </c>
      <c r="BS34" s="990">
        <f t="shared" si="2"/>
        <v>0.62854761131617298</v>
      </c>
      <c r="BT34" s="990">
        <f t="shared" ref="BT34:DB34" si="3">+BT33/267731582</f>
        <v>0.64385508453014695</v>
      </c>
      <c r="BU34" s="990">
        <f t="shared" si="3"/>
        <v>0.65428334397994203</v>
      </c>
      <c r="BV34" s="990">
        <f t="shared" si="3"/>
        <v>0.66322401990662405</v>
      </c>
      <c r="BW34" s="990">
        <f t="shared" si="3"/>
        <v>0.67074515471245399</v>
      </c>
      <c r="BX34" s="990">
        <f t="shared" si="3"/>
        <v>0.67594455296648603</v>
      </c>
      <c r="BY34" s="990">
        <f t="shared" si="3"/>
        <v>0.680086950332217</v>
      </c>
      <c r="BZ34" s="990">
        <f t="shared" si="3"/>
        <v>0.68437586739393297</v>
      </c>
      <c r="CA34" s="990">
        <f t="shared" si="3"/>
        <v>0.68867419529908103</v>
      </c>
      <c r="CB34" s="990">
        <f t="shared" si="3"/>
        <v>0.69210009097843395</v>
      </c>
      <c r="CC34" s="990">
        <f t="shared" si="3"/>
        <v>0.69939737176766803</v>
      </c>
      <c r="CD34" s="990">
        <f t="shared" si="3"/>
        <v>0.70911177079587095</v>
      </c>
      <c r="CE34" s="990">
        <f t="shared" si="3"/>
        <v>0.71629257444121797</v>
      </c>
      <c r="CF34" s="990">
        <f t="shared" si="3"/>
        <v>0.72380274912804299</v>
      </c>
      <c r="CG34" s="990">
        <f t="shared" si="3"/>
        <v>0.73081303310716605</v>
      </c>
      <c r="CH34" s="990">
        <f t="shared" si="3"/>
        <v>0.73720722533212402</v>
      </c>
      <c r="CI34" s="990">
        <f t="shared" si="3"/>
        <v>0.74597036990578103</v>
      </c>
      <c r="CJ34" s="990">
        <f t="shared" si="3"/>
        <v>0.75031418149988705</v>
      </c>
      <c r="CK34" s="990">
        <f t="shared" si="3"/>
        <v>0.75590522719878495</v>
      </c>
      <c r="CL34" s="990">
        <f t="shared" si="3"/>
        <v>0.76388803327655197</v>
      </c>
      <c r="CM34" s="990">
        <f t="shared" si="3"/>
        <v>0.77048492030350002</v>
      </c>
      <c r="CN34" s="990">
        <f t="shared" si="3"/>
        <v>0.77263924332244105</v>
      </c>
      <c r="CO34" s="990">
        <f t="shared" si="3"/>
        <v>0.77434972512880496</v>
      </c>
      <c r="CP34" s="990">
        <f t="shared" si="3"/>
        <v>0.77595559682607795</v>
      </c>
      <c r="CQ34" s="990">
        <f t="shared" si="3"/>
        <v>0.77671404040782899</v>
      </c>
      <c r="CR34" s="990">
        <f t="shared" si="3"/>
        <v>0.77729091994085298</v>
      </c>
      <c r="CS34" s="990">
        <f t="shared" si="3"/>
        <v>0.77755313259979897</v>
      </c>
      <c r="CT34" s="990">
        <f t="shared" si="3"/>
        <v>0.77758567552930702</v>
      </c>
      <c r="CU34" s="990">
        <f t="shared" si="3"/>
        <v>0.77758567552930702</v>
      </c>
      <c r="CV34" s="990">
        <f t="shared" si="3"/>
        <v>0.77758567552930702</v>
      </c>
      <c r="CW34" s="990">
        <f t="shared" si="3"/>
        <v>0.77758567552930702</v>
      </c>
      <c r="CX34" s="990">
        <f t="shared" si="3"/>
        <v>0.77758567552930702</v>
      </c>
      <c r="CY34" s="990">
        <f t="shared" si="3"/>
        <v>0.77758567552930702</v>
      </c>
      <c r="CZ34" s="990">
        <f t="shared" si="3"/>
        <v>0.77758567552930702</v>
      </c>
      <c r="DA34" s="990">
        <f t="shared" si="3"/>
        <v>0.85172378371110502</v>
      </c>
      <c r="DB34" s="990">
        <f t="shared" si="3"/>
        <v>1.0000000000747</v>
      </c>
    </row>
  </sheetData>
  <mergeCells count="1">
    <mergeCell ref="C3:H3"/>
  </mergeCells>
  <printOptions horizontalCentered="1"/>
  <pageMargins left="0" right="0" top="0.25" bottom="0" header="0" footer="0"/>
  <pageSetup fitToWidth="0" orientation="landscape" r:id="rId1"/>
  <headerFooter>
    <oddFooter>&amp;R_x000D_&amp;1#&amp;"Aptos"&amp;10&amp;K000000 Data sensitivity - Public</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9FA0-791E-467B-9908-0B39D9535EE9}">
  <sheetPr>
    <pageSetUpPr fitToPage="1"/>
  </sheetPr>
  <dimension ref="C2:L28"/>
  <sheetViews>
    <sheetView view="pageBreakPreview" zoomScale="40" zoomScaleNormal="55" zoomScaleSheetLayoutView="55" workbookViewId="0">
      <selection activeCell="T20" sqref="T20"/>
    </sheetView>
  </sheetViews>
  <sheetFormatPr defaultColWidth="8.88671875" defaultRowHeight="14.4"/>
  <cols>
    <col min="1" max="1" width="8.88671875" style="852"/>
    <col min="2" max="2" width="3.5546875" style="852" customWidth="1"/>
    <col min="3" max="3" width="15" style="852" customWidth="1"/>
    <col min="4" max="7" width="13.5546875" style="852" customWidth="1"/>
    <col min="8" max="8" width="14.6640625" style="852" customWidth="1"/>
    <col min="9" max="9" width="28.5546875" style="852" customWidth="1"/>
    <col min="10" max="10" width="24.6640625" style="852" customWidth="1"/>
    <col min="11" max="11" width="14.6640625" style="852" customWidth="1"/>
    <col min="12" max="12" width="7.33203125" style="852" customWidth="1"/>
    <col min="13" max="13" width="3" style="852" customWidth="1"/>
    <col min="14" max="16" width="8.88671875" style="852"/>
    <col min="17" max="17" width="9.109375" style="852" customWidth="1"/>
    <col min="18" max="16384" width="8.88671875" style="852"/>
  </cols>
  <sheetData>
    <row r="2" spans="3:12" ht="15" thickBot="1"/>
    <row r="3" spans="3:12" s="851" customFormat="1" ht="49.2" customHeight="1" thickBot="1">
      <c r="C3" s="1789" t="s">
        <v>1635</v>
      </c>
      <c r="D3" s="1790"/>
      <c r="E3" s="1790"/>
      <c r="F3" s="1790"/>
      <c r="G3" s="1790"/>
      <c r="H3" s="1790"/>
      <c r="I3" s="1791"/>
      <c r="J3" s="862" t="s">
        <v>1279</v>
      </c>
      <c r="K3" s="1787">
        <f>'General Information'!E3</f>
        <v>46300</v>
      </c>
      <c r="L3" s="1788"/>
    </row>
    <row r="4" spans="3:12" ht="21">
      <c r="C4" s="861"/>
    </row>
    <row r="5" spans="3:12" ht="15" thickBot="1"/>
    <row r="6" spans="3:12">
      <c r="C6" s="853"/>
      <c r="D6" s="854"/>
      <c r="E6" s="854"/>
      <c r="F6" s="854"/>
      <c r="G6" s="854"/>
      <c r="H6" s="854"/>
      <c r="I6" s="854"/>
      <c r="J6" s="854"/>
      <c r="K6" s="854"/>
      <c r="L6" s="855"/>
    </row>
    <row r="7" spans="3:12" ht="24" customHeight="1">
      <c r="C7" s="856"/>
      <c r="L7" s="857"/>
    </row>
    <row r="8" spans="3:12" ht="24" customHeight="1">
      <c r="C8" s="856"/>
      <c r="L8" s="857"/>
    </row>
    <row r="9" spans="3:12" ht="24" customHeight="1">
      <c r="C9" s="856"/>
      <c r="L9" s="857"/>
    </row>
    <row r="10" spans="3:12" ht="24" customHeight="1">
      <c r="C10" s="856"/>
      <c r="L10" s="857"/>
    </row>
    <row r="11" spans="3:12" ht="24" customHeight="1">
      <c r="C11" s="856"/>
      <c r="L11" s="857"/>
    </row>
    <row r="12" spans="3:12" ht="24" customHeight="1">
      <c r="C12" s="856"/>
      <c r="L12" s="857"/>
    </row>
    <row r="13" spans="3:12" ht="24" customHeight="1">
      <c r="C13" s="856"/>
      <c r="L13" s="857"/>
    </row>
    <row r="14" spans="3:12" ht="24" customHeight="1">
      <c r="C14" s="856"/>
      <c r="L14" s="857"/>
    </row>
    <row r="15" spans="3:12" ht="24" customHeight="1">
      <c r="C15" s="856"/>
      <c r="L15" s="857"/>
    </row>
    <row r="16" spans="3:12" ht="24" customHeight="1">
      <c r="C16" s="856"/>
      <c r="L16" s="857"/>
    </row>
    <row r="17" spans="3:12" ht="24" customHeight="1">
      <c r="C17" s="856"/>
      <c r="L17" s="857"/>
    </row>
    <row r="18" spans="3:12" ht="24" customHeight="1">
      <c r="C18" s="856"/>
      <c r="L18" s="857"/>
    </row>
    <row r="19" spans="3:12" ht="24" customHeight="1">
      <c r="C19" s="856"/>
      <c r="L19" s="857"/>
    </row>
    <row r="20" spans="3:12" ht="24" customHeight="1">
      <c r="C20" s="856"/>
      <c r="L20" s="857"/>
    </row>
    <row r="21" spans="3:12" ht="24" customHeight="1">
      <c r="C21" s="856"/>
      <c r="L21" s="857"/>
    </row>
    <row r="22" spans="3:12" ht="258.75" customHeight="1">
      <c r="C22" s="856"/>
      <c r="L22" s="857"/>
    </row>
    <row r="23" spans="3:12" ht="24" customHeight="1">
      <c r="C23" s="856"/>
      <c r="L23" s="857"/>
    </row>
    <row r="24" spans="3:12" ht="186" customHeight="1">
      <c r="C24" s="856"/>
      <c r="L24" s="857"/>
    </row>
    <row r="25" spans="3:12" ht="24" customHeight="1">
      <c r="C25" s="856"/>
      <c r="L25" s="857"/>
    </row>
    <row r="26" spans="3:12" ht="125.25" customHeight="1">
      <c r="C26" s="856"/>
      <c r="L26" s="857"/>
    </row>
    <row r="27" spans="3:12" ht="27" customHeight="1">
      <c r="C27" s="856"/>
      <c r="L27" s="857"/>
    </row>
    <row r="28" spans="3:12" ht="9.6" customHeight="1" thickBot="1">
      <c r="C28" s="858"/>
      <c r="D28" s="859"/>
      <c r="E28" s="859"/>
      <c r="F28" s="859"/>
      <c r="G28" s="859"/>
      <c r="H28" s="859"/>
      <c r="I28" s="859"/>
      <c r="J28" s="859"/>
      <c r="K28" s="859"/>
      <c r="L28" s="860"/>
    </row>
  </sheetData>
  <mergeCells count="2">
    <mergeCell ref="K3:L3"/>
    <mergeCell ref="C3:I3"/>
  </mergeCells>
  <printOptions horizontalCentered="1" verticalCentered="1"/>
  <pageMargins left="0" right="0" top="0" bottom="0" header="0" footer="0"/>
  <pageSetup scale="55" orientation="landscape" r:id="rId1"/>
  <headerFooter>
    <oddFooter>&amp;R_x000D_&amp;1#&amp;"Aptos"&amp;10&amp;K000000 Data sensitivity - Public</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7F4B-1FC0-4CBC-B95E-7F4E1AB9B2C5}">
  <sheetPr>
    <pageSetUpPr fitToPage="1"/>
  </sheetPr>
  <dimension ref="C2:CB30"/>
  <sheetViews>
    <sheetView view="pageBreakPreview" topLeftCell="A4" zoomScale="85" zoomScaleNormal="115" zoomScaleSheetLayoutView="85" workbookViewId="0">
      <selection activeCell="C6" sqref="C6:AI25"/>
    </sheetView>
  </sheetViews>
  <sheetFormatPr defaultColWidth="9.44140625" defaultRowHeight="15"/>
  <cols>
    <col min="1" max="1" width="6.33203125" style="369" customWidth="1"/>
    <col min="2" max="2" width="2.33203125" style="369" customWidth="1"/>
    <col min="3" max="3" width="3.6640625" style="369" customWidth="1"/>
    <col min="4" max="4" width="4.44140625" style="369" customWidth="1"/>
    <col min="5" max="5" width="7" style="369" customWidth="1"/>
    <col min="6" max="6" width="6.44140625" style="369" customWidth="1"/>
    <col min="7" max="7" width="5.44140625" style="369" customWidth="1"/>
    <col min="8" max="11" width="4.44140625" style="369" customWidth="1"/>
    <col min="12" max="12" width="5.6640625" style="369" customWidth="1"/>
    <col min="13" max="15" width="1.44140625" style="369" customWidth="1"/>
    <col min="16" max="16" width="2" style="369" customWidth="1"/>
    <col min="17" max="17" width="4.33203125" style="369" customWidth="1"/>
    <col min="18" max="18" width="1.44140625" style="369" customWidth="1"/>
    <col min="19" max="19" width="2" style="369" customWidth="1"/>
    <col min="20" max="20" width="5" style="369" customWidth="1"/>
    <col min="21" max="21" width="5.44140625" style="369" customWidth="1"/>
    <col min="22" max="22" width="14.33203125" style="369" customWidth="1"/>
    <col min="23" max="23" width="6.44140625" style="369" customWidth="1"/>
    <col min="24" max="24" width="4.44140625" style="369" customWidth="1"/>
    <col min="25" max="25" width="5.44140625" style="369" customWidth="1"/>
    <col min="26" max="26" width="4.44140625" style="369" customWidth="1"/>
    <col min="27" max="28" width="3.44140625" style="369" customWidth="1"/>
    <col min="29" max="29" width="3.44140625" style="369" hidden="1" customWidth="1"/>
    <col min="30" max="33" width="1.44140625" style="369" customWidth="1"/>
    <col min="34" max="34" width="5.44140625" style="369" customWidth="1"/>
    <col min="35" max="35" width="0.6640625" style="369" customWidth="1"/>
    <col min="36" max="36" width="2.44140625" style="369" customWidth="1"/>
    <col min="37" max="37" width="3.44140625" style="369" customWidth="1"/>
    <col min="38" max="38" width="9.44140625" style="369" customWidth="1"/>
    <col min="39" max="50" width="9.44140625" style="369" hidden="1" customWidth="1"/>
    <col min="51" max="16384" width="9.44140625" style="369"/>
  </cols>
  <sheetData>
    <row r="2" spans="3:80" ht="11.7" customHeight="1" thickBot="1"/>
    <row r="3" spans="3:80" ht="31.95" customHeight="1" thickBot="1">
      <c r="C3" s="1792" t="s">
        <v>1280</v>
      </c>
      <c r="D3" s="1793"/>
      <c r="E3" s="1793"/>
      <c r="F3" s="1793"/>
      <c r="G3" s="1793"/>
      <c r="H3" s="1793"/>
      <c r="I3" s="1793"/>
      <c r="J3" s="1793"/>
      <c r="K3" s="1793"/>
      <c r="L3" s="1793"/>
      <c r="M3" s="1793"/>
      <c r="N3" s="1793"/>
      <c r="O3" s="1793"/>
      <c r="P3" s="1793"/>
      <c r="Q3" s="1793"/>
      <c r="R3" s="1793"/>
      <c r="S3" s="1793"/>
      <c r="T3" s="1793"/>
      <c r="U3" s="1793"/>
      <c r="V3" s="1793"/>
      <c r="W3" s="1793"/>
      <c r="X3" s="1793"/>
      <c r="Y3" s="1793"/>
      <c r="Z3" s="1793"/>
      <c r="AA3" s="1793"/>
      <c r="AB3" s="1793"/>
      <c r="AC3" s="1793"/>
      <c r="AD3" s="1793"/>
      <c r="AE3" s="1793"/>
      <c r="AF3" s="1793"/>
      <c r="AG3" s="1793"/>
      <c r="AH3" s="1793"/>
      <c r="AI3" s="1794"/>
    </row>
    <row r="4" spans="3:80" ht="31.2" customHeight="1" thickBot="1">
      <c r="C4" s="1795" t="s">
        <v>1279</v>
      </c>
      <c r="D4" s="1796"/>
      <c r="E4" s="1796"/>
      <c r="F4" s="1797">
        <f>+'General Information'!E3</f>
        <v>46300</v>
      </c>
      <c r="G4" s="1798"/>
      <c r="H4" s="1798"/>
      <c r="I4" s="1798"/>
      <c r="J4" s="1798"/>
      <c r="K4" s="1798"/>
      <c r="L4" s="1799"/>
      <c r="M4" s="1800" t="s">
        <v>1615</v>
      </c>
      <c r="N4" s="1801"/>
      <c r="O4" s="1801"/>
      <c r="P4" s="1801"/>
      <c r="Q4" s="1801"/>
      <c r="R4" s="1801"/>
      <c r="S4" s="1802"/>
      <c r="T4" s="1803"/>
      <c r="U4" s="1804"/>
      <c r="V4" s="1804"/>
      <c r="W4" s="1805"/>
      <c r="X4" s="1806" t="s">
        <v>1275</v>
      </c>
      <c r="Y4" s="1806"/>
      <c r="Z4" s="1806"/>
      <c r="AA4" s="1806"/>
      <c r="AB4" s="1808" t="s">
        <v>2112</v>
      </c>
      <c r="AC4" s="1809"/>
      <c r="AD4" s="1809"/>
      <c r="AE4" s="1809"/>
      <c r="AF4" s="1809"/>
      <c r="AG4" s="1809"/>
      <c r="AH4" s="1810"/>
      <c r="AI4" s="1176"/>
    </row>
    <row r="5" spans="3:80" ht="31.2" customHeight="1" thickBot="1">
      <c r="C5" s="1814" t="s">
        <v>1278</v>
      </c>
      <c r="D5" s="1815"/>
      <c r="E5" s="1816"/>
      <c r="F5" s="1817" t="s">
        <v>1609</v>
      </c>
      <c r="G5" s="1818"/>
      <c r="H5" s="1818"/>
      <c r="I5" s="1818"/>
      <c r="J5" s="1818"/>
      <c r="K5" s="1818"/>
      <c r="L5" s="1819"/>
      <c r="M5" s="1795" t="s">
        <v>1276</v>
      </c>
      <c r="N5" s="1796"/>
      <c r="O5" s="1796"/>
      <c r="P5" s="1796"/>
      <c r="Q5" s="1796"/>
      <c r="R5" s="1796"/>
      <c r="S5" s="1796"/>
      <c r="T5" s="1820" t="s">
        <v>2111</v>
      </c>
      <c r="U5" s="1821"/>
      <c r="V5" s="1821"/>
      <c r="W5" s="1822"/>
      <c r="X5" s="1807"/>
      <c r="Y5" s="1807"/>
      <c r="Z5" s="1807"/>
      <c r="AA5" s="1807"/>
      <c r="AB5" s="1811"/>
      <c r="AC5" s="1812"/>
      <c r="AD5" s="1812"/>
      <c r="AE5" s="1812"/>
      <c r="AF5" s="1812"/>
      <c r="AG5" s="1812"/>
      <c r="AH5" s="1813"/>
      <c r="AI5" s="1177"/>
    </row>
    <row r="6" spans="3:80" ht="31.2" customHeight="1" thickBot="1">
      <c r="C6" s="1178" t="s">
        <v>1274</v>
      </c>
      <c r="D6" s="1179"/>
      <c r="E6" s="1180"/>
      <c r="F6" s="1823" t="s">
        <v>1610</v>
      </c>
      <c r="G6" s="1824"/>
      <c r="H6" s="1824"/>
      <c r="I6" s="1824"/>
      <c r="J6" s="1824"/>
      <c r="K6" s="1824"/>
      <c r="L6" s="1825"/>
      <c r="M6" s="1826" t="s">
        <v>1081</v>
      </c>
      <c r="N6" s="1827"/>
      <c r="O6" s="1827"/>
      <c r="P6" s="1827"/>
      <c r="Q6" s="1827"/>
      <c r="R6" s="1827"/>
      <c r="S6" s="1827"/>
      <c r="T6" s="1828" t="s">
        <v>1273</v>
      </c>
      <c r="U6" s="1829"/>
      <c r="V6" s="1829"/>
      <c r="W6" s="1829"/>
      <c r="X6" s="1830"/>
      <c r="Y6" s="1831" t="s">
        <v>1272</v>
      </c>
      <c r="Z6" s="1831"/>
      <c r="AA6" s="1832"/>
      <c r="AB6" s="1836">
        <f>IF(X29&gt;0,3,IF(M29&gt;6,AD133,IF(E29&gt;0,2,1)*1)*1)</f>
        <v>0</v>
      </c>
      <c r="AC6" s="1836"/>
      <c r="AD6" s="1836"/>
      <c r="AE6" s="1836"/>
      <c r="AF6" s="1833">
        <f>(((COUNTIF(M13:R25,"1")+COUNTIF(AD13:AI25,"1"))*AS13)+(COUNTIF(M13:R25,"2")+COUNTIF(AD13:AI25,"2"))*AS14+(COUNTIF(M13:R25,"3")+COUNTIF(AD13:AI25,"3"))*AS15)/((COUNT(M13:R25)+COUNT(AD13:AI25))*100)</f>
        <v>0.92</v>
      </c>
      <c r="AG6" s="1834"/>
      <c r="AH6" s="1834"/>
      <c r="AI6" s="1835"/>
    </row>
    <row r="7" spans="3:80" ht="5.0999999999999996" customHeight="1" thickBot="1">
      <c r="C7" s="1878"/>
      <c r="D7" s="1879"/>
      <c r="E7" s="1879"/>
      <c r="F7" s="1879"/>
      <c r="G7" s="1879"/>
      <c r="H7" s="1879"/>
      <c r="I7" s="1879"/>
      <c r="J7" s="1879"/>
      <c r="K7" s="1879"/>
      <c r="L7" s="1879"/>
      <c r="M7" s="1879"/>
      <c r="N7" s="1879"/>
      <c r="O7" s="1879"/>
      <c r="P7" s="1879"/>
      <c r="Q7" s="1879"/>
      <c r="R7" s="1879"/>
      <c r="S7" s="1879"/>
      <c r="T7" s="1879"/>
      <c r="U7" s="1879"/>
      <c r="V7" s="1879"/>
      <c r="W7" s="1879"/>
      <c r="X7" s="1879"/>
      <c r="Y7" s="1879"/>
      <c r="Z7" s="1879"/>
      <c r="AA7" s="1879"/>
      <c r="AB7" s="1879"/>
      <c r="AC7" s="1879"/>
      <c r="AD7" s="1879"/>
      <c r="AE7" s="1879"/>
      <c r="AF7" s="1879"/>
      <c r="AG7" s="1879"/>
      <c r="AH7" s="1879"/>
      <c r="AI7" s="1880"/>
    </row>
    <row r="8" spans="3:80" ht="36" customHeight="1" thickBot="1">
      <c r="C8" s="1881" t="s">
        <v>1271</v>
      </c>
      <c r="D8" s="1882"/>
      <c r="E8" s="1882"/>
      <c r="F8" s="1882"/>
      <c r="G8" s="1882"/>
      <c r="H8" s="1882"/>
      <c r="I8" s="1882"/>
      <c r="J8" s="1882"/>
      <c r="K8" s="1882"/>
      <c r="L8" s="1882"/>
      <c r="M8" s="1882"/>
      <c r="N8" s="1882"/>
      <c r="O8" s="1882"/>
      <c r="P8" s="1882"/>
      <c r="Q8" s="1882"/>
      <c r="R8" s="1882"/>
      <c r="S8" s="1882"/>
      <c r="T8" s="1882"/>
      <c r="U8" s="1882"/>
      <c r="V8" s="1882"/>
      <c r="W8" s="1882"/>
      <c r="X8" s="1882"/>
      <c r="Y8" s="1882"/>
      <c r="Z8" s="1882"/>
      <c r="AA8" s="1882"/>
      <c r="AB8" s="1882"/>
      <c r="AC8" s="1882"/>
      <c r="AD8" s="1882"/>
      <c r="AE8" s="1882"/>
      <c r="AF8" s="1882"/>
      <c r="AG8" s="1882"/>
      <c r="AH8" s="1882"/>
      <c r="AI8" s="1883"/>
    </row>
    <row r="9" spans="3:80" ht="31.35" customHeight="1" thickBot="1">
      <c r="C9" s="1884">
        <v>1</v>
      </c>
      <c r="D9" s="1885"/>
      <c r="E9" s="1886" t="s">
        <v>1270</v>
      </c>
      <c r="F9" s="1887"/>
      <c r="G9" s="1887"/>
      <c r="H9" s="1888"/>
      <c r="I9" s="1171">
        <v>2</v>
      </c>
      <c r="J9" s="1886" t="s">
        <v>1269</v>
      </c>
      <c r="K9" s="1887"/>
      <c r="L9" s="1887"/>
      <c r="M9" s="1887"/>
      <c r="N9" s="1887"/>
      <c r="O9" s="1887"/>
      <c r="P9" s="1887"/>
      <c r="Q9" s="1887"/>
      <c r="R9" s="1887"/>
      <c r="S9" s="1887"/>
      <c r="T9" s="1888"/>
      <c r="U9" s="1172">
        <v>3</v>
      </c>
      <c r="V9" s="1886" t="s">
        <v>1268</v>
      </c>
      <c r="W9" s="1887"/>
      <c r="X9" s="1888"/>
      <c r="Y9" s="1171" t="s">
        <v>1152</v>
      </c>
      <c r="Z9" s="1886" t="s">
        <v>1267</v>
      </c>
      <c r="AA9" s="1887"/>
      <c r="AB9" s="1887"/>
      <c r="AC9" s="1887"/>
      <c r="AD9" s="1887"/>
      <c r="AE9" s="1887"/>
      <c r="AF9" s="1887"/>
      <c r="AG9" s="1887"/>
      <c r="AH9" s="1887"/>
      <c r="AI9" s="1888"/>
    </row>
    <row r="10" spans="3:80" ht="5.0999999999999996" hidden="1" customHeight="1">
      <c r="C10" s="1889"/>
      <c r="D10" s="1890"/>
      <c r="E10" s="1890"/>
      <c r="F10" s="1890"/>
      <c r="G10" s="1890"/>
      <c r="H10" s="1890"/>
      <c r="I10" s="1890"/>
      <c r="J10" s="1890"/>
      <c r="K10" s="1890"/>
      <c r="L10" s="1890"/>
      <c r="M10" s="1890"/>
      <c r="N10" s="1890"/>
      <c r="O10" s="1890"/>
      <c r="P10" s="1890"/>
      <c r="Q10" s="1890"/>
      <c r="R10" s="1890"/>
      <c r="S10" s="1890"/>
      <c r="T10" s="1890"/>
      <c r="U10" s="1890"/>
      <c r="V10" s="1890"/>
      <c r="W10" s="1890"/>
      <c r="X10" s="1890"/>
      <c r="Y10" s="1890"/>
      <c r="Z10" s="1890"/>
      <c r="AA10" s="1890"/>
      <c r="AB10" s="1890"/>
      <c r="AC10" s="1890"/>
      <c r="AD10" s="1890"/>
      <c r="AE10" s="1890"/>
      <c r="AF10" s="1890"/>
      <c r="AG10" s="1890"/>
      <c r="AH10" s="1890"/>
      <c r="AI10" s="1891"/>
    </row>
    <row r="11" spans="3:80" ht="16.350000000000001" customHeight="1">
      <c r="C11" s="1892" t="s">
        <v>1182</v>
      </c>
      <c r="D11" s="1894" t="s">
        <v>1181</v>
      </c>
      <c r="E11" s="1894"/>
      <c r="F11" s="1894"/>
      <c r="G11" s="1894"/>
      <c r="H11" s="1894"/>
      <c r="I11" s="1894"/>
      <c r="J11" s="1894"/>
      <c r="K11" s="1894"/>
      <c r="L11" s="1894" t="s">
        <v>1266</v>
      </c>
      <c r="M11" s="1896" t="s">
        <v>1265</v>
      </c>
      <c r="N11" s="1896"/>
      <c r="O11" s="1896"/>
      <c r="P11" s="1896"/>
      <c r="Q11" s="1896"/>
      <c r="R11" s="1897"/>
      <c r="S11" s="1181"/>
      <c r="T11" s="1892" t="s">
        <v>1182</v>
      </c>
      <c r="U11" s="1894" t="s">
        <v>1696</v>
      </c>
      <c r="V11" s="1894"/>
      <c r="W11" s="1894"/>
      <c r="X11" s="1894"/>
      <c r="Y11" s="1894"/>
      <c r="Z11" s="1894"/>
      <c r="AA11" s="1894"/>
      <c r="AB11" s="1894"/>
      <c r="AC11" s="1894" t="s">
        <v>1266</v>
      </c>
      <c r="AD11" s="1896" t="s">
        <v>1265</v>
      </c>
      <c r="AE11" s="1896"/>
      <c r="AF11" s="1896"/>
      <c r="AG11" s="1896"/>
      <c r="AH11" s="1896"/>
      <c r="AI11" s="1897"/>
      <c r="AM11" s="1182"/>
      <c r="AN11" s="1183"/>
    </row>
    <row r="12" spans="3:80" ht="20.100000000000001" customHeight="1" thickBot="1">
      <c r="C12" s="1893"/>
      <c r="D12" s="1895"/>
      <c r="E12" s="1895"/>
      <c r="F12" s="1895"/>
      <c r="G12" s="1895"/>
      <c r="H12" s="1895"/>
      <c r="I12" s="1895"/>
      <c r="J12" s="1895"/>
      <c r="K12" s="1895"/>
      <c r="L12" s="1895"/>
      <c r="M12" s="1898"/>
      <c r="N12" s="1898"/>
      <c r="O12" s="1898"/>
      <c r="P12" s="1898"/>
      <c r="Q12" s="1898"/>
      <c r="R12" s="1899"/>
      <c r="S12" s="1181"/>
      <c r="T12" s="1893"/>
      <c r="U12" s="1895"/>
      <c r="V12" s="1895"/>
      <c r="W12" s="1895"/>
      <c r="X12" s="1895"/>
      <c r="Y12" s="1895"/>
      <c r="Z12" s="1895"/>
      <c r="AA12" s="1895"/>
      <c r="AB12" s="1895"/>
      <c r="AC12" s="1895"/>
      <c r="AD12" s="1898"/>
      <c r="AE12" s="1898"/>
      <c r="AF12" s="1898"/>
      <c r="AG12" s="1898"/>
      <c r="AH12" s="1898"/>
      <c r="AI12" s="1899"/>
      <c r="AP12" s="1183"/>
    </row>
    <row r="13" spans="3:80" ht="99.6" customHeight="1">
      <c r="C13" s="1184">
        <v>1</v>
      </c>
      <c r="D13" s="1844" t="s">
        <v>1611</v>
      </c>
      <c r="E13" s="1845"/>
      <c r="F13" s="1845"/>
      <c r="G13" s="1845"/>
      <c r="H13" s="1845"/>
      <c r="I13" s="1845"/>
      <c r="J13" s="1845"/>
      <c r="K13" s="1846"/>
      <c r="L13" s="1185">
        <v>0.05</v>
      </c>
      <c r="M13" s="1847">
        <v>2</v>
      </c>
      <c r="N13" s="1848"/>
      <c r="O13" s="1848"/>
      <c r="P13" s="1848"/>
      <c r="Q13" s="1848"/>
      <c r="R13" s="1849"/>
      <c r="S13" s="1181"/>
      <c r="T13" s="1184">
        <v>14</v>
      </c>
      <c r="U13" s="1850" t="s">
        <v>1263</v>
      </c>
      <c r="V13" s="1851"/>
      <c r="W13" s="1851"/>
      <c r="X13" s="1851"/>
      <c r="Y13" s="1851"/>
      <c r="Z13" s="1851"/>
      <c r="AA13" s="1851"/>
      <c r="AB13" s="1851"/>
      <c r="AC13" s="1186">
        <v>0.05</v>
      </c>
      <c r="AD13" s="1847">
        <v>1</v>
      </c>
      <c r="AE13" s="1848"/>
      <c r="AF13" s="1848"/>
      <c r="AG13" s="1848"/>
      <c r="AH13" s="1848"/>
      <c r="AI13" s="1849"/>
      <c r="AL13" s="1187"/>
      <c r="AM13" s="1187"/>
      <c r="AQ13" s="1842">
        <v>1</v>
      </c>
      <c r="AR13" s="1843"/>
      <c r="AS13" s="1188">
        <v>100</v>
      </c>
      <c r="AV13" s="1189">
        <v>1</v>
      </c>
    </row>
    <row r="14" spans="3:80" s="370" customFormat="1" ht="80.7" customHeight="1">
      <c r="C14" s="1190">
        <v>2</v>
      </c>
      <c r="D14" s="1837" t="s">
        <v>1264</v>
      </c>
      <c r="E14" s="1838"/>
      <c r="F14" s="1838"/>
      <c r="G14" s="1838"/>
      <c r="H14" s="1838"/>
      <c r="I14" s="1838"/>
      <c r="J14" s="1838"/>
      <c r="K14" s="1838"/>
      <c r="L14" s="1191">
        <v>0.02</v>
      </c>
      <c r="M14" s="1839">
        <v>1</v>
      </c>
      <c r="N14" s="1840"/>
      <c r="O14" s="1840"/>
      <c r="P14" s="1840"/>
      <c r="Q14" s="1840"/>
      <c r="R14" s="1841"/>
      <c r="S14" s="1181"/>
      <c r="T14" s="1190">
        <v>15</v>
      </c>
      <c r="U14" s="1837" t="s">
        <v>1263</v>
      </c>
      <c r="V14" s="1838"/>
      <c r="W14" s="1838"/>
      <c r="X14" s="1838"/>
      <c r="Y14" s="1838"/>
      <c r="Z14" s="1838"/>
      <c r="AA14" s="1838"/>
      <c r="AB14" s="1838"/>
      <c r="AC14" s="1192">
        <v>0.04</v>
      </c>
      <c r="AD14" s="1839" t="s">
        <v>1152</v>
      </c>
      <c r="AE14" s="1840"/>
      <c r="AF14" s="1840"/>
      <c r="AG14" s="1840"/>
      <c r="AH14" s="1840"/>
      <c r="AI14" s="1841"/>
      <c r="AJ14" s="369"/>
      <c r="AK14" s="369"/>
      <c r="AL14" s="1187"/>
      <c r="AM14" s="1187"/>
      <c r="AN14" s="369"/>
      <c r="AO14" s="369"/>
      <c r="AP14" s="369"/>
      <c r="AQ14" s="1842">
        <v>2</v>
      </c>
      <c r="AR14" s="1843"/>
      <c r="AS14" s="1188">
        <v>75</v>
      </c>
      <c r="AT14" s="369"/>
      <c r="AU14" s="369"/>
      <c r="AV14" s="1189">
        <v>2</v>
      </c>
      <c r="AW14" s="369"/>
      <c r="AX14" s="369"/>
      <c r="AY14" s="369"/>
      <c r="AZ14" s="369"/>
      <c r="BA14" s="369"/>
      <c r="BB14" s="369"/>
      <c r="BC14" s="369"/>
      <c r="BD14" s="369"/>
      <c r="BE14" s="369"/>
      <c r="BF14" s="369"/>
      <c r="BG14" s="369"/>
      <c r="BH14" s="369"/>
      <c r="BI14" s="369"/>
      <c r="BJ14" s="369"/>
      <c r="BK14" s="369"/>
      <c r="BL14" s="369"/>
      <c r="BM14" s="369"/>
      <c r="BN14" s="369"/>
      <c r="BO14" s="369"/>
      <c r="BP14" s="369"/>
      <c r="BQ14" s="369"/>
      <c r="BR14" s="369"/>
      <c r="BS14" s="369"/>
      <c r="BT14" s="369"/>
      <c r="BU14" s="369"/>
      <c r="BV14" s="369"/>
      <c r="BW14" s="369"/>
      <c r="BX14" s="369"/>
      <c r="BY14" s="369"/>
      <c r="BZ14" s="369"/>
      <c r="CA14" s="369"/>
      <c r="CB14" s="369"/>
    </row>
    <row r="15" spans="3:80" s="370" customFormat="1" ht="80.7" customHeight="1">
      <c r="C15" s="1190">
        <v>3</v>
      </c>
      <c r="D15" s="1837" t="s">
        <v>1262</v>
      </c>
      <c r="E15" s="1838"/>
      <c r="F15" s="1838"/>
      <c r="G15" s="1838"/>
      <c r="H15" s="1838"/>
      <c r="I15" s="1838"/>
      <c r="J15" s="1838"/>
      <c r="K15" s="1838"/>
      <c r="L15" s="1191">
        <v>0.02</v>
      </c>
      <c r="M15" s="1839">
        <v>1</v>
      </c>
      <c r="N15" s="1840"/>
      <c r="O15" s="1840"/>
      <c r="P15" s="1840"/>
      <c r="Q15" s="1840"/>
      <c r="R15" s="1841"/>
      <c r="S15" s="1181"/>
      <c r="T15" s="1190">
        <v>16</v>
      </c>
      <c r="U15" s="1837" t="s">
        <v>1261</v>
      </c>
      <c r="V15" s="1837"/>
      <c r="W15" s="1837"/>
      <c r="X15" s="1837"/>
      <c r="Y15" s="1837"/>
      <c r="Z15" s="1837"/>
      <c r="AA15" s="1837"/>
      <c r="AB15" s="1837"/>
      <c r="AC15" s="1192">
        <v>0.04</v>
      </c>
      <c r="AD15" s="1839" t="s">
        <v>1152</v>
      </c>
      <c r="AE15" s="1840"/>
      <c r="AF15" s="1840"/>
      <c r="AG15" s="1840"/>
      <c r="AH15" s="1840"/>
      <c r="AI15" s="1841"/>
      <c r="AJ15" s="369"/>
      <c r="AK15" s="369"/>
      <c r="AL15" s="1187"/>
      <c r="AM15" s="1187"/>
      <c r="AN15" s="369"/>
      <c r="AO15" s="369"/>
      <c r="AP15" s="369"/>
      <c r="AQ15" s="1842">
        <v>3</v>
      </c>
      <c r="AR15" s="1843"/>
      <c r="AS15" s="1188">
        <v>0</v>
      </c>
      <c r="AT15" s="369"/>
      <c r="AU15" s="369"/>
      <c r="AV15" s="1189">
        <v>3</v>
      </c>
      <c r="AW15" s="369"/>
      <c r="AX15" s="369"/>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c r="BW15" s="369"/>
      <c r="BX15" s="369"/>
      <c r="BY15" s="369"/>
      <c r="BZ15" s="369"/>
      <c r="CA15" s="369"/>
      <c r="CB15" s="369"/>
    </row>
    <row r="16" spans="3:80" s="370" customFormat="1" ht="91.95" customHeight="1">
      <c r="C16" s="1190">
        <v>4</v>
      </c>
      <c r="D16" s="1837" t="s">
        <v>1260</v>
      </c>
      <c r="E16" s="1838"/>
      <c r="F16" s="1838"/>
      <c r="G16" s="1838"/>
      <c r="H16" s="1838"/>
      <c r="I16" s="1838"/>
      <c r="J16" s="1838"/>
      <c r="K16" s="1838"/>
      <c r="L16" s="1191">
        <v>0.05</v>
      </c>
      <c r="M16" s="1839">
        <v>1</v>
      </c>
      <c r="N16" s="1840"/>
      <c r="O16" s="1840"/>
      <c r="P16" s="1840"/>
      <c r="Q16" s="1840"/>
      <c r="R16" s="1841"/>
      <c r="S16" s="1181"/>
      <c r="T16" s="1190">
        <v>17</v>
      </c>
      <c r="U16" s="1837" t="s">
        <v>1259</v>
      </c>
      <c r="V16" s="1838"/>
      <c r="W16" s="1838"/>
      <c r="X16" s="1838"/>
      <c r="Y16" s="1838"/>
      <c r="Z16" s="1838"/>
      <c r="AA16" s="1838"/>
      <c r="AB16" s="1838"/>
      <c r="AC16" s="1192">
        <v>0.03</v>
      </c>
      <c r="AD16" s="1839">
        <v>2</v>
      </c>
      <c r="AE16" s="1840"/>
      <c r="AF16" s="1840"/>
      <c r="AG16" s="1840"/>
      <c r="AH16" s="1840"/>
      <c r="AI16" s="1841"/>
      <c r="AJ16" s="369"/>
      <c r="AK16" s="369"/>
      <c r="AL16" s="1187"/>
      <c r="AM16" s="1187"/>
      <c r="AN16" s="369"/>
      <c r="AO16" s="369"/>
      <c r="AP16" s="369"/>
      <c r="AQ16" s="1852"/>
      <c r="AR16" s="1852"/>
      <c r="AS16" s="1193"/>
      <c r="AT16" s="1193"/>
      <c r="AU16" s="369"/>
      <c r="AV16" s="1189" t="s">
        <v>1152</v>
      </c>
      <c r="AW16" s="369"/>
      <c r="AX16" s="369"/>
      <c r="AY16" s="369"/>
      <c r="AZ16" s="369"/>
      <c r="BA16" s="369"/>
      <c r="BB16" s="369"/>
      <c r="BC16" s="369"/>
      <c r="BD16" s="369"/>
      <c r="BE16" s="369"/>
      <c r="BF16" s="369"/>
      <c r="BG16" s="369"/>
      <c r="BH16" s="369"/>
      <c r="BI16" s="369"/>
      <c r="BJ16" s="369"/>
      <c r="BK16" s="369"/>
      <c r="BL16" s="369"/>
      <c r="BM16" s="369"/>
      <c r="BN16" s="369"/>
      <c r="BO16" s="369"/>
      <c r="BP16" s="369"/>
      <c r="BQ16" s="369"/>
      <c r="BR16" s="369"/>
      <c r="BS16" s="369"/>
      <c r="BT16" s="369"/>
      <c r="BU16" s="369"/>
      <c r="BV16" s="369"/>
      <c r="BW16" s="369"/>
      <c r="BX16" s="369"/>
      <c r="BY16" s="369"/>
      <c r="BZ16" s="369"/>
      <c r="CA16" s="369"/>
      <c r="CB16" s="369"/>
    </row>
    <row r="17" spans="3:80" s="370" customFormat="1" ht="80.7" customHeight="1">
      <c r="C17" s="1190">
        <v>5</v>
      </c>
      <c r="D17" s="1853" t="s">
        <v>1258</v>
      </c>
      <c r="E17" s="1853"/>
      <c r="F17" s="1853"/>
      <c r="G17" s="1853"/>
      <c r="H17" s="1853"/>
      <c r="I17" s="1853"/>
      <c r="J17" s="1853"/>
      <c r="K17" s="1853"/>
      <c r="L17" s="1191">
        <v>0.03</v>
      </c>
      <c r="M17" s="1839">
        <v>1</v>
      </c>
      <c r="N17" s="1840"/>
      <c r="O17" s="1840"/>
      <c r="P17" s="1840"/>
      <c r="Q17" s="1840"/>
      <c r="R17" s="1841"/>
      <c r="S17" s="1181"/>
      <c r="T17" s="1190">
        <v>18</v>
      </c>
      <c r="U17" s="1837" t="s">
        <v>1257</v>
      </c>
      <c r="V17" s="1837"/>
      <c r="W17" s="1837"/>
      <c r="X17" s="1837"/>
      <c r="Y17" s="1837"/>
      <c r="Z17" s="1837"/>
      <c r="AA17" s="1837"/>
      <c r="AB17" s="1837"/>
      <c r="AC17" s="1192">
        <v>0.05</v>
      </c>
      <c r="AD17" s="1839" t="s">
        <v>1152</v>
      </c>
      <c r="AE17" s="1840"/>
      <c r="AF17" s="1840"/>
      <c r="AG17" s="1840"/>
      <c r="AH17" s="1840"/>
      <c r="AI17" s="1841"/>
      <c r="AJ17" s="369"/>
      <c r="AK17" s="369"/>
      <c r="AL17" s="1187"/>
      <c r="AM17" s="1187"/>
      <c r="AN17" s="369"/>
      <c r="AO17" s="1194"/>
      <c r="AP17" s="1194"/>
      <c r="AQ17" s="1194"/>
      <c r="AR17" s="1194"/>
      <c r="AS17" s="1194"/>
      <c r="AT17" s="1194"/>
      <c r="AU17" s="1194"/>
      <c r="AV17" s="1194"/>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row>
    <row r="18" spans="3:80" s="370" customFormat="1" ht="80.7" customHeight="1">
      <c r="C18" s="1190">
        <v>6</v>
      </c>
      <c r="D18" s="1853" t="s">
        <v>1256</v>
      </c>
      <c r="E18" s="1853"/>
      <c r="F18" s="1853"/>
      <c r="G18" s="1853"/>
      <c r="H18" s="1853"/>
      <c r="I18" s="1853"/>
      <c r="J18" s="1853"/>
      <c r="K18" s="1853"/>
      <c r="L18" s="1191"/>
      <c r="M18" s="1839" t="s">
        <v>1152</v>
      </c>
      <c r="N18" s="1840"/>
      <c r="O18" s="1840"/>
      <c r="P18" s="1840"/>
      <c r="Q18" s="1840"/>
      <c r="R18" s="1841"/>
      <c r="S18" s="1181"/>
      <c r="T18" s="1190">
        <v>19</v>
      </c>
      <c r="U18" s="1837" t="s">
        <v>1255</v>
      </c>
      <c r="V18" s="1837"/>
      <c r="W18" s="1837"/>
      <c r="X18" s="1837"/>
      <c r="Y18" s="1837"/>
      <c r="Z18" s="1837"/>
      <c r="AA18" s="1837"/>
      <c r="AB18" s="1837"/>
      <c r="AC18" s="1192"/>
      <c r="AD18" s="1839">
        <v>1</v>
      </c>
      <c r="AE18" s="1840"/>
      <c r="AF18" s="1840"/>
      <c r="AG18" s="1840"/>
      <c r="AH18" s="1840"/>
      <c r="AI18" s="1841"/>
      <c r="AJ18" s="369"/>
      <c r="AK18" s="369"/>
      <c r="AL18" s="1187"/>
      <c r="AM18" s="1187" t="s">
        <v>1254</v>
      </c>
      <c r="AN18" s="369" t="s">
        <v>1253</v>
      </c>
      <c r="AO18" s="1195"/>
      <c r="AP18" s="1195"/>
      <c r="AQ18" s="1195"/>
      <c r="AR18" s="1195"/>
      <c r="AS18" s="1195"/>
      <c r="AT18" s="1195"/>
      <c r="AU18" s="1195"/>
      <c r="AV18" s="1195"/>
      <c r="AW18" s="369"/>
      <c r="AX18" s="369"/>
      <c r="AY18" s="369"/>
      <c r="AZ18" s="369"/>
      <c r="BA18" s="369"/>
      <c r="BB18" s="369"/>
      <c r="BC18" s="369"/>
      <c r="BD18" s="369"/>
      <c r="BE18" s="369"/>
      <c r="BF18" s="369"/>
      <c r="BG18" s="369"/>
      <c r="BH18" s="369"/>
      <c r="BI18" s="369"/>
      <c r="BJ18" s="369"/>
      <c r="BK18" s="369"/>
      <c r="BL18" s="369"/>
      <c r="BM18" s="369"/>
      <c r="BN18" s="369"/>
      <c r="BO18" s="369"/>
      <c r="BP18" s="369"/>
      <c r="BQ18" s="369"/>
      <c r="BR18" s="369"/>
      <c r="BS18" s="369"/>
      <c r="BT18" s="369"/>
      <c r="BU18" s="369"/>
      <c r="BV18" s="369"/>
      <c r="BW18" s="369"/>
      <c r="BX18" s="369"/>
      <c r="BY18" s="369"/>
      <c r="BZ18" s="369"/>
      <c r="CA18" s="369"/>
      <c r="CB18" s="369"/>
    </row>
    <row r="19" spans="3:80" s="370" customFormat="1" ht="80.7" customHeight="1">
      <c r="C19" s="1190">
        <v>7</v>
      </c>
      <c r="D19" s="1853" t="s">
        <v>1252</v>
      </c>
      <c r="E19" s="1853"/>
      <c r="F19" s="1853"/>
      <c r="G19" s="1853"/>
      <c r="H19" s="1853"/>
      <c r="I19" s="1853"/>
      <c r="J19" s="1853"/>
      <c r="K19" s="1853"/>
      <c r="L19" s="1191">
        <v>0.03</v>
      </c>
      <c r="M19" s="1839">
        <v>1</v>
      </c>
      <c r="N19" s="1840"/>
      <c r="O19" s="1840"/>
      <c r="P19" s="1840"/>
      <c r="Q19" s="1840"/>
      <c r="R19" s="1841"/>
      <c r="S19" s="1181"/>
      <c r="T19" s="1190">
        <v>20</v>
      </c>
      <c r="U19" s="1837" t="s">
        <v>1251</v>
      </c>
      <c r="V19" s="1837"/>
      <c r="W19" s="1837"/>
      <c r="X19" s="1837"/>
      <c r="Y19" s="1837"/>
      <c r="Z19" s="1837"/>
      <c r="AA19" s="1837"/>
      <c r="AB19" s="1837"/>
      <c r="AC19" s="1192"/>
      <c r="AD19" s="1839">
        <v>2</v>
      </c>
      <c r="AE19" s="1840"/>
      <c r="AF19" s="1840"/>
      <c r="AG19" s="1840"/>
      <c r="AH19" s="1840"/>
      <c r="AI19" s="1841"/>
      <c r="AJ19" s="369"/>
      <c r="AK19" s="369"/>
      <c r="AL19" s="1187"/>
      <c r="AM19" s="1187" t="s">
        <v>1250</v>
      </c>
      <c r="AN19" s="369" t="s">
        <v>1249</v>
      </c>
      <c r="AO19" s="1195"/>
      <c r="AP19" s="1195"/>
      <c r="AQ19" s="1195"/>
      <c r="AR19" s="1195"/>
      <c r="AS19" s="1195"/>
      <c r="AT19" s="1195"/>
      <c r="AU19" s="1195"/>
      <c r="AV19" s="1195"/>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9"/>
      <c r="BU19" s="369"/>
      <c r="BV19" s="369"/>
      <c r="BW19" s="369"/>
      <c r="BX19" s="369"/>
      <c r="BY19" s="369"/>
      <c r="BZ19" s="369"/>
      <c r="CA19" s="369"/>
      <c r="CB19" s="369"/>
    </row>
    <row r="20" spans="3:80" s="370" customFormat="1" ht="80.7" customHeight="1">
      <c r="C20" s="1190">
        <v>8</v>
      </c>
      <c r="D20" s="1837" t="s">
        <v>1248</v>
      </c>
      <c r="E20" s="1837"/>
      <c r="F20" s="1837"/>
      <c r="G20" s="1837"/>
      <c r="H20" s="1837"/>
      <c r="I20" s="1837"/>
      <c r="J20" s="1837"/>
      <c r="K20" s="1837"/>
      <c r="L20" s="1191">
        <v>0.03</v>
      </c>
      <c r="M20" s="1839">
        <v>1</v>
      </c>
      <c r="N20" s="1840"/>
      <c r="O20" s="1840"/>
      <c r="P20" s="1840"/>
      <c r="Q20" s="1840"/>
      <c r="R20" s="1841"/>
      <c r="S20" s="1181"/>
      <c r="T20" s="1190">
        <v>21</v>
      </c>
      <c r="U20" s="1837" t="s">
        <v>1247</v>
      </c>
      <c r="V20" s="1837"/>
      <c r="W20" s="1837"/>
      <c r="X20" s="1837"/>
      <c r="Y20" s="1837"/>
      <c r="Z20" s="1837"/>
      <c r="AA20" s="1837"/>
      <c r="AB20" s="1837"/>
      <c r="AC20" s="1192">
        <v>0.05</v>
      </c>
      <c r="AD20" s="1839">
        <v>2</v>
      </c>
      <c r="AE20" s="1840"/>
      <c r="AF20" s="1840"/>
      <c r="AG20" s="1840"/>
      <c r="AH20" s="1840"/>
      <c r="AI20" s="1841"/>
      <c r="AJ20" s="369"/>
      <c r="AK20" s="369"/>
      <c r="AL20" s="1187"/>
      <c r="AM20" s="1187" t="s">
        <v>1246</v>
      </c>
      <c r="AN20" s="369" t="s">
        <v>1245</v>
      </c>
      <c r="AO20" s="369"/>
      <c r="AP20" s="369"/>
      <c r="AQ20" s="369"/>
      <c r="AR20" s="369"/>
      <c r="AS20" s="369"/>
      <c r="AT20" s="369"/>
      <c r="AU20" s="369"/>
      <c r="AV20" s="369"/>
      <c r="AW20" s="369"/>
      <c r="AX20" s="369"/>
      <c r="AY20" s="369"/>
      <c r="AZ20" s="369"/>
      <c r="BA20" s="369"/>
      <c r="BB20" s="369"/>
      <c r="BC20" s="369"/>
      <c r="BD20" s="369"/>
      <c r="BE20" s="369"/>
      <c r="BF20" s="369"/>
      <c r="BG20" s="369"/>
      <c r="BH20" s="369"/>
      <c r="BI20" s="369"/>
      <c r="BJ20" s="369"/>
      <c r="BK20" s="369"/>
      <c r="BL20" s="369"/>
      <c r="BM20" s="369"/>
      <c r="BN20" s="369"/>
      <c r="BO20" s="369"/>
      <c r="BP20" s="369"/>
      <c r="BQ20" s="369"/>
      <c r="BR20" s="369"/>
      <c r="BS20" s="369"/>
      <c r="BT20" s="369"/>
      <c r="BU20" s="369"/>
      <c r="BV20" s="369"/>
      <c r="BW20" s="369"/>
      <c r="BX20" s="369"/>
      <c r="BY20" s="369"/>
      <c r="BZ20" s="369"/>
      <c r="CA20" s="369"/>
      <c r="CB20" s="369"/>
    </row>
    <row r="21" spans="3:80" s="370" customFormat="1" ht="80.7" customHeight="1">
      <c r="C21" s="1190">
        <v>9</v>
      </c>
      <c r="D21" s="1837" t="s">
        <v>1244</v>
      </c>
      <c r="E21" s="1838"/>
      <c r="F21" s="1838"/>
      <c r="G21" s="1838"/>
      <c r="H21" s="1838"/>
      <c r="I21" s="1838"/>
      <c r="J21" s="1838"/>
      <c r="K21" s="1838"/>
      <c r="L21" s="1191">
        <v>0.03</v>
      </c>
      <c r="M21" s="1839">
        <v>1</v>
      </c>
      <c r="N21" s="1840"/>
      <c r="O21" s="1840"/>
      <c r="P21" s="1840"/>
      <c r="Q21" s="1840"/>
      <c r="R21" s="1841"/>
      <c r="S21" s="1181"/>
      <c r="T21" s="1190">
        <v>22</v>
      </c>
      <c r="U21" s="1837" t="s">
        <v>1243</v>
      </c>
      <c r="V21" s="1837"/>
      <c r="W21" s="1837"/>
      <c r="X21" s="1837"/>
      <c r="Y21" s="1837"/>
      <c r="Z21" s="1837"/>
      <c r="AA21" s="1837"/>
      <c r="AB21" s="1837"/>
      <c r="AC21" s="1192">
        <v>0.05</v>
      </c>
      <c r="AD21" s="1839">
        <v>1</v>
      </c>
      <c r="AE21" s="1840"/>
      <c r="AF21" s="1840"/>
      <c r="AG21" s="1840"/>
      <c r="AH21" s="1840"/>
      <c r="AI21" s="1841"/>
      <c r="AJ21" s="369"/>
      <c r="AK21" s="369"/>
      <c r="AL21" s="1187"/>
      <c r="AM21" s="1187"/>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c r="BW21" s="369"/>
    </row>
    <row r="22" spans="3:80" s="370" customFormat="1" ht="80.7" customHeight="1">
      <c r="C22" s="1190">
        <v>10</v>
      </c>
      <c r="D22" s="1837" t="s">
        <v>1242</v>
      </c>
      <c r="E22" s="1838"/>
      <c r="F22" s="1838"/>
      <c r="G22" s="1838"/>
      <c r="H22" s="1838"/>
      <c r="I22" s="1838"/>
      <c r="J22" s="1838"/>
      <c r="K22" s="1838"/>
      <c r="L22" s="1191">
        <v>0.03</v>
      </c>
      <c r="M22" s="1839">
        <v>2</v>
      </c>
      <c r="N22" s="1840"/>
      <c r="O22" s="1840"/>
      <c r="P22" s="1840"/>
      <c r="Q22" s="1840"/>
      <c r="R22" s="1841"/>
      <c r="S22" s="1181"/>
      <c r="T22" s="1190">
        <v>23</v>
      </c>
      <c r="U22" s="1837" t="s">
        <v>1241</v>
      </c>
      <c r="V22" s="1837"/>
      <c r="W22" s="1837"/>
      <c r="X22" s="1837"/>
      <c r="Y22" s="1837"/>
      <c r="Z22" s="1837"/>
      <c r="AA22" s="1837"/>
      <c r="AB22" s="1837"/>
      <c r="AC22" s="1192">
        <v>0.03</v>
      </c>
      <c r="AD22" s="1839">
        <v>1</v>
      </c>
      <c r="AE22" s="1840"/>
      <c r="AF22" s="1840"/>
      <c r="AG22" s="1840"/>
      <c r="AH22" s="1840"/>
      <c r="AI22" s="1841"/>
      <c r="AJ22" s="369"/>
      <c r="AK22" s="369"/>
      <c r="AL22" s="1187"/>
      <c r="AM22" s="1187" t="s">
        <v>1240</v>
      </c>
      <c r="AN22" s="369"/>
      <c r="AO22" s="1196"/>
      <c r="AP22" s="1197"/>
      <c r="AQ22" s="1197"/>
      <c r="AR22" s="1197"/>
      <c r="AS22" s="1197"/>
      <c r="AT22" s="1197"/>
      <c r="AU22" s="1197"/>
      <c r="AV22" s="1197"/>
      <c r="AW22" s="369"/>
      <c r="AX22" s="369"/>
      <c r="AY22" s="369"/>
      <c r="AZ22" s="369"/>
      <c r="BA22" s="369"/>
      <c r="BB22" s="369"/>
      <c r="BC22" s="369"/>
      <c r="BD22" s="369"/>
      <c r="BE22" s="369"/>
      <c r="BF22" s="369"/>
      <c r="BG22" s="369"/>
      <c r="BH22" s="369"/>
      <c r="BI22" s="369"/>
      <c r="BJ22" s="369"/>
      <c r="BK22" s="369"/>
      <c r="BL22" s="369"/>
      <c r="BM22" s="369"/>
      <c r="BN22" s="369"/>
      <c r="BO22" s="369"/>
      <c r="BP22" s="369"/>
      <c r="BQ22" s="369"/>
      <c r="BR22" s="369"/>
      <c r="BS22" s="369"/>
      <c r="BT22" s="369"/>
      <c r="BU22" s="369"/>
      <c r="BV22" s="369"/>
      <c r="BW22" s="369"/>
    </row>
    <row r="23" spans="3:80" s="370" customFormat="1" ht="80.7" customHeight="1">
      <c r="C23" s="1190">
        <v>11</v>
      </c>
      <c r="D23" s="1837" t="s">
        <v>1239</v>
      </c>
      <c r="E23" s="1838"/>
      <c r="F23" s="1838"/>
      <c r="G23" s="1838"/>
      <c r="H23" s="1838"/>
      <c r="I23" s="1838"/>
      <c r="J23" s="1838"/>
      <c r="K23" s="1838"/>
      <c r="L23" s="1191">
        <v>0.03</v>
      </c>
      <c r="M23" s="1839">
        <v>1</v>
      </c>
      <c r="N23" s="1840"/>
      <c r="O23" s="1840"/>
      <c r="P23" s="1840"/>
      <c r="Q23" s="1840"/>
      <c r="R23" s="1841"/>
      <c r="S23" s="1181"/>
      <c r="T23" s="1190">
        <v>24</v>
      </c>
      <c r="U23" s="1837" t="s">
        <v>1238</v>
      </c>
      <c r="V23" s="1837"/>
      <c r="W23" s="1837"/>
      <c r="X23" s="1837"/>
      <c r="Y23" s="1837"/>
      <c r="Z23" s="1837"/>
      <c r="AA23" s="1837"/>
      <c r="AB23" s="1837"/>
      <c r="AC23" s="1192">
        <v>0.03</v>
      </c>
      <c r="AD23" s="1839" t="s">
        <v>1152</v>
      </c>
      <c r="AE23" s="1840"/>
      <c r="AF23" s="1840"/>
      <c r="AG23" s="1840"/>
      <c r="AH23" s="1840"/>
      <c r="AI23" s="1841"/>
      <c r="AJ23" s="369"/>
      <c r="AK23" s="369"/>
      <c r="AL23" s="1187"/>
      <c r="AM23" s="1187"/>
      <c r="AN23" s="369"/>
      <c r="AO23" s="369"/>
      <c r="AP23" s="369"/>
      <c r="AQ23" s="1182"/>
      <c r="AR23" s="1182"/>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9"/>
      <c r="BU23" s="369"/>
      <c r="BV23" s="369"/>
      <c r="BW23" s="369"/>
    </row>
    <row r="24" spans="3:80" s="370" customFormat="1" ht="80.7" customHeight="1">
      <c r="C24" s="1190">
        <v>12</v>
      </c>
      <c r="D24" s="1837" t="s">
        <v>1237</v>
      </c>
      <c r="E24" s="1838"/>
      <c r="F24" s="1838"/>
      <c r="G24" s="1838"/>
      <c r="H24" s="1838"/>
      <c r="I24" s="1838"/>
      <c r="J24" s="1838"/>
      <c r="K24" s="1838"/>
      <c r="L24" s="1191">
        <v>0.03</v>
      </c>
      <c r="M24" s="1839">
        <v>2</v>
      </c>
      <c r="N24" s="1840"/>
      <c r="O24" s="1840"/>
      <c r="P24" s="1840"/>
      <c r="Q24" s="1840"/>
      <c r="R24" s="1841"/>
      <c r="S24" s="1181"/>
      <c r="T24" s="1190">
        <v>25</v>
      </c>
      <c r="U24" s="1837" t="s">
        <v>1236</v>
      </c>
      <c r="V24" s="1837"/>
      <c r="W24" s="1837"/>
      <c r="X24" s="1837"/>
      <c r="Y24" s="1837"/>
      <c r="Z24" s="1837"/>
      <c r="AA24" s="1837"/>
      <c r="AB24" s="1837"/>
      <c r="AC24" s="1192">
        <v>0.04</v>
      </c>
      <c r="AD24" s="1839">
        <v>1</v>
      </c>
      <c r="AE24" s="1840"/>
      <c r="AF24" s="1840"/>
      <c r="AG24" s="1840"/>
      <c r="AH24" s="1840"/>
      <c r="AI24" s="1841"/>
      <c r="AJ24" s="369"/>
      <c r="AK24" s="369"/>
      <c r="AL24" s="1187"/>
      <c r="AM24" s="1187"/>
      <c r="AN24" s="369"/>
      <c r="AO24" s="1196"/>
      <c r="AP24" s="1197"/>
      <c r="AQ24" s="1197"/>
      <c r="AR24" s="1197"/>
      <c r="AS24" s="1197"/>
      <c r="AT24" s="1197"/>
      <c r="AU24" s="1197"/>
      <c r="AV24" s="1197"/>
      <c r="AW24" s="369"/>
      <c r="AX24" s="369"/>
      <c r="AY24" s="369"/>
      <c r="AZ24" s="369"/>
      <c r="BA24" s="369"/>
      <c r="BB24" s="369"/>
      <c r="BC24" s="369"/>
      <c r="BD24" s="369"/>
      <c r="BE24" s="369"/>
      <c r="BF24" s="369"/>
      <c r="BG24" s="369"/>
      <c r="BH24" s="369"/>
      <c r="BI24" s="369"/>
      <c r="BJ24" s="369"/>
      <c r="BK24" s="369"/>
      <c r="BL24" s="369"/>
      <c r="BM24" s="369"/>
      <c r="BN24" s="369"/>
      <c r="BO24" s="369"/>
      <c r="BP24" s="369"/>
      <c r="BQ24" s="369"/>
      <c r="BR24" s="369"/>
      <c r="BS24" s="369"/>
      <c r="BT24" s="369"/>
      <c r="BU24" s="369"/>
      <c r="BV24" s="369"/>
      <c r="BW24" s="369"/>
    </row>
    <row r="25" spans="3:80" s="370" customFormat="1" ht="93" customHeight="1" thickBot="1">
      <c r="C25" s="1198">
        <v>13</v>
      </c>
      <c r="D25" s="1854" t="s">
        <v>1235</v>
      </c>
      <c r="E25" s="1854"/>
      <c r="F25" s="1854"/>
      <c r="G25" s="1854"/>
      <c r="H25" s="1854"/>
      <c r="I25" s="1854"/>
      <c r="J25" s="1854"/>
      <c r="K25" s="1854"/>
      <c r="L25" s="1199">
        <v>0.03</v>
      </c>
      <c r="M25" s="1855">
        <v>1</v>
      </c>
      <c r="N25" s="1856"/>
      <c r="O25" s="1856"/>
      <c r="P25" s="1856"/>
      <c r="Q25" s="1856"/>
      <c r="R25" s="1857"/>
      <c r="S25" s="1181"/>
      <c r="T25" s="1198">
        <v>26</v>
      </c>
      <c r="U25" s="1854" t="s">
        <v>1234</v>
      </c>
      <c r="V25" s="1854"/>
      <c r="W25" s="1854"/>
      <c r="X25" s="1854"/>
      <c r="Y25" s="1854"/>
      <c r="Z25" s="1854"/>
      <c r="AA25" s="1854"/>
      <c r="AB25" s="1854"/>
      <c r="AC25" s="1200"/>
      <c r="AD25" s="1855">
        <v>2</v>
      </c>
      <c r="AE25" s="1856"/>
      <c r="AF25" s="1856"/>
      <c r="AG25" s="1856"/>
      <c r="AH25" s="1856"/>
      <c r="AI25" s="1857"/>
      <c r="AJ25" s="369"/>
      <c r="AK25" s="369"/>
      <c r="AL25" s="1187"/>
      <c r="AM25" s="1187"/>
      <c r="AN25" s="369"/>
      <c r="AO25" s="1201"/>
      <c r="AP25" s="1197"/>
      <c r="AQ25" s="1197"/>
      <c r="AR25" s="1197"/>
      <c r="AS25" s="1197"/>
      <c r="AT25" s="1197"/>
      <c r="AU25" s="1197"/>
      <c r="AV25" s="1197"/>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9"/>
      <c r="BU25" s="369"/>
      <c r="BV25" s="369"/>
      <c r="BW25" s="369"/>
    </row>
    <row r="26" spans="3:80" s="370" customFormat="1" ht="2.1" customHeight="1" thickBot="1">
      <c r="C26" s="1202"/>
      <c r="AI26" s="1203"/>
      <c r="AJ26" s="369"/>
      <c r="AK26" s="369"/>
      <c r="AL26" s="369"/>
      <c r="AM26" s="369"/>
      <c r="AN26" s="369"/>
      <c r="AO26" s="369"/>
      <c r="AP26" s="369"/>
      <c r="AQ26" s="369"/>
      <c r="AR26" s="369"/>
      <c r="AS26" s="369"/>
      <c r="AT26" s="369"/>
      <c r="AU26" s="369"/>
      <c r="AV26" s="369"/>
      <c r="AW26" s="369"/>
      <c r="AX26" s="369"/>
      <c r="AY26" s="369"/>
      <c r="AZ26" s="369"/>
      <c r="BA26" s="369"/>
      <c r="BB26" s="369"/>
      <c r="BC26" s="369"/>
      <c r="BD26" s="369"/>
      <c r="BE26" s="369"/>
      <c r="BF26" s="369"/>
      <c r="BG26" s="369"/>
      <c r="BH26" s="369"/>
      <c r="BI26" s="369"/>
      <c r="BJ26" s="369"/>
      <c r="BK26" s="369"/>
      <c r="BL26" s="369"/>
      <c r="BM26" s="369"/>
      <c r="BN26" s="369"/>
      <c r="BO26" s="369"/>
      <c r="BP26" s="369"/>
      <c r="BQ26" s="369"/>
      <c r="BR26" s="369"/>
      <c r="BS26" s="369"/>
      <c r="BT26" s="369"/>
      <c r="BU26" s="369"/>
      <c r="BV26" s="369"/>
      <c r="BW26" s="369"/>
    </row>
    <row r="27" spans="3:80" s="370" customFormat="1" ht="22.35" customHeight="1" thickBot="1">
      <c r="C27" s="1858" t="s">
        <v>1099</v>
      </c>
      <c r="D27" s="1859"/>
      <c r="E27" s="1859"/>
      <c r="F27" s="1859"/>
      <c r="G27" s="1859"/>
      <c r="H27" s="1860" t="s">
        <v>1612</v>
      </c>
      <c r="I27" s="1861"/>
      <c r="J27" s="1861"/>
      <c r="K27" s="1861"/>
      <c r="L27" s="1861"/>
      <c r="M27" s="1861"/>
      <c r="N27" s="1861"/>
      <c r="O27" s="1861"/>
      <c r="P27" s="1861"/>
      <c r="Q27" s="1861"/>
      <c r="R27" s="1862"/>
      <c r="S27" s="1204"/>
      <c r="T27" s="1863" t="s">
        <v>1233</v>
      </c>
      <c r="U27" s="1864"/>
      <c r="V27" s="1864"/>
      <c r="W27" s="1864"/>
      <c r="X27" s="1864"/>
      <c r="Y27" s="1865" t="str">
        <f>AB4</f>
        <v>Eng\Rakan</v>
      </c>
      <c r="Z27" s="1866"/>
      <c r="AA27" s="1866"/>
      <c r="AB27" s="1866"/>
      <c r="AC27" s="1866"/>
      <c r="AD27" s="1866"/>
      <c r="AE27" s="1866"/>
      <c r="AF27" s="1866"/>
      <c r="AG27" s="1866"/>
      <c r="AH27" s="1866"/>
      <c r="AI27" s="1867"/>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row>
    <row r="28" spans="3:80" ht="14.85" customHeight="1" thickBot="1">
      <c r="C28" s="1868" t="s">
        <v>1232</v>
      </c>
      <c r="D28" s="1869"/>
      <c r="E28" s="1869"/>
      <c r="F28" s="1869"/>
      <c r="G28" s="1869"/>
      <c r="H28" s="1869"/>
      <c r="I28" s="1869"/>
      <c r="J28" s="1869"/>
      <c r="K28" s="1869"/>
      <c r="L28" s="1869"/>
      <c r="M28" s="1869"/>
      <c r="N28" s="1869"/>
      <c r="O28" s="1869"/>
      <c r="P28" s="1869"/>
      <c r="Q28" s="1869"/>
      <c r="R28" s="1869"/>
      <c r="S28" s="1869"/>
      <c r="T28" s="1869"/>
      <c r="U28" s="1869"/>
      <c r="V28" s="1869"/>
      <c r="W28" s="1869"/>
      <c r="X28" s="1869"/>
      <c r="Y28" s="1869"/>
      <c r="Z28" s="1869"/>
      <c r="AA28" s="1869"/>
      <c r="AB28" s="1869"/>
      <c r="AC28" s="1869"/>
      <c r="AD28" s="1869"/>
      <c r="AE28" s="1869"/>
      <c r="AF28" s="1869"/>
      <c r="AG28" s="1869"/>
      <c r="AH28" s="1869"/>
      <c r="AI28" s="1869"/>
    </row>
    <row r="29" spans="3:80" ht="18" customHeight="1" thickBot="1">
      <c r="C29" s="1870">
        <v>1</v>
      </c>
      <c r="D29" s="1859"/>
      <c r="E29" s="1871">
        <f>COUNTIF(M13:R26,"1")+COUNTIF(AC13:AH26,"1")</f>
        <v>14</v>
      </c>
      <c r="F29" s="1871"/>
      <c r="G29" s="1871"/>
      <c r="H29" s="1871"/>
      <c r="I29" s="1871"/>
      <c r="J29" s="1872">
        <v>2</v>
      </c>
      <c r="K29" s="1873"/>
      <c r="M29" s="1874">
        <f>COUNTIF(M13:R26,"2")+COUNTIF(AC13:AH26,"2")</f>
        <v>7</v>
      </c>
      <c r="N29" s="1871"/>
      <c r="O29" s="1871"/>
      <c r="P29" s="1871"/>
      <c r="Q29" s="1871"/>
      <c r="R29" s="1871"/>
      <c r="S29" s="1871"/>
      <c r="T29" s="1871"/>
      <c r="U29" s="1871"/>
      <c r="V29" s="1872">
        <v>3</v>
      </c>
      <c r="W29" s="1872"/>
      <c r="X29" s="1875">
        <f>COUNTIF(M13:R26,"3")+COUNTIF(AC13:AH26,"3")</f>
        <v>0</v>
      </c>
      <c r="Y29" s="1876"/>
      <c r="Z29" s="1876"/>
      <c r="AA29" s="1876"/>
      <c r="AB29" s="1876"/>
      <c r="AC29" s="1876"/>
      <c r="AD29" s="1876"/>
      <c r="AE29" s="1876"/>
      <c r="AF29" s="1876"/>
      <c r="AG29" s="1876"/>
      <c r="AH29" s="1876"/>
      <c r="AI29" s="1877"/>
    </row>
    <row r="30" spans="3:80" ht="12.6" customHeight="1"/>
  </sheetData>
  <sheetProtection selectLockedCells="1"/>
  <mergeCells count="100">
    <mergeCell ref="C10:AI10"/>
    <mergeCell ref="C11:C12"/>
    <mergeCell ref="D11:K12"/>
    <mergeCell ref="L11:L12"/>
    <mergeCell ref="M11:R12"/>
    <mergeCell ref="T11:T12"/>
    <mergeCell ref="U11:AB12"/>
    <mergeCell ref="AC11:AC12"/>
    <mergeCell ref="AD11:AI12"/>
    <mergeCell ref="C7:AI7"/>
    <mergeCell ref="C8:AI8"/>
    <mergeCell ref="C9:D9"/>
    <mergeCell ref="E9:H9"/>
    <mergeCell ref="J9:T9"/>
    <mergeCell ref="V9:X9"/>
    <mergeCell ref="Z9:AI9"/>
    <mergeCell ref="C28:AI28"/>
    <mergeCell ref="C29:D29"/>
    <mergeCell ref="E29:I29"/>
    <mergeCell ref="J29:K29"/>
    <mergeCell ref="M29:U29"/>
    <mergeCell ref="V29:W29"/>
    <mergeCell ref="X29:AI29"/>
    <mergeCell ref="D25:K25"/>
    <mergeCell ref="M25:R25"/>
    <mergeCell ref="U25:AB25"/>
    <mergeCell ref="AD25:AI25"/>
    <mergeCell ref="C27:G27"/>
    <mergeCell ref="H27:R27"/>
    <mergeCell ref="T27:X27"/>
    <mergeCell ref="Y27:AI27"/>
    <mergeCell ref="D23:K23"/>
    <mergeCell ref="M23:R23"/>
    <mergeCell ref="U23:AB23"/>
    <mergeCell ref="AD23:AI23"/>
    <mergeCell ref="D24:K24"/>
    <mergeCell ref="M24:R24"/>
    <mergeCell ref="U24:AB24"/>
    <mergeCell ref="AD24:AI24"/>
    <mergeCell ref="D21:K21"/>
    <mergeCell ref="M21:R21"/>
    <mergeCell ref="U21:AB21"/>
    <mergeCell ref="AD21:AI21"/>
    <mergeCell ref="D22:K22"/>
    <mergeCell ref="M22:R22"/>
    <mergeCell ref="U22:AB22"/>
    <mergeCell ref="AD22:AI22"/>
    <mergeCell ref="D19:K19"/>
    <mergeCell ref="M19:R19"/>
    <mergeCell ref="U19:AB19"/>
    <mergeCell ref="AD19:AI19"/>
    <mergeCell ref="D20:K20"/>
    <mergeCell ref="M20:R20"/>
    <mergeCell ref="U20:AB20"/>
    <mergeCell ref="AD20:AI20"/>
    <mergeCell ref="D17:K17"/>
    <mergeCell ref="M17:R17"/>
    <mergeCell ref="U17:AB17"/>
    <mergeCell ref="AD17:AI17"/>
    <mergeCell ref="D18:K18"/>
    <mergeCell ref="M18:R18"/>
    <mergeCell ref="U18:AB18"/>
    <mergeCell ref="AD18:AI18"/>
    <mergeCell ref="D15:K15"/>
    <mergeCell ref="M15:R15"/>
    <mergeCell ref="U15:AB15"/>
    <mergeCell ref="AD15:AI15"/>
    <mergeCell ref="AQ15:AR15"/>
    <mergeCell ref="D16:K16"/>
    <mergeCell ref="M16:R16"/>
    <mergeCell ref="U16:AB16"/>
    <mergeCell ref="AD16:AI16"/>
    <mergeCell ref="AQ16:AR16"/>
    <mergeCell ref="D13:K13"/>
    <mergeCell ref="M13:R13"/>
    <mergeCell ref="U13:AB13"/>
    <mergeCell ref="AD13:AI13"/>
    <mergeCell ref="AQ13:AR13"/>
    <mergeCell ref="D14:K14"/>
    <mergeCell ref="M14:R14"/>
    <mergeCell ref="U14:AB14"/>
    <mergeCell ref="AD14:AI14"/>
    <mergeCell ref="AQ14:AR14"/>
    <mergeCell ref="F6:L6"/>
    <mergeCell ref="M6:S6"/>
    <mergeCell ref="T6:X6"/>
    <mergeCell ref="Y6:AA6"/>
    <mergeCell ref="AF6:AI6"/>
    <mergeCell ref="AB6:AE6"/>
    <mergeCell ref="C3:AI3"/>
    <mergeCell ref="C4:E4"/>
    <mergeCell ref="F4:L4"/>
    <mergeCell ref="M4:S4"/>
    <mergeCell ref="T4:W4"/>
    <mergeCell ref="X4:AA5"/>
    <mergeCell ref="AB4:AH5"/>
    <mergeCell ref="C5:E5"/>
    <mergeCell ref="F5:L5"/>
    <mergeCell ref="M5:S5"/>
    <mergeCell ref="T5:W5"/>
  </mergeCells>
  <conditionalFormatting sqref="C9:D9">
    <cfRule type="iconSet" priority="14">
      <iconSet showValue="0" reverse="1">
        <cfvo type="percent" val="0"/>
        <cfvo type="num" val="1" gte="0"/>
        <cfvo type="num" val="2" gte="0"/>
      </iconSet>
    </cfRule>
  </conditionalFormatting>
  <conditionalFormatting sqref="C29:D29">
    <cfRule type="iconSet" priority="68">
      <iconSet showValue="0" reverse="1">
        <cfvo type="percent" val="0"/>
        <cfvo type="num" val="1" gte="0"/>
        <cfvo type="num" val="2" gte="0"/>
      </iconSet>
    </cfRule>
  </conditionalFormatting>
  <conditionalFormatting sqref="I9">
    <cfRule type="iconSet" priority="13">
      <iconSet showValue="0" reverse="1">
        <cfvo type="percent" val="0"/>
        <cfvo type="num" val="1" gte="0"/>
        <cfvo type="num" val="2" gte="0"/>
      </iconSet>
    </cfRule>
  </conditionalFormatting>
  <conditionalFormatting sqref="J29:K29">
    <cfRule type="iconSet" priority="67">
      <iconSet showValue="0" reverse="1">
        <cfvo type="percent" val="0"/>
        <cfvo type="num" val="1" gte="0"/>
        <cfvo type="num" val="2" gte="0"/>
      </iconSet>
    </cfRule>
  </conditionalFormatting>
  <conditionalFormatting sqref="U9">
    <cfRule type="iconSet" priority="12">
      <iconSet showValue="0" reverse="1">
        <cfvo type="percent" val="0"/>
        <cfvo type="num" val="1"/>
        <cfvo type="num" val="2"/>
      </iconSet>
    </cfRule>
  </conditionalFormatting>
  <conditionalFormatting sqref="V29:W29">
    <cfRule type="iconSet" priority="66">
      <iconSet showValue="0" reverse="1">
        <cfvo type="percent" val="0"/>
        <cfvo type="num" val="1"/>
        <cfvo type="num" val="2"/>
      </iconSet>
    </cfRule>
  </conditionalFormatting>
  <conditionalFormatting sqref="AQ13:AR13">
    <cfRule type="iconSet" priority="74">
      <iconSet showValue="0" reverse="1">
        <cfvo type="percent" val="0"/>
        <cfvo type="num" val="1" gte="0"/>
        <cfvo type="num" val="2" gte="0"/>
      </iconSet>
    </cfRule>
  </conditionalFormatting>
  <conditionalFormatting sqref="AQ14:AR14">
    <cfRule type="iconSet" priority="73">
      <iconSet showValue="0" reverse="1">
        <cfvo type="percent" val="0"/>
        <cfvo type="num" val="1" gte="0"/>
        <cfvo type="num" val="2" gte="0"/>
      </iconSet>
    </cfRule>
  </conditionalFormatting>
  <conditionalFormatting sqref="AQ15:AR15">
    <cfRule type="iconSet" priority="72">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S11:S25" xr:uid="{8C31C8DC-D8B7-4925-B91E-5327A2540928}">
      <formula1>1</formula1>
    </dataValidation>
    <dataValidation type="whole" operator="greaterThan" allowBlank="1" showErrorMessage="1" sqref="J26" xr:uid="{7FB016B7-3748-4DC1-A4B1-B7B3AA388562}">
      <formula1>120</formula1>
    </dataValidation>
    <dataValidation type="list" allowBlank="1" showErrorMessage="1" error="Number Should be from 1 to 3" sqref="AD13:AD14 AD18:AD25 AD17:AI17 AD15:AI15 AD16 M13:M25" xr:uid="{80ED5B4A-136F-4971-AA35-F16180E4EB24}">
      <formula1>$AV$13:$AV$16</formula1>
    </dataValidation>
  </dataValidations>
  <printOptions horizontalCentered="1"/>
  <pageMargins left="0" right="0" top="0.25" bottom="0" header="0.3" footer="0.3"/>
  <pageSetup paperSize="9" scale="60" orientation="portrait" r:id="rId1"/>
  <headerFooter>
    <oddFooter>&amp;R_x000D_&amp;1#&amp;"Aptos"&amp;10&amp;K000000 Data sensitivity - Public</oddFooter>
  </headerFooter>
  <drawing r:id="rId2"/>
  <extLst>
    <ext xmlns:x14="http://schemas.microsoft.com/office/spreadsheetml/2009/9/main" uri="{78C0D931-6437-407d-A8EE-F0AAD7539E65}">
      <x14:conditionalFormattings>
        <x14:conditionalFormatting xmlns:xm="http://schemas.microsoft.com/office/excel/2006/main">
          <x14:cfRule type="iconSet" priority="6" id="{5CB7680E-D8BA-4575-A750-A5DBFF0B0BF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M13:M16</xm:sqref>
        </x14:conditionalFormatting>
        <x14:conditionalFormatting xmlns:xm="http://schemas.microsoft.com/office/excel/2006/main">
          <x14:cfRule type="iconSet" priority="9" id="{0959D8AA-83CD-4660-BE07-2FEB8FFA28F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M17</xm:sqref>
        </x14:conditionalFormatting>
        <x14:conditionalFormatting xmlns:xm="http://schemas.microsoft.com/office/excel/2006/main">
          <x14:cfRule type="iconSet" priority="5" id="{181237A6-5066-4687-8F6C-A96B80C3E01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M18:M25</xm:sqref>
        </x14:conditionalFormatting>
        <x14:conditionalFormatting xmlns:xm="http://schemas.microsoft.com/office/excel/2006/main">
          <x14:cfRule type="iconSet" priority="11" id="{99DBE028-DE32-4720-8E67-51CBF8D9092E}">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AB6</xm:sqref>
        </x14:conditionalFormatting>
        <x14:conditionalFormatting xmlns:xm="http://schemas.microsoft.com/office/excel/2006/main">
          <x14:cfRule type="iconSet" priority="3" id="{5AEB9E45-710B-4D7A-BC70-F4831544309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AD13:AD14</xm:sqref>
        </x14:conditionalFormatting>
        <x14:conditionalFormatting xmlns:xm="http://schemas.microsoft.com/office/excel/2006/main">
          <x14:cfRule type="iconSet" priority="10" id="{ECC5A7B2-370D-453E-8971-5F650191DF0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AD15 AD17</xm:sqref>
        </x14:conditionalFormatting>
        <x14:conditionalFormatting xmlns:xm="http://schemas.microsoft.com/office/excel/2006/main">
          <x14:cfRule type="iconSet" priority="2" id="{0E31573B-110B-4F65-A777-AF0B1BB8E29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AD16</xm:sqref>
        </x14:conditionalFormatting>
        <x14:conditionalFormatting xmlns:xm="http://schemas.microsoft.com/office/excel/2006/main">
          <x14:cfRule type="iconSet" priority="1" id="{8FCEE36C-E1FD-4C54-8B21-2F2C9A1376D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AD18</xm:sqref>
        </x14:conditionalFormatting>
        <x14:conditionalFormatting xmlns:xm="http://schemas.microsoft.com/office/excel/2006/main">
          <x14:cfRule type="iconSet" priority="7" id="{EF54EE57-A226-42AE-8959-0B54C58C273E}">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AD19 AD21 AD23</xm:sqref>
        </x14:conditionalFormatting>
        <x14:conditionalFormatting xmlns:xm="http://schemas.microsoft.com/office/excel/2006/main">
          <x14:cfRule type="iconSet" priority="8" id="{790EFC69-0113-44A1-996E-E09C470A552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AD20 AD22 AD24</xm:sqref>
        </x14:conditionalFormatting>
        <x14:conditionalFormatting xmlns:xm="http://schemas.microsoft.com/office/excel/2006/main">
          <x14:cfRule type="iconSet" priority="4" id="{E66B79F7-7AF9-4B02-8E97-BF2EFAFD9638}">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D8C8-16D6-4B55-92D3-446C4AC3BEA6}">
  <dimension ref="C2:J22"/>
  <sheetViews>
    <sheetView view="pageBreakPreview" topLeftCell="A2" zoomScaleNormal="100" zoomScaleSheetLayoutView="100" workbookViewId="0">
      <selection activeCell="F6" sqref="F6:I21"/>
    </sheetView>
  </sheetViews>
  <sheetFormatPr defaultColWidth="8.6640625" defaultRowHeight="14.4"/>
  <cols>
    <col min="1" max="1" width="8.6640625" style="1205"/>
    <col min="2" max="2" width="2.44140625" style="1205" customWidth="1"/>
    <col min="3" max="3" width="13.44140625" style="1205" bestFit="1" customWidth="1"/>
    <col min="4" max="4" width="12.44140625" style="1205" customWidth="1"/>
    <col min="5" max="5" width="24.44140625" style="1205" customWidth="1"/>
    <col min="6" max="6" width="12.33203125" style="1205" customWidth="1"/>
    <col min="7" max="8" width="14.44140625" style="1205" customWidth="1"/>
    <col min="9" max="9" width="17.5546875" style="1205" bestFit="1" customWidth="1"/>
    <col min="10" max="10" width="1.5546875" style="1205" customWidth="1"/>
    <col min="11" max="16384" width="8.6640625" style="1205"/>
  </cols>
  <sheetData>
    <row r="2" spans="3:10" ht="15" thickBot="1"/>
    <row r="3" spans="3:10" ht="31.95" customHeight="1" thickBot="1">
      <c r="C3" s="1906" t="s">
        <v>1613</v>
      </c>
      <c r="D3" s="1907"/>
      <c r="E3" s="1907"/>
      <c r="F3" s="1907"/>
      <c r="G3" s="1907"/>
      <c r="H3" s="1908"/>
      <c r="I3" s="1206"/>
      <c r="J3" s="1207"/>
    </row>
    <row r="4" spans="3:10" ht="11.4" customHeight="1" thickBot="1">
      <c r="D4" s="1208"/>
      <c r="E4" s="1208"/>
      <c r="F4" s="1208"/>
      <c r="G4" s="1208"/>
      <c r="H4" s="1209"/>
      <c r="J4" s="1207"/>
    </row>
    <row r="5" spans="3:10" ht="30" customHeight="1" thickBot="1">
      <c r="C5" s="1210" t="s">
        <v>1285</v>
      </c>
      <c r="D5" s="1909" t="s">
        <v>1230</v>
      </c>
      <c r="E5" s="1910"/>
      <c r="F5" s="1211" t="s">
        <v>1284</v>
      </c>
      <c r="G5" s="1211" t="s">
        <v>1283</v>
      </c>
      <c r="H5" s="1211" t="s">
        <v>1282</v>
      </c>
      <c r="I5" s="1212" t="s">
        <v>1281</v>
      </c>
      <c r="J5" s="1207"/>
    </row>
    <row r="6" spans="3:10" ht="21" customHeight="1" thickBot="1">
      <c r="C6" s="1911" t="s">
        <v>1301</v>
      </c>
      <c r="D6" s="1912" t="s">
        <v>1303</v>
      </c>
      <c r="E6" s="1912"/>
      <c r="F6" s="1213">
        <v>33960</v>
      </c>
      <c r="G6" s="1213">
        <v>197950</v>
      </c>
      <c r="H6" s="1213">
        <v>1040945</v>
      </c>
      <c r="I6" s="1213">
        <v>1040945</v>
      </c>
      <c r="J6" s="1214"/>
    </row>
    <row r="7" spans="3:10" ht="21" customHeight="1">
      <c r="C7" s="1900"/>
      <c r="D7" s="1903" t="s">
        <v>1302</v>
      </c>
      <c r="E7" s="1903"/>
      <c r="F7" s="1213">
        <v>33960</v>
      </c>
      <c r="G7" s="1213">
        <v>197950</v>
      </c>
      <c r="H7" s="1213">
        <v>1040945</v>
      </c>
      <c r="I7" s="1213">
        <v>1040945</v>
      </c>
      <c r="J7" s="1207"/>
    </row>
    <row r="8" spans="3:10" ht="21" customHeight="1">
      <c r="C8" s="1900"/>
      <c r="D8" s="1903" t="s">
        <v>1300</v>
      </c>
      <c r="E8" s="1903"/>
      <c r="F8" s="1215">
        <v>0</v>
      </c>
      <c r="G8" s="1215">
        <v>0</v>
      </c>
      <c r="H8" s="1215">
        <v>0</v>
      </c>
      <c r="I8" s="1215">
        <v>0</v>
      </c>
      <c r="J8" s="1207"/>
    </row>
    <row r="9" spans="3:10" ht="21" customHeight="1">
      <c r="C9" s="1900"/>
      <c r="D9" s="1903" t="s">
        <v>1299</v>
      </c>
      <c r="E9" s="1903"/>
      <c r="F9" s="1215">
        <v>0</v>
      </c>
      <c r="G9" s="1215">
        <v>0</v>
      </c>
      <c r="H9" s="1215">
        <v>0</v>
      </c>
      <c r="I9" s="1215">
        <v>0</v>
      </c>
      <c r="J9" s="1216"/>
    </row>
    <row r="10" spans="3:10" ht="21" customHeight="1">
      <c r="C10" s="1900"/>
      <c r="D10" s="1903" t="s">
        <v>1298</v>
      </c>
      <c r="E10" s="1903"/>
      <c r="F10" s="1215">
        <v>0</v>
      </c>
      <c r="G10" s="1215">
        <v>0</v>
      </c>
      <c r="H10" s="1215">
        <v>0</v>
      </c>
      <c r="I10" s="1215">
        <v>0</v>
      </c>
      <c r="J10" s="1207"/>
    </row>
    <row r="11" spans="3:10" ht="21" customHeight="1">
      <c r="C11" s="1900"/>
      <c r="D11" s="1903" t="s">
        <v>1297</v>
      </c>
      <c r="E11" s="1903"/>
      <c r="F11" s="1215">
        <v>0</v>
      </c>
      <c r="G11" s="1215">
        <v>0</v>
      </c>
      <c r="H11" s="1215">
        <v>2</v>
      </c>
      <c r="I11" s="1215">
        <v>2</v>
      </c>
      <c r="J11" s="1207"/>
    </row>
    <row r="12" spans="3:10" ht="21" customHeight="1">
      <c r="C12" s="1900"/>
      <c r="D12" s="1903" t="s">
        <v>1296</v>
      </c>
      <c r="E12" s="1903"/>
      <c r="F12" s="1215">
        <v>0</v>
      </c>
      <c r="G12" s="1215">
        <v>1</v>
      </c>
      <c r="H12" s="1215">
        <v>6</v>
      </c>
      <c r="I12" s="1215">
        <v>6</v>
      </c>
      <c r="J12" s="1207"/>
    </row>
    <row r="13" spans="3:10" ht="21" customHeight="1">
      <c r="C13" s="1900"/>
      <c r="D13" s="1903" t="s">
        <v>1295</v>
      </c>
      <c r="E13" s="1903"/>
      <c r="F13" s="1215">
        <v>0</v>
      </c>
      <c r="G13" s="1215">
        <v>0</v>
      </c>
      <c r="H13" s="1215">
        <v>0</v>
      </c>
      <c r="I13" s="1215">
        <v>0</v>
      </c>
      <c r="J13" s="1207"/>
    </row>
    <row r="14" spans="3:10" ht="21" customHeight="1">
      <c r="C14" s="1900"/>
      <c r="D14" s="1903" t="s">
        <v>1294</v>
      </c>
      <c r="E14" s="1903"/>
      <c r="F14" s="1215">
        <v>0</v>
      </c>
      <c r="G14" s="1215">
        <v>0</v>
      </c>
      <c r="H14" s="1215">
        <v>0</v>
      </c>
      <c r="I14" s="1215">
        <v>0</v>
      </c>
      <c r="J14" s="1207"/>
    </row>
    <row r="15" spans="3:10" ht="21" customHeight="1">
      <c r="C15" s="1900"/>
      <c r="D15" s="1903" t="s">
        <v>1293</v>
      </c>
      <c r="E15" s="1903"/>
      <c r="F15" s="1215">
        <v>0</v>
      </c>
      <c r="G15" s="1215">
        <v>0</v>
      </c>
      <c r="H15" s="1215">
        <v>0</v>
      </c>
      <c r="I15" s="1215">
        <v>0</v>
      </c>
      <c r="J15" s="1207"/>
    </row>
    <row r="16" spans="3:10" ht="21" customHeight="1" thickBot="1">
      <c r="C16" s="1901"/>
      <c r="D16" s="1905" t="s">
        <v>1292</v>
      </c>
      <c r="E16" s="1905"/>
      <c r="F16" s="1217">
        <v>0</v>
      </c>
      <c r="G16" s="1217">
        <v>0</v>
      </c>
      <c r="H16" s="1217">
        <v>3</v>
      </c>
      <c r="I16" s="1217">
        <v>3</v>
      </c>
      <c r="J16" s="1207"/>
    </row>
    <row r="17" spans="3:10" ht="21" customHeight="1">
      <c r="C17" s="1900" t="s">
        <v>1291</v>
      </c>
      <c r="D17" s="1902" t="s">
        <v>1290</v>
      </c>
      <c r="E17" s="1902"/>
      <c r="F17" s="1218" t="s">
        <v>2272</v>
      </c>
      <c r="G17" s="1218" t="s">
        <v>2273</v>
      </c>
      <c r="H17" s="1218" t="s">
        <v>2274</v>
      </c>
      <c r="I17" s="1218" t="s">
        <v>2274</v>
      </c>
      <c r="J17" s="1207"/>
    </row>
    <row r="18" spans="3:10" ht="21" customHeight="1">
      <c r="C18" s="1900"/>
      <c r="D18" s="1903" t="s">
        <v>1289</v>
      </c>
      <c r="E18" s="1903"/>
      <c r="F18" s="1219" t="s">
        <v>1992</v>
      </c>
      <c r="G18" s="1219" t="s">
        <v>2275</v>
      </c>
      <c r="H18" s="1219" t="s">
        <v>2276</v>
      </c>
      <c r="I18" s="1219" t="s">
        <v>2276</v>
      </c>
      <c r="J18" s="1207"/>
    </row>
    <row r="19" spans="3:10" ht="21" customHeight="1">
      <c r="C19" s="1900"/>
      <c r="D19" s="1903" t="s">
        <v>1288</v>
      </c>
      <c r="E19" s="1903"/>
      <c r="F19" s="1219" t="s">
        <v>1614</v>
      </c>
      <c r="G19" s="1219" t="s">
        <v>1614</v>
      </c>
      <c r="H19" s="1219" t="s">
        <v>1614</v>
      </c>
      <c r="I19" s="1219" t="s">
        <v>1614</v>
      </c>
      <c r="J19" s="1207"/>
    </row>
    <row r="20" spans="3:10" ht="21" customHeight="1">
      <c r="C20" s="1900"/>
      <c r="D20" s="1903" t="s">
        <v>1287</v>
      </c>
      <c r="E20" s="1903"/>
      <c r="F20" s="1219" t="s">
        <v>1992</v>
      </c>
      <c r="G20" s="1219" t="s">
        <v>2161</v>
      </c>
      <c r="H20" s="1219" t="s">
        <v>2277</v>
      </c>
      <c r="I20" s="1219" t="s">
        <v>2277</v>
      </c>
      <c r="J20" s="1207"/>
    </row>
    <row r="21" spans="3:10" ht="21" customHeight="1" thickBot="1">
      <c r="C21" s="1901"/>
      <c r="D21" s="1904" t="s">
        <v>1286</v>
      </c>
      <c r="E21" s="1904"/>
      <c r="F21" s="1220" t="s">
        <v>1614</v>
      </c>
      <c r="G21" s="1220" t="s">
        <v>1614</v>
      </c>
      <c r="H21" s="1220" t="s">
        <v>1837</v>
      </c>
      <c r="I21" s="1220" t="s">
        <v>1837</v>
      </c>
      <c r="J21" s="1207"/>
    </row>
    <row r="22" spans="3:10" ht="9" customHeight="1"/>
  </sheetData>
  <mergeCells count="20">
    <mergeCell ref="D13:E13"/>
    <mergeCell ref="D14:E14"/>
    <mergeCell ref="D15:E15"/>
    <mergeCell ref="D16:E16"/>
    <mergeCell ref="C3:H3"/>
    <mergeCell ref="D5:E5"/>
    <mergeCell ref="C6:C16"/>
    <mergeCell ref="D6:E6"/>
    <mergeCell ref="D7:E7"/>
    <mergeCell ref="D8:E8"/>
    <mergeCell ref="D9:E9"/>
    <mergeCell ref="D10:E10"/>
    <mergeCell ref="D11:E11"/>
    <mergeCell ref="D12:E12"/>
    <mergeCell ref="C17:C21"/>
    <mergeCell ref="D17:E17"/>
    <mergeCell ref="D18:E18"/>
    <mergeCell ref="D19:E19"/>
    <mergeCell ref="D20:E20"/>
    <mergeCell ref="D21:E21"/>
  </mergeCells>
  <dataValidations count="1">
    <dataValidation allowBlank="1" showInputMessage="1" showErrorMessage="1" prompt="Medical Treatment Cases (Healed without Disabilities)" sqref="D9:E10" xr:uid="{F8E6B38C-7DE7-4EA5-9102-C6EF11AF5980}"/>
  </dataValidations>
  <printOptions horizontalCentered="1"/>
  <pageMargins left="0" right="0" top="0.62992125984251968" bottom="0" header="0" footer="0"/>
  <pageSetup paperSize="9" scale="125" orientation="landscape" r:id="rId1"/>
  <headerFooter>
    <oddFooter>&amp;R_x000D_&amp;1#&amp;"Aptos"&amp;10&amp;K000000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1E90-37CE-4AD7-AD4A-FD66BBBAC173}">
  <sheetPr>
    <pageSetUpPr fitToPage="1"/>
  </sheetPr>
  <dimension ref="A1:DW147"/>
  <sheetViews>
    <sheetView view="pageBreakPreview" zoomScaleNormal="130" zoomScaleSheetLayoutView="100" workbookViewId="0">
      <selection activeCell="B6" sqref="B6:AD51"/>
    </sheetView>
  </sheetViews>
  <sheetFormatPr defaultColWidth="9.33203125" defaultRowHeight="13.2"/>
  <cols>
    <col min="1" max="1" width="1.5546875" style="1025" customWidth="1"/>
    <col min="2" max="9" width="3.6640625" style="1025" customWidth="1"/>
    <col min="10" max="10" width="2.33203125" style="1025" customWidth="1"/>
    <col min="11" max="15" width="4.44140625" style="1025" customWidth="1"/>
    <col min="16" max="16" width="2.44140625" style="1025" customWidth="1"/>
    <col min="17" max="25" width="3.6640625" style="1025" customWidth="1"/>
    <col min="26" max="28" width="4.44140625" style="1025" customWidth="1"/>
    <col min="29" max="29" width="4.44140625" style="1025" bestFit="1" customWidth="1"/>
    <col min="30" max="30" width="13.109375" style="1025" customWidth="1"/>
    <col min="31" max="31" width="12.44140625" style="1026" hidden="1" customWidth="1"/>
    <col min="32" max="32" width="11.44140625" style="1026" hidden="1" customWidth="1"/>
    <col min="33" max="33" width="6.44140625" style="1026" hidden="1" customWidth="1"/>
    <col min="34" max="39" width="3.44140625" style="1026" hidden="1" customWidth="1"/>
    <col min="40" max="40" width="2.5546875" style="1025" hidden="1" customWidth="1"/>
    <col min="41" max="41" width="1.44140625" style="1025" hidden="1" customWidth="1"/>
    <col min="42" max="42" width="5.33203125" style="1025" hidden="1" customWidth="1"/>
    <col min="43" max="43" width="2.5546875" style="1025" hidden="1" customWidth="1"/>
    <col min="44" max="44" width="3.33203125" style="1025" hidden="1" customWidth="1"/>
    <col min="45" max="45" width="4.44140625" style="1025" hidden="1" customWidth="1"/>
    <col min="46" max="46" width="3" style="1025" hidden="1" customWidth="1"/>
    <col min="47" max="47" width="4.5546875" style="1025" hidden="1" customWidth="1"/>
    <col min="48" max="48" width="4.44140625" style="1025" hidden="1" customWidth="1"/>
    <col min="49" max="49" width="2.44140625" style="1025" hidden="1" customWidth="1"/>
    <col min="50" max="50" width="19.33203125" style="1025" hidden="1" customWidth="1"/>
    <col min="51" max="51" width="9.33203125" style="1025" hidden="1" customWidth="1"/>
    <col min="52" max="52" width="2.5546875" style="1025" hidden="1" customWidth="1"/>
    <col min="53" max="53" width="9.33203125" style="1025" hidden="1" customWidth="1"/>
    <col min="54" max="54" width="10.33203125" style="1025" customWidth="1"/>
    <col min="55" max="58" width="9.33203125" style="1025"/>
    <col min="59" max="59" width="17.44140625" style="1025" bestFit="1" customWidth="1"/>
    <col min="60" max="67" width="9.33203125" style="1025"/>
    <col min="68" max="68" width="0" style="1025" hidden="1" customWidth="1"/>
    <col min="69" max="16384" width="9.33203125" style="1025"/>
  </cols>
  <sheetData>
    <row r="1" spans="2:72" ht="7.35" customHeight="1" thickBot="1"/>
    <row r="2" spans="2:72" ht="14.1" customHeight="1">
      <c r="B2" s="1992" t="s">
        <v>1201</v>
      </c>
      <c r="C2" s="1993"/>
      <c r="D2" s="1994"/>
      <c r="E2" s="1994"/>
      <c r="F2" s="1994"/>
      <c r="G2" s="1994"/>
      <c r="H2" s="1994"/>
      <c r="I2" s="1994"/>
      <c r="J2" s="1994"/>
      <c r="K2" s="1994"/>
      <c r="L2" s="1994"/>
      <c r="M2" s="1995"/>
      <c r="N2" s="1995"/>
      <c r="O2" s="1995"/>
      <c r="P2" s="1995"/>
      <c r="Q2" s="1995"/>
      <c r="R2" s="1995"/>
      <c r="S2" s="1995"/>
      <c r="T2" s="1995"/>
      <c r="U2" s="1995"/>
      <c r="V2" s="1995"/>
      <c r="W2" s="1995"/>
      <c r="X2" s="1995"/>
      <c r="Y2" s="1995"/>
      <c r="Z2" s="1995"/>
      <c r="AA2" s="1995"/>
      <c r="AB2" s="1995"/>
      <c r="AC2" s="1995"/>
      <c r="AD2" s="1996"/>
      <c r="AE2" s="1025"/>
      <c r="AF2" s="1025"/>
      <c r="AG2" s="1025"/>
      <c r="AH2" s="1025"/>
      <c r="AI2" s="1025"/>
      <c r="AJ2" s="1025"/>
      <c r="AK2" s="1025"/>
      <c r="AL2" s="1025"/>
      <c r="AM2" s="1025"/>
    </row>
    <row r="3" spans="2:72" ht="14.1" customHeight="1">
      <c r="B3" s="1997"/>
      <c r="C3" s="1998"/>
      <c r="D3" s="1998"/>
      <c r="E3" s="1998"/>
      <c r="F3" s="1998"/>
      <c r="G3" s="1998"/>
      <c r="H3" s="1998"/>
      <c r="I3" s="1998"/>
      <c r="J3" s="1998"/>
      <c r="K3" s="1998"/>
      <c r="L3" s="1998"/>
      <c r="M3" s="1999"/>
      <c r="N3" s="1999"/>
      <c r="O3" s="1999"/>
      <c r="P3" s="1999"/>
      <c r="Q3" s="1999"/>
      <c r="R3" s="1999"/>
      <c r="S3" s="1999"/>
      <c r="T3" s="1999"/>
      <c r="U3" s="1999"/>
      <c r="V3" s="1999"/>
      <c r="W3" s="1999"/>
      <c r="X3" s="1999"/>
      <c r="Y3" s="1999"/>
      <c r="Z3" s="1999"/>
      <c r="AA3" s="1999"/>
      <c r="AB3" s="1999"/>
      <c r="AC3" s="1999"/>
      <c r="AD3" s="2000"/>
      <c r="AE3" s="1025"/>
      <c r="AF3" s="1025"/>
      <c r="AG3" s="1025"/>
      <c r="AH3" s="1025"/>
      <c r="AI3" s="1025"/>
      <c r="AJ3" s="1025"/>
      <c r="AK3" s="1025"/>
      <c r="AL3" s="1025"/>
      <c r="AM3" s="1025"/>
    </row>
    <row r="4" spans="2:72" ht="14.7" customHeight="1" thickBot="1">
      <c r="B4" s="2001"/>
      <c r="C4" s="2002"/>
      <c r="D4" s="2002"/>
      <c r="E4" s="2002"/>
      <c r="F4" s="2002"/>
      <c r="G4" s="2002"/>
      <c r="H4" s="2002"/>
      <c r="I4" s="2002"/>
      <c r="J4" s="2002"/>
      <c r="K4" s="2002"/>
      <c r="L4" s="2002"/>
      <c r="M4" s="2003"/>
      <c r="N4" s="2003"/>
      <c r="O4" s="2003"/>
      <c r="P4" s="2003"/>
      <c r="Q4" s="2003"/>
      <c r="R4" s="2003"/>
      <c r="S4" s="2003"/>
      <c r="T4" s="2003"/>
      <c r="U4" s="2003"/>
      <c r="V4" s="2003"/>
      <c r="W4" s="2003"/>
      <c r="X4" s="2003"/>
      <c r="Y4" s="2003"/>
      <c r="Z4" s="2003"/>
      <c r="AA4" s="2003"/>
      <c r="AB4" s="2003"/>
      <c r="AC4" s="2003"/>
      <c r="AD4" s="2004"/>
      <c r="AE4" s="1025"/>
      <c r="AF4" s="1025"/>
      <c r="AG4" s="1025"/>
      <c r="AH4" s="1025"/>
      <c r="AI4" s="1025"/>
      <c r="AJ4" s="1025"/>
      <c r="AK4" s="1025"/>
      <c r="AL4" s="1025"/>
      <c r="AM4" s="1025"/>
      <c r="BB4" s="1027">
        <f>'[62]General Information'!C14</f>
        <v>45720</v>
      </c>
    </row>
    <row r="5" spans="2:72" ht="5.0999999999999996" customHeight="1" thickBot="1">
      <c r="B5" s="2005"/>
      <c r="C5" s="2005"/>
      <c r="D5" s="2005"/>
      <c r="E5" s="2005"/>
      <c r="F5" s="2005"/>
      <c r="G5" s="2005"/>
      <c r="H5" s="2005"/>
      <c r="I5" s="2005"/>
      <c r="J5" s="2005"/>
      <c r="K5" s="2005"/>
      <c r="L5" s="2005"/>
      <c r="M5" s="2005"/>
      <c r="N5" s="2005"/>
      <c r="O5" s="2005"/>
      <c r="P5" s="2005"/>
      <c r="Q5" s="2005"/>
      <c r="R5" s="2005"/>
      <c r="S5" s="2005"/>
      <c r="T5" s="2005"/>
      <c r="U5" s="2005"/>
      <c r="V5" s="2005"/>
      <c r="W5" s="2005"/>
      <c r="X5" s="2005"/>
      <c r="Y5" s="2005"/>
      <c r="Z5" s="2005"/>
      <c r="AA5" s="2005"/>
      <c r="AB5" s="2005"/>
      <c r="AC5" s="2005"/>
      <c r="AD5" s="2005"/>
      <c r="AE5" s="1025"/>
      <c r="AF5" s="1025"/>
      <c r="AG5" s="1025"/>
      <c r="AH5" s="1025"/>
      <c r="AI5" s="1025"/>
      <c r="AJ5" s="1025"/>
      <c r="AK5" s="1025"/>
      <c r="AL5" s="1025"/>
      <c r="AM5" s="1025"/>
    </row>
    <row r="6" spans="2:72" ht="35.1" customHeight="1" thickBot="1">
      <c r="B6" s="2006" t="s">
        <v>1200</v>
      </c>
      <c r="C6" s="2007"/>
      <c r="D6" s="2008"/>
      <c r="E6" s="2009" t="s">
        <v>1277</v>
      </c>
      <c r="F6" s="2010"/>
      <c r="G6" s="2010"/>
      <c r="H6" s="2010"/>
      <c r="I6" s="2010"/>
      <c r="J6" s="2011"/>
      <c r="K6" s="2006" t="s">
        <v>1199</v>
      </c>
      <c r="L6" s="2007"/>
      <c r="M6" s="2007"/>
      <c r="N6" s="2008"/>
      <c r="O6" s="2012">
        <v>43</v>
      </c>
      <c r="P6" s="2013"/>
      <c r="Q6" s="2013"/>
      <c r="R6" s="2013"/>
      <c r="S6" s="2013"/>
      <c r="T6" s="2014"/>
      <c r="U6" s="2006" t="s">
        <v>1198</v>
      </c>
      <c r="V6" s="2007"/>
      <c r="W6" s="2008"/>
      <c r="X6" s="2015" t="s">
        <v>2278</v>
      </c>
      <c r="Y6" s="2016"/>
      <c r="Z6" s="2016"/>
      <c r="AA6" s="2016"/>
      <c r="AB6" s="2016"/>
      <c r="AC6" s="2016"/>
      <c r="AD6" s="2017"/>
    </row>
    <row r="7" spans="2:72" ht="5.0999999999999996" customHeight="1" thickBot="1">
      <c r="B7" s="2018"/>
      <c r="C7" s="2018"/>
      <c r="D7" s="2018"/>
      <c r="E7" s="2018"/>
      <c r="F7" s="2018"/>
      <c r="G7" s="2018"/>
      <c r="H7" s="2018"/>
      <c r="I7" s="2018"/>
      <c r="J7" s="2018"/>
      <c r="K7" s="2018"/>
      <c r="L7" s="2018"/>
      <c r="M7" s="2018"/>
      <c r="N7" s="2018"/>
      <c r="O7" s="2018"/>
      <c r="P7" s="2018"/>
      <c r="Q7" s="2018"/>
      <c r="R7" s="2018"/>
      <c r="S7" s="2018"/>
      <c r="T7" s="2018"/>
      <c r="U7" s="2018"/>
      <c r="V7" s="2018"/>
      <c r="W7" s="2018"/>
      <c r="X7" s="2018"/>
      <c r="Y7" s="2018"/>
      <c r="Z7" s="2018"/>
      <c r="AA7" s="2018"/>
      <c r="AB7" s="2018"/>
      <c r="AC7" s="2018"/>
      <c r="AD7" s="2018"/>
    </row>
    <row r="8" spans="2:72" ht="46.2" customHeight="1" thickBot="1">
      <c r="B8" s="2019" t="s">
        <v>1197</v>
      </c>
      <c r="C8" s="2020"/>
      <c r="D8" s="2021"/>
      <c r="E8" s="2022" t="s">
        <v>1679</v>
      </c>
      <c r="F8" s="2023"/>
      <c r="G8" s="2023"/>
      <c r="H8" s="2023"/>
      <c r="I8" s="2023"/>
      <c r="J8" s="2023"/>
      <c r="K8" s="2023"/>
      <c r="L8" s="2023"/>
      <c r="M8" s="2023"/>
      <c r="N8" s="2024"/>
      <c r="O8" s="2006" t="s">
        <v>1196</v>
      </c>
      <c r="P8" s="2007"/>
      <c r="Q8" s="2007"/>
      <c r="R8" s="2007"/>
      <c r="S8" s="2007"/>
      <c r="T8" s="2008"/>
      <c r="U8" s="2022" t="s">
        <v>1680</v>
      </c>
      <c r="V8" s="2023"/>
      <c r="W8" s="2023"/>
      <c r="X8" s="2023"/>
      <c r="Y8" s="2023"/>
      <c r="Z8" s="2023"/>
      <c r="AA8" s="2023"/>
      <c r="AB8" s="2023"/>
      <c r="AC8" s="2023"/>
      <c r="AD8" s="2024"/>
    </row>
    <row r="9" spans="2:72" ht="5.0999999999999996" customHeight="1" thickBot="1">
      <c r="B9" s="2025"/>
      <c r="C9" s="2025"/>
      <c r="D9" s="2026"/>
      <c r="E9" s="2026"/>
      <c r="F9" s="2026"/>
      <c r="G9" s="2026"/>
      <c r="H9" s="2026"/>
      <c r="I9" s="2026"/>
      <c r="J9" s="2026"/>
      <c r="K9" s="2026"/>
      <c r="L9" s="2026"/>
      <c r="M9" s="2026"/>
      <c r="N9" s="2026"/>
      <c r="O9" s="2026"/>
      <c r="P9" s="2026"/>
      <c r="Q9" s="2026"/>
      <c r="R9" s="2026"/>
      <c r="S9" s="2026"/>
      <c r="T9" s="2026"/>
      <c r="U9" s="2026"/>
      <c r="V9" s="2026"/>
      <c r="W9" s="2026"/>
      <c r="X9" s="2026"/>
      <c r="Y9" s="2026"/>
      <c r="Z9" s="2025"/>
      <c r="AA9" s="2025"/>
      <c r="AB9" s="2025"/>
      <c r="AC9" s="2025"/>
      <c r="AD9" s="2025"/>
    </row>
    <row r="10" spans="2:72" ht="20.100000000000001" customHeight="1">
      <c r="B10" s="2027">
        <v>4</v>
      </c>
      <c r="C10" s="2028"/>
      <c r="D10" s="2029" t="s">
        <v>1165</v>
      </c>
      <c r="E10" s="2030"/>
      <c r="F10" s="2031"/>
      <c r="G10" s="1937" t="s">
        <v>1194</v>
      </c>
      <c r="H10" s="1938"/>
      <c r="I10" s="1938"/>
      <c r="J10" s="1938"/>
      <c r="K10" s="1938"/>
      <c r="L10" s="1938"/>
      <c r="M10" s="1938"/>
      <c r="N10" s="1938"/>
      <c r="O10" s="1938"/>
      <c r="P10" s="1938"/>
      <c r="Q10" s="1938"/>
      <c r="R10" s="1938"/>
      <c r="S10" s="1938"/>
      <c r="T10" s="1938"/>
      <c r="U10" s="1938"/>
      <c r="V10" s="1938"/>
      <c r="W10" s="1938"/>
      <c r="X10" s="1938"/>
      <c r="Y10" s="1939"/>
      <c r="Z10" s="1940" t="s">
        <v>1193</v>
      </c>
      <c r="AA10" s="1941"/>
      <c r="AB10" s="1942" t="s">
        <v>1192</v>
      </c>
      <c r="AC10" s="2032">
        <f>Q49</f>
        <v>0.92</v>
      </c>
      <c r="AD10" s="2033"/>
      <c r="AE10" s="1025"/>
      <c r="AF10" s="1025"/>
      <c r="AG10" s="1025"/>
      <c r="AH10" s="1025"/>
      <c r="AI10" s="1025"/>
      <c r="AJ10" s="1025"/>
      <c r="AK10" s="1025"/>
      <c r="AL10" s="1025"/>
      <c r="AN10" s="1028">
        <f>SUM(Z10:Z13)</f>
        <v>0</v>
      </c>
      <c r="AO10" s="1025">
        <v>100</v>
      </c>
      <c r="AP10" s="1025">
        <v>0.22883295194507999</v>
      </c>
    </row>
    <row r="11" spans="2:72" ht="20.100000000000001" customHeight="1">
      <c r="B11" s="1945">
        <v>3</v>
      </c>
      <c r="C11" s="1946"/>
      <c r="D11" s="1947" t="s">
        <v>1191</v>
      </c>
      <c r="E11" s="1948"/>
      <c r="F11" s="1949"/>
      <c r="G11" s="1950" t="s">
        <v>1190</v>
      </c>
      <c r="H11" s="1951"/>
      <c r="I11" s="1951"/>
      <c r="J11" s="1951"/>
      <c r="K11" s="1951"/>
      <c r="L11" s="1951"/>
      <c r="M11" s="1951"/>
      <c r="N11" s="1951"/>
      <c r="O11" s="1951"/>
      <c r="P11" s="1951"/>
      <c r="Q11" s="1951"/>
      <c r="R11" s="1951"/>
      <c r="S11" s="1951"/>
      <c r="T11" s="1951"/>
      <c r="U11" s="1951"/>
      <c r="V11" s="1951"/>
      <c r="W11" s="1951"/>
      <c r="X11" s="1951"/>
      <c r="Y11" s="1952"/>
      <c r="Z11" s="1953" t="s">
        <v>1189</v>
      </c>
      <c r="AA11" s="1954"/>
      <c r="AB11" s="1943"/>
      <c r="AC11" s="2034"/>
      <c r="AD11" s="2035"/>
      <c r="AE11" s="1025"/>
      <c r="AF11" s="1025"/>
      <c r="AG11" s="1025"/>
      <c r="AH11" s="1025"/>
      <c r="AI11" s="1025"/>
      <c r="AJ11" s="1025"/>
      <c r="AK11" s="1025"/>
      <c r="AL11" s="1025"/>
      <c r="AN11" s="1029">
        <f>SUM(Y10:Y14)</f>
        <v>0</v>
      </c>
      <c r="AO11" s="1025">
        <v>89</v>
      </c>
      <c r="AP11" s="1025">
        <v>0.20366132723112099</v>
      </c>
    </row>
    <row r="12" spans="2:72" ht="20.100000000000001" customHeight="1">
      <c r="B12" s="1945">
        <v>2</v>
      </c>
      <c r="C12" s="1946"/>
      <c r="D12" s="1947" t="s">
        <v>1159</v>
      </c>
      <c r="E12" s="1948"/>
      <c r="F12" s="1949"/>
      <c r="G12" s="1950" t="s">
        <v>1188</v>
      </c>
      <c r="H12" s="1951"/>
      <c r="I12" s="1951"/>
      <c r="J12" s="1951"/>
      <c r="K12" s="1951"/>
      <c r="L12" s="1951"/>
      <c r="M12" s="1951"/>
      <c r="N12" s="1951"/>
      <c r="O12" s="1951"/>
      <c r="P12" s="1951"/>
      <c r="Q12" s="1951"/>
      <c r="R12" s="1951"/>
      <c r="S12" s="1951"/>
      <c r="T12" s="1951"/>
      <c r="U12" s="1951"/>
      <c r="V12" s="1951"/>
      <c r="W12" s="1951"/>
      <c r="X12" s="1951"/>
      <c r="Y12" s="1952"/>
      <c r="Z12" s="1953" t="s">
        <v>1187</v>
      </c>
      <c r="AA12" s="1954"/>
      <c r="AB12" s="1943"/>
      <c r="AC12" s="2034"/>
      <c r="AD12" s="2035"/>
      <c r="AE12" s="1025"/>
      <c r="AF12" s="1025"/>
      <c r="AG12" s="1025"/>
      <c r="AH12" s="1025"/>
      <c r="AI12" s="1025"/>
      <c r="AJ12" s="1025"/>
      <c r="AK12" s="1025"/>
      <c r="AL12" s="1025"/>
      <c r="AO12" s="1025">
        <v>79</v>
      </c>
      <c r="AP12" s="1025">
        <v>0.180778032036613</v>
      </c>
    </row>
    <row r="13" spans="2:72" ht="20.100000000000001" customHeight="1">
      <c r="B13" s="1945">
        <v>1</v>
      </c>
      <c r="C13" s="1946"/>
      <c r="D13" s="1947" t="s">
        <v>1156</v>
      </c>
      <c r="E13" s="1948"/>
      <c r="F13" s="1949"/>
      <c r="G13" s="1950" t="s">
        <v>1186</v>
      </c>
      <c r="H13" s="1951"/>
      <c r="I13" s="1951"/>
      <c r="J13" s="1951"/>
      <c r="K13" s="1951"/>
      <c r="L13" s="1951"/>
      <c r="M13" s="1951"/>
      <c r="N13" s="1951"/>
      <c r="O13" s="1951"/>
      <c r="P13" s="1951"/>
      <c r="Q13" s="1951"/>
      <c r="R13" s="1951"/>
      <c r="S13" s="1951"/>
      <c r="T13" s="1951"/>
      <c r="U13" s="1951"/>
      <c r="V13" s="1951"/>
      <c r="W13" s="1951"/>
      <c r="X13" s="1951"/>
      <c r="Y13" s="1952"/>
      <c r="Z13" s="1955" t="s">
        <v>1185</v>
      </c>
      <c r="AA13" s="1956"/>
      <c r="AB13" s="1943"/>
      <c r="AC13" s="2034"/>
      <c r="AD13" s="2035"/>
      <c r="AE13" s="1025"/>
      <c r="AF13" s="1025"/>
      <c r="AG13" s="1025"/>
      <c r="AH13" s="1025"/>
      <c r="AI13" s="1025"/>
      <c r="AJ13" s="1025"/>
      <c r="AK13" s="1025"/>
      <c r="AL13" s="1025"/>
      <c r="AM13" s="1025"/>
      <c r="AO13" s="1025">
        <v>69</v>
      </c>
      <c r="AP13" s="1025">
        <v>0.157894736842105</v>
      </c>
    </row>
    <row r="14" spans="2:72" ht="20.100000000000001" customHeight="1" thickBot="1">
      <c r="B14" s="1957">
        <v>0</v>
      </c>
      <c r="C14" s="1958"/>
      <c r="D14" s="1959" t="s">
        <v>1152</v>
      </c>
      <c r="E14" s="1960"/>
      <c r="F14" s="1961"/>
      <c r="G14" s="1962" t="s">
        <v>1184</v>
      </c>
      <c r="H14" s="1963"/>
      <c r="I14" s="1963"/>
      <c r="J14" s="1963"/>
      <c r="K14" s="1963"/>
      <c r="L14" s="1963"/>
      <c r="M14" s="1963"/>
      <c r="N14" s="1963"/>
      <c r="O14" s="1963"/>
      <c r="P14" s="1963"/>
      <c r="Q14" s="1963"/>
      <c r="R14" s="1963"/>
      <c r="S14" s="1963"/>
      <c r="T14" s="1963"/>
      <c r="U14" s="1963"/>
      <c r="V14" s="1963"/>
      <c r="W14" s="1963"/>
      <c r="X14" s="1963"/>
      <c r="Y14" s="1964"/>
      <c r="Z14" s="2038" t="s">
        <v>1183</v>
      </c>
      <c r="AA14" s="2039"/>
      <c r="AB14" s="1944"/>
      <c r="AC14" s="2036"/>
      <c r="AD14" s="2037"/>
      <c r="AO14" s="1025">
        <v>100</v>
      </c>
      <c r="AP14" s="1025">
        <v>0.22883295194507999</v>
      </c>
    </row>
    <row r="15" spans="2:72" ht="5.0999999999999996" customHeight="1" thickBot="1">
      <c r="B15" s="2025"/>
      <c r="C15" s="2025"/>
      <c r="D15" s="2040"/>
      <c r="E15" s="2040"/>
      <c r="F15" s="2040"/>
      <c r="G15" s="2040"/>
      <c r="H15" s="2040"/>
      <c r="I15" s="2040"/>
      <c r="J15" s="2040"/>
      <c r="K15" s="2040"/>
      <c r="L15" s="2040"/>
      <c r="M15" s="2040"/>
      <c r="N15" s="2040"/>
      <c r="O15" s="2040"/>
      <c r="P15" s="2040"/>
      <c r="Q15" s="2040"/>
      <c r="R15" s="2040"/>
      <c r="S15" s="2040"/>
      <c r="T15" s="2040"/>
      <c r="U15" s="2040"/>
      <c r="V15" s="2040"/>
      <c r="W15" s="2040"/>
      <c r="X15" s="2040"/>
      <c r="Y15" s="2040"/>
      <c r="Z15" s="2025"/>
      <c r="AA15" s="2025"/>
      <c r="AB15" s="2025"/>
      <c r="AC15" s="2025"/>
      <c r="AD15" s="2025"/>
    </row>
    <row r="16" spans="2:72" ht="32.1" customHeight="1" thickBot="1">
      <c r="B16" s="889" t="s">
        <v>1182</v>
      </c>
      <c r="C16" s="2041" t="s">
        <v>1181</v>
      </c>
      <c r="D16" s="2041"/>
      <c r="E16" s="2041"/>
      <c r="F16" s="2041"/>
      <c r="G16" s="2041"/>
      <c r="H16" s="2041"/>
      <c r="I16" s="2041"/>
      <c r="J16" s="2041"/>
      <c r="K16" s="890" t="s">
        <v>1180</v>
      </c>
      <c r="L16" s="890" t="s">
        <v>1179</v>
      </c>
      <c r="M16" s="890" t="s">
        <v>1178</v>
      </c>
      <c r="N16" s="890" t="s">
        <v>1177</v>
      </c>
      <c r="O16" s="891" t="s">
        <v>1176</v>
      </c>
      <c r="P16" s="1030"/>
      <c r="Q16" s="892" t="s">
        <v>1182</v>
      </c>
      <c r="R16" s="2042" t="s">
        <v>1181</v>
      </c>
      <c r="S16" s="2043"/>
      <c r="T16" s="2043"/>
      <c r="U16" s="2043"/>
      <c r="V16" s="2043"/>
      <c r="W16" s="2043"/>
      <c r="X16" s="2043"/>
      <c r="Y16" s="2044"/>
      <c r="Z16" s="890" t="s">
        <v>1180</v>
      </c>
      <c r="AA16" s="890" t="s">
        <v>1179</v>
      </c>
      <c r="AB16" s="890" t="s">
        <v>1178</v>
      </c>
      <c r="AC16" s="890" t="s">
        <v>1177</v>
      </c>
      <c r="AD16" s="891" t="s">
        <v>1176</v>
      </c>
      <c r="AE16" s="1025"/>
      <c r="AF16" s="1025"/>
      <c r="AG16" s="1025"/>
      <c r="AH16" s="1025"/>
      <c r="AI16" s="1025"/>
      <c r="AJ16" s="1025"/>
      <c r="AK16" s="1025"/>
      <c r="AL16" s="1025"/>
      <c r="AO16" s="1025">
        <f>SUM(AO10:AO15)</f>
        <v>437</v>
      </c>
      <c r="BQ16" s="1031"/>
      <c r="BR16" s="1031"/>
      <c r="BS16" s="1031"/>
      <c r="BT16" s="1031"/>
    </row>
    <row r="17" spans="1:127" ht="17.7" customHeight="1">
      <c r="B17" s="893"/>
      <c r="C17" s="894"/>
      <c r="D17" s="894"/>
      <c r="E17" s="894"/>
      <c r="F17" s="894"/>
      <c r="G17" s="894"/>
      <c r="H17" s="894"/>
      <c r="I17" s="894"/>
      <c r="J17" s="894"/>
      <c r="K17" s="895">
        <v>1</v>
      </c>
      <c r="L17" s="895">
        <v>0.89</v>
      </c>
      <c r="M17" s="895">
        <v>0.79</v>
      </c>
      <c r="N17" s="895">
        <v>0.69</v>
      </c>
      <c r="O17" s="896">
        <v>1</v>
      </c>
      <c r="P17" s="1032"/>
      <c r="Q17" s="897"/>
      <c r="R17" s="898"/>
      <c r="S17" s="898"/>
      <c r="T17" s="898"/>
      <c r="U17" s="898"/>
      <c r="V17" s="898"/>
      <c r="W17" s="898"/>
      <c r="X17" s="898"/>
      <c r="Y17" s="898"/>
      <c r="Z17" s="895">
        <v>1</v>
      </c>
      <c r="AA17" s="895">
        <v>0.89</v>
      </c>
      <c r="AB17" s="895">
        <v>0.79</v>
      </c>
      <c r="AC17" s="895">
        <v>0.69</v>
      </c>
      <c r="AD17" s="896">
        <v>1</v>
      </c>
      <c r="AE17" s="1025"/>
      <c r="AF17" s="1401">
        <f>SUM(AF18:AG46)/COUNT(AF18:AG46)</f>
        <v>0.92</v>
      </c>
      <c r="AG17" s="1025"/>
      <c r="AH17" s="1025"/>
      <c r="AI17" s="1025"/>
      <c r="AJ17" s="1025"/>
      <c r="AK17" s="1025"/>
      <c r="AL17" s="1025"/>
      <c r="AV17" s="1033"/>
      <c r="AW17" s="1033"/>
      <c r="AX17" s="1033"/>
      <c r="AY17" s="1033"/>
      <c r="BQ17" s="899"/>
      <c r="BR17" s="899"/>
      <c r="BS17" s="899"/>
      <c r="BT17" s="899"/>
    </row>
    <row r="18" spans="1:127" ht="21" customHeight="1">
      <c r="B18" s="900">
        <v>1</v>
      </c>
      <c r="C18" s="1916" t="s">
        <v>1175</v>
      </c>
      <c r="D18" s="1916"/>
      <c r="E18" s="1916"/>
      <c r="F18" s="1916"/>
      <c r="G18" s="1916"/>
      <c r="H18" s="1916"/>
      <c r="I18" s="1916"/>
      <c r="J18" s="1916"/>
      <c r="K18" s="1034"/>
      <c r="L18" s="1035">
        <v>1</v>
      </c>
      <c r="M18" s="1036"/>
      <c r="N18" s="1036"/>
      <c r="O18" s="1034"/>
      <c r="P18" s="1030"/>
      <c r="Q18" s="900">
        <v>30</v>
      </c>
      <c r="R18" s="1916" t="s">
        <v>1174</v>
      </c>
      <c r="S18" s="1916"/>
      <c r="T18" s="1916"/>
      <c r="U18" s="1916"/>
      <c r="V18" s="1916"/>
      <c r="W18" s="1916"/>
      <c r="X18" s="1916"/>
      <c r="Y18" s="1916"/>
      <c r="Z18" s="1037"/>
      <c r="AA18" s="1035">
        <v>1</v>
      </c>
      <c r="AB18" s="1037"/>
      <c r="AC18" s="1037"/>
      <c r="AD18" s="1037"/>
      <c r="AE18" s="1037"/>
      <c r="AF18" s="1400">
        <f t="shared" ref="AF18:AF46" si="0">SUMPRODUCT($K$17:$O$17,K18:O18)</f>
        <v>0.89</v>
      </c>
      <c r="AG18" s="1400">
        <f t="shared" ref="AG18:AG46" si="1">SUMPRODUCT($Z$17:$AD$17,Z18:AD18)</f>
        <v>0.89</v>
      </c>
      <c r="AH18" s="1025"/>
      <c r="AI18" s="1025"/>
      <c r="AJ18" s="1025"/>
      <c r="AK18" s="1025"/>
      <c r="AL18" s="1025"/>
      <c r="AV18" s="1932" t="s">
        <v>1173</v>
      </c>
      <c r="AW18" s="1932" t="s">
        <v>1101</v>
      </c>
      <c r="AX18" s="1934" t="s">
        <v>1172</v>
      </c>
      <c r="AY18" s="1935"/>
      <c r="BQ18" s="899"/>
      <c r="BR18" s="899"/>
      <c r="BS18" s="899"/>
      <c r="BT18" s="899"/>
    </row>
    <row r="19" spans="1:127" s="1039" customFormat="1" ht="21" customHeight="1">
      <c r="A19" s="1025"/>
      <c r="B19" s="900">
        <v>2</v>
      </c>
      <c r="C19" s="1918" t="s">
        <v>1171</v>
      </c>
      <c r="D19" s="1918"/>
      <c r="E19" s="1918"/>
      <c r="F19" s="1918"/>
      <c r="G19" s="1918"/>
      <c r="H19" s="1918"/>
      <c r="I19" s="1918"/>
      <c r="J19" s="1918"/>
      <c r="K19" s="1034"/>
      <c r="L19" s="1035">
        <v>1</v>
      </c>
      <c r="M19" s="1036"/>
      <c r="N19" s="1036"/>
      <c r="O19" s="1034"/>
      <c r="P19" s="1030"/>
      <c r="Q19" s="900">
        <v>31</v>
      </c>
      <c r="R19" s="1916" t="s">
        <v>1170</v>
      </c>
      <c r="S19" s="1916"/>
      <c r="T19" s="1916"/>
      <c r="U19" s="1916"/>
      <c r="V19" s="1916"/>
      <c r="W19" s="1916"/>
      <c r="X19" s="1916"/>
      <c r="Y19" s="1916"/>
      <c r="Z19" s="1037"/>
      <c r="AA19" s="1035">
        <v>1</v>
      </c>
      <c r="AB19" s="1037"/>
      <c r="AC19" s="1037"/>
      <c r="AD19" s="1037"/>
      <c r="AE19" s="1037"/>
      <c r="AF19" s="1400">
        <f t="shared" si="0"/>
        <v>0.89</v>
      </c>
      <c r="AG19" s="1400">
        <f t="shared" si="1"/>
        <v>0.89</v>
      </c>
      <c r="AH19" s="1025"/>
      <c r="AI19" s="1025"/>
      <c r="AJ19" s="1025"/>
      <c r="AK19" s="1025"/>
      <c r="AL19" s="1025"/>
      <c r="AM19" s="1025"/>
      <c r="AN19" s="1025"/>
      <c r="AO19" s="1025"/>
      <c r="AP19" s="899"/>
      <c r="AQ19" s="899"/>
      <c r="AR19" s="899"/>
      <c r="AS19" s="899"/>
      <c r="AT19" s="899"/>
      <c r="AU19" s="899"/>
      <c r="AV19" s="1933"/>
      <c r="AW19" s="1933"/>
      <c r="AX19" s="1038" t="s">
        <v>1169</v>
      </c>
      <c r="AY19" s="1038" t="s">
        <v>1168</v>
      </c>
      <c r="AZ19" s="1025"/>
      <c r="BA19" s="1025"/>
      <c r="BB19" s="1025"/>
      <c r="BC19" s="1025"/>
      <c r="BD19" s="1025"/>
      <c r="BE19" s="1025"/>
      <c r="BF19" s="1025"/>
      <c r="BG19" s="1025"/>
      <c r="BH19" s="1025"/>
      <c r="BI19" s="1025"/>
      <c r="BJ19" s="1025"/>
      <c r="BK19" s="1025"/>
      <c r="BL19" s="1025"/>
      <c r="BM19" s="1025"/>
      <c r="BN19" s="1025"/>
      <c r="BO19" s="1025"/>
      <c r="BP19" s="1025"/>
      <c r="BQ19" s="899"/>
      <c r="BR19" s="899"/>
      <c r="BS19" s="899"/>
      <c r="BT19" s="899"/>
      <c r="BU19" s="899"/>
      <c r="BV19" s="899"/>
      <c r="BW19" s="899"/>
      <c r="BX19" s="899"/>
      <c r="BY19" s="899"/>
      <c r="BZ19" s="899"/>
      <c r="CA19" s="899"/>
      <c r="CB19" s="899"/>
      <c r="CC19" s="899"/>
      <c r="CD19" s="899"/>
      <c r="CE19" s="899"/>
      <c r="CF19" s="899"/>
      <c r="CG19" s="899"/>
      <c r="CH19" s="899"/>
      <c r="CI19" s="899"/>
      <c r="CJ19" s="899"/>
      <c r="CK19" s="899"/>
      <c r="CL19" s="899"/>
      <c r="CM19" s="899"/>
      <c r="CN19" s="899"/>
      <c r="CO19" s="899"/>
      <c r="CP19" s="899"/>
      <c r="CQ19" s="899"/>
      <c r="CR19" s="899"/>
      <c r="CS19" s="899"/>
      <c r="CT19" s="899"/>
      <c r="CU19" s="899"/>
      <c r="CV19" s="899"/>
      <c r="CW19" s="899"/>
      <c r="CX19" s="899"/>
      <c r="CY19" s="899"/>
      <c r="CZ19" s="899"/>
      <c r="DA19" s="899"/>
      <c r="DB19" s="899"/>
      <c r="DC19" s="899"/>
      <c r="DD19" s="899"/>
      <c r="DE19" s="899"/>
      <c r="DF19" s="899"/>
      <c r="DG19" s="899"/>
      <c r="DH19" s="899"/>
      <c r="DI19" s="899"/>
      <c r="DJ19" s="899"/>
      <c r="DK19" s="899"/>
      <c r="DL19" s="899"/>
      <c r="DM19" s="899"/>
      <c r="DN19" s="899"/>
      <c r="DO19" s="899"/>
      <c r="DP19" s="899"/>
      <c r="DQ19" s="899"/>
      <c r="DR19" s="899"/>
      <c r="DS19" s="899"/>
      <c r="DT19" s="899"/>
      <c r="DU19" s="899"/>
      <c r="DV19" s="899"/>
      <c r="DW19" s="899"/>
    </row>
    <row r="20" spans="1:127" s="1039" customFormat="1" ht="21" customHeight="1">
      <c r="A20" s="1025"/>
      <c r="B20" s="900">
        <v>3</v>
      </c>
      <c r="C20" s="1918" t="s">
        <v>1167</v>
      </c>
      <c r="D20" s="1918"/>
      <c r="E20" s="1918"/>
      <c r="F20" s="1918"/>
      <c r="G20" s="1918"/>
      <c r="H20" s="1918"/>
      <c r="I20" s="1918"/>
      <c r="J20" s="1918"/>
      <c r="K20" s="1034"/>
      <c r="L20" s="1035">
        <v>1</v>
      </c>
      <c r="M20" s="1036"/>
      <c r="N20" s="1036"/>
      <c r="O20" s="1034"/>
      <c r="P20" s="1030"/>
      <c r="Q20" s="900">
        <v>32</v>
      </c>
      <c r="R20" s="1916" t="s">
        <v>1166</v>
      </c>
      <c r="S20" s="1916"/>
      <c r="T20" s="1916"/>
      <c r="U20" s="1916"/>
      <c r="V20" s="1916"/>
      <c r="W20" s="1916"/>
      <c r="X20" s="1916"/>
      <c r="Y20" s="1916"/>
      <c r="Z20" s="1037"/>
      <c r="AA20" s="1035">
        <v>1</v>
      </c>
      <c r="AB20" s="1037"/>
      <c r="AC20" s="1037"/>
      <c r="AD20" s="1037"/>
      <c r="AE20" s="1035"/>
      <c r="AF20" s="1400">
        <f t="shared" si="0"/>
        <v>0.89</v>
      </c>
      <c r="AG20" s="1400">
        <f t="shared" si="1"/>
        <v>0.89</v>
      </c>
      <c r="AH20" s="1025"/>
      <c r="AI20" s="1025"/>
      <c r="AJ20" s="1025"/>
      <c r="AK20" s="1025"/>
      <c r="AL20" s="1025"/>
      <c r="AM20" s="1040">
        <v>4</v>
      </c>
      <c r="AN20" s="1040">
        <f>58</f>
        <v>58</v>
      </c>
      <c r="AO20" s="1040" t="s">
        <v>1153</v>
      </c>
      <c r="AP20" s="899"/>
      <c r="AQ20" s="901">
        <v>4</v>
      </c>
      <c r="AR20" s="1983" t="s">
        <v>1165</v>
      </c>
      <c r="AS20" s="1984"/>
      <c r="AT20" s="1984"/>
      <c r="AU20" s="1985"/>
      <c r="AV20" s="1041">
        <f>SUM(Z18:Z46,K18:K46)</f>
        <v>0</v>
      </c>
      <c r="AW20" s="1041">
        <f>AQ20*AV20</f>
        <v>0</v>
      </c>
      <c r="AX20" s="1042">
        <f>AV20/$AV$25</f>
        <v>0</v>
      </c>
      <c r="AY20" s="1042">
        <f>AV20/SUM($AV$20:$AV$23)</f>
        <v>0</v>
      </c>
      <c r="AZ20" s="1043"/>
      <c r="BA20" s="1025"/>
      <c r="BB20" s="1025"/>
      <c r="BC20" s="1025"/>
      <c r="BD20" s="1025"/>
      <c r="BE20" s="1025"/>
      <c r="BF20" s="1025"/>
      <c r="BG20" s="1025"/>
      <c r="BH20" s="1025"/>
      <c r="BI20" s="1025"/>
      <c r="BJ20" s="1025"/>
      <c r="BK20" s="1025"/>
      <c r="BL20" s="1025"/>
      <c r="BM20" s="1025"/>
      <c r="BN20" s="1025"/>
      <c r="BO20" s="1025"/>
      <c r="BP20" s="1025"/>
      <c r="BQ20" s="899"/>
      <c r="BR20" s="899"/>
      <c r="BS20" s="899"/>
      <c r="BT20" s="899"/>
      <c r="BU20" s="899"/>
      <c r="BV20" s="899"/>
      <c r="BW20" s="899"/>
      <c r="BX20" s="899"/>
      <c r="BY20" s="899"/>
      <c r="BZ20" s="899"/>
      <c r="CA20" s="899"/>
      <c r="CB20" s="899"/>
      <c r="CC20" s="899"/>
      <c r="CD20" s="899"/>
      <c r="CE20" s="899"/>
      <c r="CF20" s="899"/>
      <c r="CG20" s="899"/>
      <c r="CH20" s="899"/>
      <c r="CI20" s="899"/>
      <c r="CJ20" s="899"/>
      <c r="CK20" s="899"/>
      <c r="CL20" s="899"/>
      <c r="CM20" s="899"/>
      <c r="CN20" s="899"/>
      <c r="CO20" s="899"/>
      <c r="CP20" s="899"/>
      <c r="CQ20" s="899"/>
      <c r="CR20" s="899"/>
      <c r="CS20" s="899"/>
      <c r="CT20" s="899"/>
      <c r="CU20" s="899"/>
      <c r="CV20" s="899"/>
      <c r="CW20" s="899"/>
      <c r="CX20" s="899"/>
      <c r="CY20" s="899"/>
      <c r="CZ20" s="899"/>
      <c r="DA20" s="899"/>
      <c r="DB20" s="899"/>
      <c r="DC20" s="899"/>
      <c r="DD20" s="899"/>
      <c r="DE20" s="899"/>
      <c r="DF20" s="899"/>
      <c r="DG20" s="899"/>
      <c r="DH20" s="899"/>
      <c r="DI20" s="899"/>
      <c r="DJ20" s="899"/>
      <c r="DK20" s="899"/>
      <c r="DL20" s="899"/>
      <c r="DM20" s="899"/>
      <c r="DN20" s="899"/>
      <c r="DO20" s="899"/>
      <c r="DP20" s="899"/>
      <c r="DQ20" s="899"/>
      <c r="DR20" s="899"/>
      <c r="DS20" s="899"/>
      <c r="DT20" s="899"/>
      <c r="DU20" s="899"/>
      <c r="DV20" s="899"/>
      <c r="DW20" s="899"/>
    </row>
    <row r="21" spans="1:127" s="1039" customFormat="1" ht="21" customHeight="1">
      <c r="A21" s="1025"/>
      <c r="B21" s="900">
        <v>4</v>
      </c>
      <c r="C21" s="1916" t="s">
        <v>1164</v>
      </c>
      <c r="D21" s="1916"/>
      <c r="E21" s="1916"/>
      <c r="F21" s="1916"/>
      <c r="G21" s="1916"/>
      <c r="H21" s="1916"/>
      <c r="I21" s="1916"/>
      <c r="J21" s="1916"/>
      <c r="K21" s="1036"/>
      <c r="L21" s="1035">
        <v>1</v>
      </c>
      <c r="M21" s="1034"/>
      <c r="N21" s="1036"/>
      <c r="O21" s="1034"/>
      <c r="P21" s="1030"/>
      <c r="Q21" s="900">
        <v>33</v>
      </c>
      <c r="R21" s="1917" t="s">
        <v>1163</v>
      </c>
      <c r="S21" s="1917"/>
      <c r="T21" s="1917"/>
      <c r="U21" s="1917"/>
      <c r="V21" s="1917"/>
      <c r="W21" s="1917"/>
      <c r="X21" s="1917"/>
      <c r="Y21" s="1917"/>
      <c r="Z21" s="1037"/>
      <c r="AA21" s="1035">
        <v>1</v>
      </c>
      <c r="AB21" s="1037"/>
      <c r="AC21" s="1037"/>
      <c r="AD21" s="1037"/>
      <c r="AE21" s="1037"/>
      <c r="AF21" s="1400">
        <f t="shared" si="0"/>
        <v>0.89</v>
      </c>
      <c r="AG21" s="1400">
        <f t="shared" si="1"/>
        <v>0.89</v>
      </c>
      <c r="AH21" s="1025"/>
      <c r="AI21" s="1025"/>
      <c r="AJ21" s="1025"/>
      <c r="AK21" s="1025"/>
      <c r="AL21" s="1025"/>
      <c r="AM21" s="1040">
        <v>3</v>
      </c>
      <c r="AN21" s="1040">
        <f>58</f>
        <v>58</v>
      </c>
      <c r="AO21" s="1040" t="s">
        <v>1153</v>
      </c>
      <c r="AP21" s="1040"/>
      <c r="AQ21" s="901">
        <v>3</v>
      </c>
      <c r="AR21" s="1983" t="s">
        <v>1162</v>
      </c>
      <c r="AS21" s="1984"/>
      <c r="AT21" s="1984"/>
      <c r="AU21" s="1985"/>
      <c r="AV21" s="1041">
        <f>SUM(L18:L46,AA18:AA46)</f>
        <v>42</v>
      </c>
      <c r="AW21" s="1041">
        <f>AQ21*AV21</f>
        <v>126</v>
      </c>
      <c r="AX21" s="1042">
        <f>AV21/$AV$25</f>
        <v>0.71189999999999998</v>
      </c>
      <c r="AY21" s="1042">
        <f>AV21/SUM($AV$20:$AV$23)</f>
        <v>0.89359999999999995</v>
      </c>
      <c r="AZ21" s="1043"/>
      <c r="BA21" s="1025"/>
      <c r="BB21" s="1025"/>
      <c r="BC21" s="1025"/>
      <c r="BD21" s="1025"/>
      <c r="BE21" s="1025"/>
      <c r="BF21" s="1025"/>
      <c r="BG21" s="1025"/>
      <c r="BH21" s="1025"/>
      <c r="BI21" s="1025"/>
      <c r="BJ21" s="1025"/>
      <c r="BK21" s="1025"/>
      <c r="BL21" s="1025"/>
      <c r="BM21" s="1025"/>
      <c r="BN21" s="1025"/>
      <c r="BO21" s="1025"/>
      <c r="BP21" s="1025"/>
      <c r="BQ21" s="899"/>
      <c r="BR21" s="1044"/>
      <c r="BS21" s="1044"/>
      <c r="BT21" s="1044"/>
      <c r="BU21" s="1044"/>
      <c r="BV21" s="1044"/>
      <c r="BW21" s="1044"/>
      <c r="BX21" s="1044"/>
      <c r="BY21" s="899"/>
      <c r="BZ21" s="899"/>
      <c r="CA21" s="899"/>
      <c r="CB21" s="899"/>
      <c r="CC21" s="899"/>
      <c r="CD21" s="899"/>
      <c r="CE21" s="899"/>
      <c r="CF21" s="899"/>
      <c r="CG21" s="899"/>
      <c r="CH21" s="899"/>
      <c r="CI21" s="899"/>
      <c r="CJ21" s="899"/>
      <c r="CK21" s="899"/>
      <c r="CL21" s="899"/>
      <c r="CM21" s="899"/>
      <c r="CN21" s="899"/>
      <c r="CO21" s="899"/>
      <c r="CP21" s="899"/>
      <c r="CQ21" s="899"/>
      <c r="CR21" s="899"/>
      <c r="CS21" s="899"/>
      <c r="CT21" s="899"/>
      <c r="CU21" s="899"/>
      <c r="CV21" s="899"/>
      <c r="CW21" s="899"/>
      <c r="CX21" s="899"/>
      <c r="CY21" s="899"/>
      <c r="CZ21" s="899"/>
      <c r="DA21" s="899"/>
      <c r="DB21" s="899"/>
      <c r="DC21" s="899"/>
      <c r="DD21" s="899"/>
      <c r="DE21" s="899"/>
      <c r="DF21" s="899"/>
      <c r="DG21" s="899"/>
      <c r="DH21" s="899"/>
      <c r="DI21" s="899"/>
      <c r="DJ21" s="899"/>
      <c r="DK21" s="899"/>
      <c r="DL21" s="899"/>
      <c r="DM21" s="899"/>
      <c r="DN21" s="899"/>
      <c r="DO21" s="899"/>
      <c r="DP21" s="899"/>
      <c r="DQ21" s="899"/>
      <c r="DR21" s="899"/>
      <c r="DS21" s="899"/>
      <c r="DT21" s="899"/>
      <c r="DU21" s="899"/>
      <c r="DV21" s="899"/>
      <c r="DW21" s="899"/>
    </row>
    <row r="22" spans="1:127" s="1039" customFormat="1" ht="21" customHeight="1">
      <c r="A22" s="1025"/>
      <c r="B22" s="900">
        <v>5</v>
      </c>
      <c r="C22" s="1916" t="s">
        <v>1161</v>
      </c>
      <c r="D22" s="1916"/>
      <c r="E22" s="1916"/>
      <c r="F22" s="1916"/>
      <c r="G22" s="1916"/>
      <c r="H22" s="1916"/>
      <c r="I22" s="1916"/>
      <c r="J22" s="1916"/>
      <c r="K22" s="1034"/>
      <c r="L22" s="1035">
        <v>1</v>
      </c>
      <c r="M22" s="1036"/>
      <c r="N22" s="1036"/>
      <c r="O22" s="1034"/>
      <c r="P22" s="1030"/>
      <c r="Q22" s="900">
        <v>34</v>
      </c>
      <c r="R22" s="1916" t="s">
        <v>1160</v>
      </c>
      <c r="S22" s="1916"/>
      <c r="T22" s="1916"/>
      <c r="U22" s="1916"/>
      <c r="V22" s="1916"/>
      <c r="W22" s="1916"/>
      <c r="X22" s="1916"/>
      <c r="Y22" s="1916"/>
      <c r="Z22" s="1037"/>
      <c r="AA22" s="1037"/>
      <c r="AB22" s="1037"/>
      <c r="AC22" s="1037"/>
      <c r="AD22" s="1035">
        <v>1</v>
      </c>
      <c r="AE22" s="1035"/>
      <c r="AF22" s="1400">
        <f t="shared" si="0"/>
        <v>0.89</v>
      </c>
      <c r="AG22" s="1400">
        <f t="shared" si="1"/>
        <v>1</v>
      </c>
      <c r="AH22" s="1025"/>
      <c r="AI22" s="1025"/>
      <c r="AJ22" s="1025"/>
      <c r="AK22" s="1025"/>
      <c r="AL22" s="1025"/>
      <c r="AM22" s="1040">
        <v>2</v>
      </c>
      <c r="AN22" s="1040">
        <f>58</f>
        <v>58</v>
      </c>
      <c r="AO22" s="1040" t="s">
        <v>1153</v>
      </c>
      <c r="AP22" s="901"/>
      <c r="AQ22" s="901">
        <v>2</v>
      </c>
      <c r="AR22" s="1983" t="s">
        <v>1159</v>
      </c>
      <c r="AS22" s="1984"/>
      <c r="AT22" s="1984"/>
      <c r="AU22" s="1985"/>
      <c r="AV22" s="1041">
        <f>SUM(M18:M46,AB18:AB46)</f>
        <v>4</v>
      </c>
      <c r="AW22" s="1041">
        <f>AQ22*AV22</f>
        <v>8</v>
      </c>
      <c r="AX22" s="1042">
        <f>AV22/$AV$25</f>
        <v>6.7799999999999999E-2</v>
      </c>
      <c r="AY22" s="1042">
        <f>AV22/SUM($AV$20:$AV$23)</f>
        <v>8.5099999999999995E-2</v>
      </c>
      <c r="AZ22" s="1043"/>
      <c r="BA22" s="1025"/>
      <c r="BB22" s="1025"/>
      <c r="BC22" s="1025" t="s">
        <v>2071</v>
      </c>
      <c r="BD22" s="1025"/>
      <c r="BE22" s="1025"/>
      <c r="BF22" s="1025"/>
      <c r="BG22" s="1025"/>
      <c r="BH22" s="1025"/>
      <c r="BI22" s="1025"/>
      <c r="BJ22" s="1025"/>
      <c r="BK22" s="1025"/>
      <c r="BL22" s="1025"/>
      <c r="BM22" s="1025"/>
      <c r="BN22" s="1025"/>
      <c r="BO22" s="1025"/>
      <c r="BP22" s="1025"/>
      <c r="BQ22" s="899"/>
      <c r="BR22" s="1044"/>
      <c r="BS22" s="1044"/>
      <c r="BT22" s="1044"/>
      <c r="BU22" s="1044"/>
      <c r="BV22" s="1044"/>
      <c r="BW22" s="1044"/>
      <c r="BX22" s="1044"/>
      <c r="BY22" s="899"/>
      <c r="BZ22" s="899"/>
      <c r="CA22" s="899"/>
      <c r="CB22" s="899"/>
      <c r="CC22" s="899"/>
      <c r="CD22" s="899"/>
      <c r="CE22" s="899"/>
      <c r="CF22" s="899"/>
      <c r="CG22" s="899"/>
      <c r="CH22" s="899"/>
      <c r="CI22" s="899"/>
      <c r="CJ22" s="899"/>
      <c r="CK22" s="899"/>
      <c r="CL22" s="899"/>
      <c r="CM22" s="899"/>
      <c r="CN22" s="899"/>
      <c r="CO22" s="899"/>
      <c r="CP22" s="899"/>
      <c r="CQ22" s="899"/>
      <c r="CR22" s="899"/>
      <c r="CS22" s="899"/>
      <c r="CT22" s="899"/>
      <c r="CU22" s="899"/>
      <c r="CV22" s="899"/>
      <c r="CW22" s="899"/>
      <c r="CX22" s="899"/>
      <c r="CY22" s="899"/>
      <c r="CZ22" s="899"/>
      <c r="DA22" s="899"/>
      <c r="DB22" s="899"/>
      <c r="DC22" s="899"/>
      <c r="DD22" s="899"/>
      <c r="DE22" s="899"/>
      <c r="DF22" s="899"/>
      <c r="DG22" s="899"/>
      <c r="DH22" s="899"/>
      <c r="DI22" s="899"/>
      <c r="DJ22" s="899"/>
      <c r="DK22" s="899"/>
      <c r="DL22" s="899"/>
      <c r="DM22" s="899"/>
      <c r="DN22" s="899"/>
      <c r="DO22" s="899"/>
      <c r="DP22" s="899"/>
      <c r="DQ22" s="899"/>
      <c r="DR22" s="899"/>
      <c r="DS22" s="899"/>
      <c r="DT22" s="899"/>
      <c r="DU22" s="899"/>
      <c r="DV22" s="899"/>
      <c r="DW22" s="899"/>
    </row>
    <row r="23" spans="1:127" s="1039" customFormat="1" ht="21" customHeight="1">
      <c r="A23" s="1025"/>
      <c r="B23" s="900">
        <v>6</v>
      </c>
      <c r="C23" s="1916" t="s">
        <v>1158</v>
      </c>
      <c r="D23" s="1916"/>
      <c r="E23" s="1916"/>
      <c r="F23" s="1916"/>
      <c r="G23" s="1916"/>
      <c r="H23" s="1916"/>
      <c r="I23" s="1916"/>
      <c r="J23" s="1916"/>
      <c r="K23" s="1034"/>
      <c r="L23" s="1035">
        <v>1</v>
      </c>
      <c r="M23" s="1036"/>
      <c r="N23" s="1036"/>
      <c r="O23" s="1034"/>
      <c r="P23" s="1030"/>
      <c r="Q23" s="900">
        <v>35</v>
      </c>
      <c r="R23" s="1917" t="s">
        <v>1157</v>
      </c>
      <c r="S23" s="1917"/>
      <c r="T23" s="1917"/>
      <c r="U23" s="1917"/>
      <c r="V23" s="1917"/>
      <c r="W23" s="1917"/>
      <c r="X23" s="1917"/>
      <c r="Y23" s="1917"/>
      <c r="Z23" s="1037"/>
      <c r="AA23" s="1035">
        <v>1</v>
      </c>
      <c r="AB23" s="1037"/>
      <c r="AC23" s="1037"/>
      <c r="AD23" s="1037"/>
      <c r="AE23" s="1037"/>
      <c r="AF23" s="1400">
        <f t="shared" si="0"/>
        <v>0.89</v>
      </c>
      <c r="AG23" s="1400">
        <f t="shared" si="1"/>
        <v>0.89</v>
      </c>
      <c r="AH23" s="1025"/>
      <c r="AI23" s="1025"/>
      <c r="AJ23" s="1025"/>
      <c r="AK23" s="1025"/>
      <c r="AL23" s="1025"/>
      <c r="AM23" s="1040">
        <v>1</v>
      </c>
      <c r="AN23" s="1040">
        <f>58</f>
        <v>58</v>
      </c>
      <c r="AO23" s="1040" t="s">
        <v>1153</v>
      </c>
      <c r="AP23" s="901"/>
      <c r="AQ23" s="901">
        <v>1</v>
      </c>
      <c r="AR23" s="1983" t="s">
        <v>1156</v>
      </c>
      <c r="AS23" s="1984"/>
      <c r="AT23" s="1984"/>
      <c r="AU23" s="1985"/>
      <c r="AV23" s="1041">
        <f>SUM(N18:N46,AC18:AC46)</f>
        <v>1</v>
      </c>
      <c r="AW23" s="1041">
        <f>AQ23*AV23</f>
        <v>1</v>
      </c>
      <c r="AX23" s="1042">
        <f>AV23/$AV$25</f>
        <v>1.6899999999999998E-2</v>
      </c>
      <c r="AY23" s="1042">
        <f>AV23/SUM($AV$20:$AV$23)</f>
        <v>2.1299999999999999E-2</v>
      </c>
      <c r="AZ23" s="1043"/>
      <c r="BA23" s="1025"/>
      <c r="BB23" s="1025"/>
      <c r="BC23" s="1025"/>
      <c r="BD23" s="1025"/>
      <c r="BE23" s="1025"/>
      <c r="BF23" s="1025"/>
      <c r="BG23" s="1025"/>
      <c r="BH23" s="1025"/>
      <c r="BI23" s="1025"/>
      <c r="BJ23" s="1025"/>
      <c r="BK23" s="1025"/>
      <c r="BL23" s="1025"/>
      <c r="BM23" s="1025"/>
      <c r="BN23" s="1025"/>
      <c r="BO23" s="1025"/>
      <c r="BP23" s="1025"/>
      <c r="BQ23" s="899"/>
      <c r="BR23" s="1044"/>
      <c r="BS23" s="1044"/>
      <c r="BT23" s="1044"/>
      <c r="BU23" s="1044"/>
      <c r="BV23" s="1044"/>
      <c r="BW23" s="1044"/>
      <c r="BX23" s="1044"/>
      <c r="BY23" s="899"/>
      <c r="BZ23" s="899"/>
      <c r="CA23" s="899"/>
      <c r="CB23" s="899"/>
      <c r="CC23" s="899"/>
      <c r="CD23" s="899"/>
      <c r="CE23" s="899"/>
      <c r="CF23" s="899"/>
      <c r="CG23" s="899"/>
      <c r="CH23" s="899"/>
      <c r="CI23" s="899"/>
      <c r="CJ23" s="899"/>
      <c r="CK23" s="899"/>
      <c r="CL23" s="899"/>
      <c r="CM23" s="899"/>
      <c r="CN23" s="899"/>
      <c r="CO23" s="899"/>
      <c r="CP23" s="899"/>
      <c r="CQ23" s="899"/>
      <c r="CR23" s="899"/>
      <c r="CS23" s="899"/>
      <c r="CT23" s="899"/>
      <c r="CU23" s="899"/>
      <c r="CV23" s="899"/>
      <c r="CW23" s="899"/>
      <c r="CX23" s="899"/>
      <c r="CY23" s="899"/>
      <c r="CZ23" s="899"/>
      <c r="DA23" s="899"/>
      <c r="DB23" s="899"/>
      <c r="DC23" s="899"/>
      <c r="DD23" s="899"/>
      <c r="DE23" s="899"/>
      <c r="DF23" s="899"/>
      <c r="DG23" s="899"/>
      <c r="DH23" s="899"/>
      <c r="DI23" s="899"/>
      <c r="DJ23" s="899"/>
      <c r="DK23" s="899"/>
      <c r="DL23" s="899"/>
      <c r="DM23" s="899"/>
      <c r="DN23" s="899"/>
      <c r="DO23" s="899"/>
      <c r="DP23" s="899"/>
      <c r="DQ23" s="899"/>
      <c r="DR23" s="899"/>
      <c r="DS23" s="899"/>
      <c r="DT23" s="899"/>
      <c r="DU23" s="899"/>
      <c r="DV23" s="899"/>
      <c r="DW23" s="899"/>
    </row>
    <row r="24" spans="1:127" s="1039" customFormat="1" ht="21" customHeight="1" thickBot="1">
      <c r="A24" s="1025"/>
      <c r="B24" s="900">
        <v>7</v>
      </c>
      <c r="C24" s="1916" t="s">
        <v>1155</v>
      </c>
      <c r="D24" s="1916"/>
      <c r="E24" s="1916"/>
      <c r="F24" s="1916"/>
      <c r="G24" s="1916"/>
      <c r="H24" s="1916"/>
      <c r="I24" s="1916"/>
      <c r="J24" s="1916"/>
      <c r="K24" s="1034"/>
      <c r="L24" s="1035">
        <v>1</v>
      </c>
      <c r="M24" s="1034"/>
      <c r="N24" s="1036"/>
      <c r="O24" s="1034"/>
      <c r="P24" s="1030"/>
      <c r="Q24" s="900">
        <v>36</v>
      </c>
      <c r="R24" s="1916" t="s">
        <v>1154</v>
      </c>
      <c r="S24" s="1916"/>
      <c r="T24" s="1916"/>
      <c r="U24" s="1916"/>
      <c r="V24" s="1916"/>
      <c r="W24" s="1916"/>
      <c r="X24" s="1916"/>
      <c r="Y24" s="1916"/>
      <c r="Z24" s="1037"/>
      <c r="AA24" s="1037"/>
      <c r="AB24" s="1037"/>
      <c r="AC24" s="1037"/>
      <c r="AD24" s="1035">
        <v>1</v>
      </c>
      <c r="AE24" s="1035"/>
      <c r="AF24" s="1400">
        <f t="shared" si="0"/>
        <v>0.89</v>
      </c>
      <c r="AG24" s="1400">
        <f t="shared" si="1"/>
        <v>1</v>
      </c>
      <c r="AH24" s="1025"/>
      <c r="AI24" s="1025"/>
      <c r="AJ24" s="1025"/>
      <c r="AK24" s="1025"/>
      <c r="AL24" s="1025"/>
      <c r="AM24" s="1040">
        <v>0</v>
      </c>
      <c r="AN24" s="1040">
        <f>58</f>
        <v>58</v>
      </c>
      <c r="AO24" s="1040" t="s">
        <v>1153</v>
      </c>
      <c r="AP24" s="901"/>
      <c r="AQ24" s="901">
        <v>0</v>
      </c>
      <c r="AR24" s="1986" t="s">
        <v>1152</v>
      </c>
      <c r="AS24" s="1987"/>
      <c r="AT24" s="1987"/>
      <c r="AU24" s="1988"/>
      <c r="AV24" s="1045">
        <f>SUM(O18:O46,AD18:AD46)</f>
        <v>12</v>
      </c>
      <c r="AW24" s="1045">
        <f>AQ24*AV24</f>
        <v>0</v>
      </c>
      <c r="AX24" s="1046">
        <f>AV24/$AV$25</f>
        <v>0.2034</v>
      </c>
      <c r="AY24" s="1046" t="s">
        <v>143</v>
      </c>
      <c r="AZ24" s="1043"/>
      <c r="BA24" s="1025"/>
      <c r="BB24" s="1025"/>
      <c r="BC24" s="1025"/>
      <c r="BD24" s="1025"/>
      <c r="BE24" s="1025"/>
      <c r="BF24" s="1025"/>
      <c r="BG24" s="1025"/>
      <c r="BH24" s="1025"/>
      <c r="BI24" s="1025"/>
      <c r="BJ24" s="1025"/>
      <c r="BK24" s="1025"/>
      <c r="BL24" s="1025"/>
      <c r="BM24" s="1025"/>
      <c r="BN24" s="1025"/>
      <c r="BO24" s="1025"/>
      <c r="BP24" s="1025"/>
      <c r="BQ24" s="902"/>
      <c r="BR24" s="902"/>
      <c r="BS24" s="902"/>
      <c r="BT24" s="902"/>
      <c r="BU24" s="902"/>
      <c r="BV24" s="902"/>
      <c r="BW24" s="902"/>
      <c r="BX24" s="902"/>
      <c r="BY24" s="902"/>
      <c r="BZ24" s="902"/>
      <c r="CA24" s="902"/>
      <c r="CB24" s="902"/>
      <c r="CC24" s="902"/>
      <c r="CD24" s="902"/>
      <c r="CE24" s="902"/>
      <c r="CF24" s="902"/>
      <c r="CG24" s="902"/>
      <c r="CH24" s="902"/>
      <c r="CI24" s="902"/>
      <c r="CJ24" s="902"/>
      <c r="CK24" s="902"/>
      <c r="CL24" s="902"/>
      <c r="CM24" s="902"/>
      <c r="CN24" s="902"/>
      <c r="CO24" s="902"/>
      <c r="CP24" s="902"/>
      <c r="CQ24" s="902"/>
      <c r="CR24" s="902"/>
      <c r="CS24" s="902"/>
      <c r="CT24" s="902"/>
      <c r="CU24" s="902"/>
      <c r="CV24" s="902"/>
      <c r="CW24" s="902"/>
      <c r="CX24" s="902"/>
      <c r="CY24" s="902"/>
      <c r="CZ24" s="902"/>
      <c r="DA24" s="902"/>
      <c r="DB24" s="902"/>
      <c r="DC24" s="902"/>
      <c r="DD24" s="902"/>
      <c r="DE24" s="902"/>
      <c r="DF24" s="902"/>
      <c r="DG24" s="902"/>
      <c r="DH24" s="902"/>
      <c r="DI24" s="902"/>
      <c r="DJ24" s="902"/>
      <c r="DK24" s="902"/>
      <c r="DL24" s="902"/>
      <c r="DM24" s="902"/>
      <c r="DN24" s="902"/>
      <c r="DO24" s="902"/>
      <c r="DP24" s="902"/>
      <c r="DQ24" s="902"/>
      <c r="DR24" s="902"/>
      <c r="DS24" s="902"/>
      <c r="DT24" s="902"/>
      <c r="DU24" s="902"/>
      <c r="DV24" s="902"/>
      <c r="DW24" s="902"/>
    </row>
    <row r="25" spans="1:127" s="1039" customFormat="1" ht="21" customHeight="1" thickTop="1">
      <c r="A25" s="1025"/>
      <c r="B25" s="900">
        <v>8</v>
      </c>
      <c r="C25" s="1916" t="s">
        <v>1151</v>
      </c>
      <c r="D25" s="1916"/>
      <c r="E25" s="1916"/>
      <c r="F25" s="1916"/>
      <c r="G25" s="1916"/>
      <c r="H25" s="1916"/>
      <c r="I25" s="1916"/>
      <c r="J25" s="1916"/>
      <c r="K25" s="1034"/>
      <c r="L25" s="1035">
        <v>1</v>
      </c>
      <c r="M25" s="1034"/>
      <c r="N25" s="1034"/>
      <c r="O25" s="1034"/>
      <c r="P25" s="1030"/>
      <c r="Q25" s="900">
        <v>37</v>
      </c>
      <c r="R25" s="1916" t="s">
        <v>1150</v>
      </c>
      <c r="S25" s="1916"/>
      <c r="T25" s="1916"/>
      <c r="U25" s="1916"/>
      <c r="V25" s="1916"/>
      <c r="W25" s="1916"/>
      <c r="X25" s="1916"/>
      <c r="Y25" s="1916"/>
      <c r="Z25" s="1047"/>
      <c r="AA25" s="1035">
        <v>1</v>
      </c>
      <c r="AB25" s="1037"/>
      <c r="AC25" s="1037"/>
      <c r="AD25" s="1037"/>
      <c r="AE25" s="1037"/>
      <c r="AF25" s="1400">
        <f t="shared" si="0"/>
        <v>0.89</v>
      </c>
      <c r="AG25" s="1400">
        <f t="shared" si="1"/>
        <v>0.89</v>
      </c>
      <c r="AH25" s="1025"/>
      <c r="AI25" s="1025"/>
      <c r="AJ25" s="1025"/>
      <c r="AK25" s="1025"/>
      <c r="AL25" s="1025"/>
      <c r="AM25" s="1043"/>
      <c r="AN25" s="1043"/>
      <c r="AO25" s="1043"/>
      <c r="AP25" s="1043"/>
      <c r="AQ25" s="1043"/>
      <c r="AR25" s="1989" t="s">
        <v>19</v>
      </c>
      <c r="AS25" s="1990"/>
      <c r="AT25" s="1990"/>
      <c r="AU25" s="1991"/>
      <c r="AV25" s="1048">
        <f>SUM(AV20:AV24)</f>
        <v>59</v>
      </c>
      <c r="AW25" s="1048">
        <f>SUM(AW20:AW24)</f>
        <v>135</v>
      </c>
      <c r="AX25" s="1049">
        <f>SUM(AX20:AX24)</f>
        <v>1</v>
      </c>
      <c r="AY25" s="1049">
        <f>SUM(AY20:AY24)</f>
        <v>1</v>
      </c>
      <c r="AZ25" s="1043"/>
      <c r="BA25" s="1025"/>
      <c r="BB25" s="1025"/>
      <c r="BC25" s="1025"/>
      <c r="BD25" s="1025"/>
      <c r="BE25" s="1025"/>
      <c r="BF25" s="1025"/>
      <c r="BG25" s="1025"/>
      <c r="BH25" s="1025"/>
      <c r="BI25" s="1025"/>
      <c r="BJ25" s="1025"/>
      <c r="BK25" s="1025"/>
      <c r="BL25" s="1025"/>
      <c r="BM25" s="1025"/>
      <c r="BN25" s="1025"/>
      <c r="BO25" s="1025"/>
      <c r="BP25" s="1025"/>
      <c r="BQ25" s="899"/>
      <c r="BR25" s="899"/>
      <c r="BS25" s="899"/>
      <c r="BT25" s="899"/>
      <c r="BU25" s="899"/>
      <c r="BV25" s="899"/>
      <c r="BW25" s="899"/>
      <c r="BX25" s="899"/>
      <c r="BY25" s="899"/>
      <c r="BZ25" s="899"/>
      <c r="CA25" s="899"/>
      <c r="CB25" s="899"/>
      <c r="CC25" s="899"/>
      <c r="CD25" s="899"/>
      <c r="CE25" s="899"/>
      <c r="CF25" s="899"/>
      <c r="CG25" s="899"/>
      <c r="CH25" s="899"/>
      <c r="CI25" s="899"/>
      <c r="CJ25" s="899"/>
      <c r="CK25" s="899"/>
      <c r="CL25" s="899"/>
      <c r="CM25" s="899"/>
      <c r="CN25" s="899"/>
      <c r="CO25" s="899"/>
      <c r="CP25" s="899"/>
      <c r="CQ25" s="899"/>
      <c r="CR25" s="899"/>
      <c r="CS25" s="899"/>
      <c r="CT25" s="899"/>
      <c r="CU25" s="899"/>
      <c r="CV25" s="899"/>
      <c r="CW25" s="899"/>
      <c r="CX25" s="899"/>
      <c r="CY25" s="899"/>
      <c r="CZ25" s="899"/>
      <c r="DA25" s="899"/>
      <c r="DB25" s="899"/>
      <c r="DC25" s="899"/>
      <c r="DD25" s="899"/>
      <c r="DE25" s="899"/>
      <c r="DF25" s="899"/>
      <c r="DG25" s="899"/>
      <c r="DH25" s="899"/>
      <c r="DI25" s="899"/>
      <c r="DJ25" s="899"/>
      <c r="DK25" s="899"/>
      <c r="DL25" s="899"/>
      <c r="DM25" s="899"/>
      <c r="DN25" s="899"/>
      <c r="DO25" s="899"/>
      <c r="DP25" s="899"/>
      <c r="DQ25" s="899"/>
      <c r="DR25" s="899"/>
      <c r="DS25" s="899"/>
      <c r="DT25" s="899"/>
      <c r="DU25" s="899"/>
      <c r="DV25" s="899"/>
      <c r="DW25" s="899"/>
    </row>
    <row r="26" spans="1:127" s="1039" customFormat="1" ht="21" customHeight="1">
      <c r="A26" s="1025"/>
      <c r="B26" s="900">
        <v>9</v>
      </c>
      <c r="C26" s="1918" t="s">
        <v>1149</v>
      </c>
      <c r="D26" s="1918"/>
      <c r="E26" s="1918"/>
      <c r="F26" s="1918"/>
      <c r="G26" s="1918"/>
      <c r="H26" s="1918"/>
      <c r="I26" s="1918"/>
      <c r="J26" s="1918"/>
      <c r="K26" s="1034"/>
      <c r="L26" s="1035">
        <v>1</v>
      </c>
      <c r="M26" s="1034"/>
      <c r="N26" s="1034"/>
      <c r="O26" s="1034"/>
      <c r="P26" s="1030"/>
      <c r="Q26" s="900">
        <v>38</v>
      </c>
      <c r="R26" s="1916" t="s">
        <v>1148</v>
      </c>
      <c r="S26" s="1916"/>
      <c r="T26" s="1916"/>
      <c r="U26" s="1916"/>
      <c r="V26" s="1916"/>
      <c r="W26" s="1916"/>
      <c r="X26" s="1916"/>
      <c r="Y26" s="1916"/>
      <c r="Z26" s="1047"/>
      <c r="AA26" s="1035">
        <v>1</v>
      </c>
      <c r="AB26" s="1037"/>
      <c r="AC26" s="1037"/>
      <c r="AD26" s="1037"/>
      <c r="AE26" s="1037"/>
      <c r="AF26" s="1400">
        <f t="shared" si="0"/>
        <v>0.89</v>
      </c>
      <c r="AG26" s="1400">
        <f t="shared" si="1"/>
        <v>0.89</v>
      </c>
      <c r="AH26" s="1025"/>
      <c r="AI26" s="1025"/>
      <c r="AJ26" s="1025"/>
      <c r="AK26" s="1025"/>
      <c r="AL26" s="1025"/>
      <c r="AM26" s="1043"/>
      <c r="AN26" s="1043"/>
      <c r="AO26" s="1043"/>
      <c r="AP26" s="1043"/>
      <c r="AQ26" s="1043"/>
      <c r="AR26" s="1043"/>
      <c r="AS26" s="1043"/>
      <c r="AT26" s="1043"/>
      <c r="AU26" s="1043"/>
      <c r="AX26" s="1043"/>
      <c r="AY26" s="1043"/>
      <c r="AZ26" s="1043"/>
      <c r="BA26" s="1025"/>
      <c r="BB26" s="1025"/>
      <c r="BC26" s="1025"/>
      <c r="BD26" s="1025"/>
      <c r="BE26" s="1025"/>
      <c r="BF26" s="1025"/>
      <c r="BG26" s="1025"/>
      <c r="BH26" s="1025"/>
      <c r="BI26" s="1025"/>
      <c r="BJ26" s="1025"/>
      <c r="BK26" s="1025"/>
      <c r="BL26" s="1025"/>
      <c r="BM26" s="1025"/>
      <c r="BN26" s="1025"/>
      <c r="BO26" s="1025"/>
      <c r="BP26" s="1025"/>
      <c r="BQ26" s="899"/>
      <c r="BR26" s="899"/>
      <c r="BS26" s="899"/>
      <c r="BT26" s="899"/>
      <c r="BU26" s="899"/>
      <c r="BV26" s="899"/>
      <c r="BW26" s="899"/>
      <c r="BX26" s="899"/>
      <c r="BY26" s="899"/>
      <c r="BZ26" s="899"/>
      <c r="CA26" s="899"/>
      <c r="CB26" s="899"/>
      <c r="CC26" s="899"/>
      <c r="CD26" s="899"/>
      <c r="CE26" s="899"/>
      <c r="CF26" s="899"/>
      <c r="CG26" s="899"/>
      <c r="CH26" s="899"/>
      <c r="CI26" s="899"/>
      <c r="CJ26" s="899"/>
      <c r="CK26" s="899"/>
      <c r="CL26" s="899"/>
      <c r="CM26" s="899"/>
      <c r="CN26" s="899"/>
      <c r="CO26" s="899"/>
      <c r="CP26" s="899"/>
      <c r="CQ26" s="899"/>
      <c r="CR26" s="899"/>
      <c r="CS26" s="899"/>
      <c r="CT26" s="899"/>
      <c r="CU26" s="899"/>
      <c r="CV26" s="899"/>
      <c r="CW26" s="899"/>
      <c r="CX26" s="899"/>
      <c r="CY26" s="899"/>
      <c r="CZ26" s="899"/>
      <c r="DA26" s="899"/>
      <c r="DB26" s="899"/>
      <c r="DC26" s="899"/>
      <c r="DD26" s="899"/>
      <c r="DE26" s="899"/>
      <c r="DF26" s="899"/>
      <c r="DG26" s="899"/>
      <c r="DH26" s="899"/>
      <c r="DI26" s="899"/>
      <c r="DJ26" s="899"/>
      <c r="DK26" s="899"/>
      <c r="DL26" s="899"/>
      <c r="DM26" s="899"/>
      <c r="DN26" s="899"/>
      <c r="DO26" s="899"/>
      <c r="DP26" s="899"/>
      <c r="DQ26" s="899"/>
      <c r="DR26" s="899"/>
      <c r="DS26" s="899"/>
      <c r="DT26" s="899"/>
      <c r="DU26" s="899"/>
      <c r="DV26" s="899"/>
      <c r="DW26" s="899"/>
    </row>
    <row r="27" spans="1:127" s="1039" customFormat="1" ht="21" customHeight="1">
      <c r="A27" s="1025"/>
      <c r="B27" s="900">
        <v>10</v>
      </c>
      <c r="C27" s="1918" t="s">
        <v>1147</v>
      </c>
      <c r="D27" s="1918"/>
      <c r="E27" s="1918"/>
      <c r="F27" s="1918"/>
      <c r="G27" s="1918"/>
      <c r="H27" s="1918"/>
      <c r="I27" s="1918"/>
      <c r="J27" s="1918"/>
      <c r="K27" s="1034"/>
      <c r="L27" s="1035">
        <v>1</v>
      </c>
      <c r="M27" s="1034"/>
      <c r="N27" s="1050"/>
      <c r="O27" s="1034"/>
      <c r="P27" s="1030"/>
      <c r="Q27" s="900">
        <v>39</v>
      </c>
      <c r="R27" s="1916" t="s">
        <v>1146</v>
      </c>
      <c r="S27" s="1916"/>
      <c r="T27" s="1916"/>
      <c r="U27" s="1916"/>
      <c r="V27" s="1916"/>
      <c r="W27" s="1916"/>
      <c r="X27" s="1916"/>
      <c r="Y27" s="1916"/>
      <c r="Z27" s="1047"/>
      <c r="AA27" s="1035">
        <v>1</v>
      </c>
      <c r="AB27" s="1037"/>
      <c r="AC27" s="1052"/>
      <c r="AD27" s="1037"/>
      <c r="AE27" s="1035"/>
      <c r="AF27" s="1400">
        <f t="shared" si="0"/>
        <v>0.89</v>
      </c>
      <c r="AG27" s="1400">
        <f t="shared" si="1"/>
        <v>0.89</v>
      </c>
      <c r="AH27" s="1025"/>
      <c r="AI27" s="1025"/>
      <c r="AJ27" s="1025"/>
      <c r="AK27" s="1025"/>
      <c r="AL27" s="1025"/>
      <c r="AM27" s="1043"/>
      <c r="AN27" s="1043"/>
      <c r="AO27" s="1043"/>
      <c r="AP27" s="1043"/>
      <c r="AQ27" s="1043"/>
      <c r="AR27" s="1043"/>
      <c r="AS27" s="1043"/>
      <c r="AT27" s="1043"/>
      <c r="AU27" s="1043"/>
      <c r="AV27" s="1051" t="s">
        <v>1145</v>
      </c>
      <c r="AW27" s="1040">
        <f>SUM(AV20:AV23)*AQ20</f>
        <v>188</v>
      </c>
      <c r="AX27" s="1043" t="s">
        <v>1144</v>
      </c>
      <c r="AY27" s="1043"/>
      <c r="AZ27" s="1043"/>
      <c r="BA27" s="1025"/>
      <c r="BB27" s="1025"/>
      <c r="BC27" s="1025"/>
      <c r="BD27" s="1025"/>
      <c r="BE27" s="1025"/>
      <c r="BF27" s="1025"/>
      <c r="BG27" s="1025"/>
      <c r="BH27" s="1025"/>
      <c r="BI27" s="1025"/>
      <c r="BJ27" s="1025"/>
      <c r="BK27" s="1025"/>
      <c r="BL27" s="1025"/>
      <c r="BM27" s="1025"/>
      <c r="BN27" s="1025"/>
      <c r="BO27" s="1025"/>
      <c r="BP27" s="1025"/>
      <c r="BQ27" s="899"/>
      <c r="BR27" s="899"/>
      <c r="BS27" s="899"/>
      <c r="BT27" s="899"/>
      <c r="BU27" s="899"/>
      <c r="BV27" s="899"/>
      <c r="BW27" s="899"/>
      <c r="BX27" s="899"/>
      <c r="BY27" s="899"/>
      <c r="BZ27" s="899"/>
      <c r="CA27" s="899"/>
      <c r="CB27" s="899"/>
      <c r="CC27" s="899"/>
      <c r="CD27" s="899"/>
      <c r="CE27" s="899"/>
      <c r="CF27" s="899"/>
      <c r="CG27" s="899"/>
      <c r="CH27" s="899"/>
      <c r="CI27" s="899"/>
      <c r="CJ27" s="899"/>
      <c r="CK27" s="899"/>
      <c r="CL27" s="899"/>
      <c r="CM27" s="899"/>
      <c r="CN27" s="899"/>
      <c r="CO27" s="899"/>
      <c r="CP27" s="899"/>
      <c r="CQ27" s="899"/>
      <c r="CR27" s="899"/>
      <c r="CS27" s="899"/>
      <c r="CT27" s="899"/>
      <c r="CU27" s="899"/>
      <c r="CV27" s="899"/>
      <c r="CW27" s="899"/>
      <c r="CX27" s="899"/>
      <c r="CY27" s="899"/>
      <c r="CZ27" s="899"/>
      <c r="DA27" s="899"/>
      <c r="DB27" s="899"/>
      <c r="DC27" s="899"/>
      <c r="DD27" s="899"/>
      <c r="DE27" s="899"/>
      <c r="DF27" s="899"/>
      <c r="DG27" s="899"/>
      <c r="DH27" s="899"/>
      <c r="DI27" s="899"/>
      <c r="DJ27" s="899"/>
      <c r="DK27" s="899"/>
      <c r="DL27" s="899"/>
      <c r="DM27" s="899"/>
      <c r="DN27" s="899"/>
      <c r="DO27" s="899"/>
      <c r="DP27" s="899"/>
      <c r="DQ27" s="899"/>
      <c r="DR27" s="899"/>
      <c r="DS27" s="899"/>
      <c r="DT27" s="899"/>
      <c r="DU27" s="899"/>
      <c r="DV27" s="899"/>
      <c r="DW27" s="899"/>
    </row>
    <row r="28" spans="1:127" s="1039" customFormat="1" ht="21" customHeight="1">
      <c r="A28" s="1025"/>
      <c r="B28" s="900">
        <v>11</v>
      </c>
      <c r="C28" s="1916" t="s">
        <v>1143</v>
      </c>
      <c r="D28" s="1916"/>
      <c r="E28" s="1916"/>
      <c r="F28" s="1916"/>
      <c r="G28" s="1916"/>
      <c r="H28" s="1916"/>
      <c r="I28" s="1916"/>
      <c r="J28" s="1916"/>
      <c r="K28" s="1034"/>
      <c r="L28" s="1035">
        <v>1</v>
      </c>
      <c r="M28" s="1034"/>
      <c r="N28" s="1050"/>
      <c r="O28" s="1034"/>
      <c r="P28" s="1030"/>
      <c r="Q28" s="900">
        <v>40</v>
      </c>
      <c r="R28" s="1916" t="s">
        <v>1142</v>
      </c>
      <c r="S28" s="1916"/>
      <c r="T28" s="1916"/>
      <c r="U28" s="1916"/>
      <c r="V28" s="1916"/>
      <c r="W28" s="1916"/>
      <c r="X28" s="1916"/>
      <c r="Y28" s="1916"/>
      <c r="Z28" s="1037"/>
      <c r="AA28" s="1052"/>
      <c r="AB28" s="1037"/>
      <c r="AC28" s="1037"/>
      <c r="AD28" s="1035">
        <v>1</v>
      </c>
      <c r="AE28" s="1035"/>
      <c r="AF28" s="1400">
        <f t="shared" si="0"/>
        <v>0.89</v>
      </c>
      <c r="AG28" s="1400">
        <f t="shared" si="1"/>
        <v>1</v>
      </c>
      <c r="AH28" s="1025"/>
      <c r="AI28" s="1025"/>
      <c r="AJ28" s="1025"/>
      <c r="AK28" s="1025"/>
      <c r="AL28" s="1025"/>
      <c r="AM28" s="1043"/>
      <c r="AN28" s="1043"/>
      <c r="AO28" s="1043"/>
      <c r="AP28" s="1043"/>
      <c r="AQ28" s="1043"/>
      <c r="AR28" s="1043"/>
      <c r="AS28" s="1043"/>
      <c r="AT28" s="1043"/>
      <c r="AU28" s="1051"/>
      <c r="AV28" s="1043"/>
      <c r="AW28" s="1043"/>
      <c r="AX28" s="1043"/>
      <c r="AY28" s="1043"/>
      <c r="AZ28" s="1043"/>
      <c r="BA28" s="1025"/>
      <c r="BB28" s="1025"/>
      <c r="BC28" s="1025"/>
      <c r="BD28" s="1025"/>
      <c r="BE28" s="1025"/>
      <c r="BF28" s="1025"/>
      <c r="BG28" s="1025"/>
      <c r="BH28" s="1025"/>
      <c r="BI28" s="1025"/>
      <c r="BJ28" s="1025"/>
      <c r="BK28" s="1025"/>
      <c r="BL28" s="1025"/>
      <c r="BM28" s="1025"/>
      <c r="BN28" s="1025"/>
      <c r="BO28" s="1025"/>
      <c r="BP28" s="1025"/>
      <c r="BQ28" s="899"/>
      <c r="BR28" s="899"/>
      <c r="BS28" s="899"/>
      <c r="BT28" s="899"/>
      <c r="BU28" s="899"/>
      <c r="BV28" s="899"/>
      <c r="BW28" s="899"/>
      <c r="BX28" s="899"/>
      <c r="BY28" s="899"/>
      <c r="BZ28" s="899"/>
      <c r="CA28" s="899"/>
      <c r="CB28" s="899"/>
      <c r="CC28" s="899"/>
      <c r="CD28" s="899"/>
      <c r="CE28" s="899"/>
      <c r="CF28" s="899"/>
      <c r="CG28" s="899"/>
      <c r="CH28" s="899"/>
      <c r="CI28" s="899"/>
      <c r="CJ28" s="899"/>
      <c r="CK28" s="899"/>
      <c r="CL28" s="899"/>
      <c r="CM28" s="899"/>
      <c r="CN28" s="899"/>
      <c r="CO28" s="899"/>
      <c r="CP28" s="899"/>
      <c r="CQ28" s="899"/>
      <c r="CR28" s="899"/>
      <c r="CS28" s="899"/>
      <c r="CT28" s="899"/>
      <c r="CU28" s="899"/>
      <c r="CV28" s="899"/>
      <c r="CW28" s="899"/>
      <c r="CX28" s="899"/>
      <c r="CY28" s="899"/>
      <c r="CZ28" s="899"/>
      <c r="DA28" s="899"/>
      <c r="DB28" s="899"/>
      <c r="DC28" s="899"/>
      <c r="DD28" s="899"/>
      <c r="DE28" s="899"/>
      <c r="DF28" s="899"/>
      <c r="DG28" s="899"/>
      <c r="DH28" s="899"/>
      <c r="DI28" s="899"/>
      <c r="DJ28" s="899"/>
      <c r="DK28" s="899"/>
      <c r="DL28" s="899"/>
      <c r="DM28" s="899"/>
      <c r="DN28" s="899"/>
      <c r="DO28" s="899"/>
      <c r="DP28" s="899"/>
      <c r="DQ28" s="899"/>
      <c r="DR28" s="899"/>
      <c r="DS28" s="899"/>
      <c r="DT28" s="899"/>
      <c r="DU28" s="899"/>
      <c r="DV28" s="899"/>
      <c r="DW28" s="899"/>
    </row>
    <row r="29" spans="1:127" s="1039" customFormat="1" ht="21" customHeight="1" thickBot="1">
      <c r="A29" s="1025"/>
      <c r="B29" s="900">
        <v>12</v>
      </c>
      <c r="C29" s="1916" t="s">
        <v>1141</v>
      </c>
      <c r="D29" s="1916"/>
      <c r="E29" s="1916"/>
      <c r="F29" s="1916"/>
      <c r="G29" s="1916"/>
      <c r="H29" s="1916"/>
      <c r="I29" s="1916"/>
      <c r="J29" s="1916"/>
      <c r="K29" s="1034"/>
      <c r="L29" s="1035">
        <v>1</v>
      </c>
      <c r="M29" s="1034"/>
      <c r="N29" s="1034"/>
      <c r="O29" s="1034"/>
      <c r="P29" s="1030"/>
      <c r="Q29" s="900">
        <v>41</v>
      </c>
      <c r="R29" s="1916" t="s">
        <v>1140</v>
      </c>
      <c r="S29" s="1916"/>
      <c r="T29" s="1916"/>
      <c r="U29" s="1916"/>
      <c r="V29" s="1916"/>
      <c r="W29" s="1916"/>
      <c r="X29" s="1916"/>
      <c r="Y29" s="1916"/>
      <c r="Z29" s="1037"/>
      <c r="AA29" s="1052"/>
      <c r="AB29" s="1037"/>
      <c r="AC29" s="1037"/>
      <c r="AD29" s="1035">
        <v>1</v>
      </c>
      <c r="AE29" s="1035"/>
      <c r="AF29" s="1400">
        <f t="shared" si="0"/>
        <v>0.89</v>
      </c>
      <c r="AG29" s="1400">
        <f t="shared" si="1"/>
        <v>1</v>
      </c>
      <c r="AH29" s="1025"/>
      <c r="AI29" s="1025"/>
      <c r="AJ29" s="1025"/>
      <c r="AK29" s="1025"/>
      <c r="AL29" s="1025"/>
      <c r="AM29" s="1043"/>
      <c r="AN29" s="1043"/>
      <c r="AO29" s="1040"/>
      <c r="AP29" s="901"/>
      <c r="AQ29" s="899"/>
      <c r="AR29" s="899"/>
      <c r="AS29" s="899"/>
      <c r="AT29" s="899"/>
      <c r="AU29" s="899"/>
      <c r="AV29" s="899"/>
      <c r="AW29" s="899"/>
      <c r="AX29" s="1043"/>
      <c r="AY29" s="1043"/>
      <c r="AZ29" s="1043"/>
      <c r="BA29" s="1025"/>
      <c r="BB29" s="1025"/>
      <c r="BC29" s="1025"/>
      <c r="BD29" s="1025"/>
      <c r="BE29" s="1025"/>
      <c r="BF29" s="1025"/>
      <c r="BG29" s="1025"/>
      <c r="BH29" s="1025"/>
      <c r="BI29" s="1025"/>
      <c r="BJ29" s="1025"/>
      <c r="BK29" s="1025"/>
      <c r="BL29" s="1025"/>
      <c r="BM29" s="1025"/>
      <c r="BN29" s="1025"/>
      <c r="BO29" s="1025"/>
      <c r="BP29" s="1025"/>
      <c r="BQ29" s="899"/>
      <c r="BR29" s="899"/>
      <c r="BS29" s="899"/>
      <c r="BT29" s="899"/>
      <c r="BU29" s="899"/>
      <c r="BV29" s="899"/>
      <c r="BW29" s="899"/>
      <c r="BX29" s="899"/>
      <c r="BY29" s="899"/>
      <c r="BZ29" s="899"/>
      <c r="CA29" s="899"/>
      <c r="CB29" s="899"/>
      <c r="CC29" s="899"/>
      <c r="CD29" s="899"/>
      <c r="CE29" s="899"/>
      <c r="CF29" s="899"/>
      <c r="CG29" s="899"/>
      <c r="CH29" s="899"/>
      <c r="CI29" s="899"/>
      <c r="CJ29" s="899"/>
      <c r="CK29" s="899"/>
      <c r="CL29" s="899"/>
      <c r="CM29" s="899"/>
      <c r="CN29" s="899"/>
      <c r="CO29" s="899"/>
      <c r="CP29" s="899"/>
      <c r="CQ29" s="899"/>
      <c r="CR29" s="899"/>
      <c r="CS29" s="899"/>
      <c r="CT29" s="899"/>
      <c r="CU29" s="899"/>
      <c r="CV29" s="899"/>
      <c r="CW29" s="899"/>
      <c r="CX29" s="899"/>
      <c r="CY29" s="899"/>
      <c r="CZ29" s="899"/>
      <c r="DA29" s="899"/>
      <c r="DB29" s="899"/>
      <c r="DC29" s="899"/>
      <c r="DD29" s="899"/>
      <c r="DE29" s="899"/>
      <c r="DF29" s="899"/>
      <c r="DG29" s="899"/>
      <c r="DH29" s="899"/>
      <c r="DI29" s="899"/>
      <c r="DJ29" s="899"/>
      <c r="DK29" s="899"/>
      <c r="DL29" s="899"/>
      <c r="DM29" s="899"/>
      <c r="DN29" s="899"/>
      <c r="DO29" s="899"/>
      <c r="DP29" s="899"/>
      <c r="DQ29" s="899"/>
      <c r="DR29" s="899"/>
      <c r="DS29" s="899"/>
      <c r="DT29" s="899"/>
      <c r="DU29" s="899"/>
      <c r="DV29" s="899"/>
      <c r="DW29" s="899"/>
    </row>
    <row r="30" spans="1:127" s="1039" customFormat="1" ht="21" customHeight="1" thickBot="1">
      <c r="A30" s="1025"/>
      <c r="B30" s="900">
        <v>13</v>
      </c>
      <c r="C30" s="1918" t="s">
        <v>1139</v>
      </c>
      <c r="D30" s="1918"/>
      <c r="E30" s="1918"/>
      <c r="F30" s="1918"/>
      <c r="G30" s="1918"/>
      <c r="H30" s="1918"/>
      <c r="I30" s="1918"/>
      <c r="J30" s="1918"/>
      <c r="K30" s="1034"/>
      <c r="L30" s="1035">
        <v>1</v>
      </c>
      <c r="M30" s="1034"/>
      <c r="N30" s="1034"/>
      <c r="O30" s="1034"/>
      <c r="P30" s="1030"/>
      <c r="Q30" s="900">
        <v>42</v>
      </c>
      <c r="R30" s="1916" t="s">
        <v>1138</v>
      </c>
      <c r="S30" s="1916"/>
      <c r="T30" s="1916"/>
      <c r="U30" s="1916"/>
      <c r="V30" s="1916"/>
      <c r="W30" s="1916"/>
      <c r="X30" s="1916"/>
      <c r="Y30" s="1916"/>
      <c r="Z30" s="1037"/>
      <c r="AA30" s="1052"/>
      <c r="AB30" s="1037"/>
      <c r="AC30" s="1037"/>
      <c r="AD30" s="1035">
        <v>1</v>
      </c>
      <c r="AE30" s="1035"/>
      <c r="AF30" s="1400">
        <f t="shared" si="0"/>
        <v>0.89</v>
      </c>
      <c r="AG30" s="1400">
        <f t="shared" si="1"/>
        <v>1</v>
      </c>
      <c r="AH30" s="1025"/>
      <c r="AI30" s="1025"/>
      <c r="AJ30" s="1025"/>
      <c r="AK30" s="1025"/>
      <c r="AL30" s="1025"/>
      <c r="AM30" s="1043"/>
      <c r="AN30" s="1043"/>
      <c r="AO30" s="1040"/>
      <c r="AP30" s="899"/>
      <c r="AQ30" s="899"/>
      <c r="AR30" s="1965" t="s">
        <v>1137</v>
      </c>
      <c r="AS30" s="1966"/>
      <c r="AT30" s="1966"/>
      <c r="AU30" s="1966"/>
      <c r="AV30" s="1967"/>
      <c r="AW30" s="1968" t="s">
        <v>1136</v>
      </c>
      <c r="AX30" s="1969"/>
      <c r="AY30" s="1970"/>
      <c r="AZ30" s="1031"/>
      <c r="BA30" s="1025"/>
      <c r="BB30" s="1025"/>
      <c r="BC30" s="1025"/>
      <c r="BD30" s="1025"/>
      <c r="BE30" s="1025"/>
      <c r="BF30" s="1025"/>
      <c r="BG30" s="1025"/>
      <c r="BH30" s="1025"/>
      <c r="BI30" s="1025"/>
      <c r="BJ30" s="1025"/>
      <c r="BK30" s="1025"/>
      <c r="BL30" s="1025"/>
      <c r="BM30" s="1025"/>
      <c r="BN30" s="1025"/>
      <c r="BO30" s="1025"/>
      <c r="BP30" s="1025"/>
      <c r="BQ30" s="899"/>
      <c r="BR30" s="899"/>
      <c r="BS30" s="899"/>
      <c r="BT30" s="899"/>
      <c r="BU30" s="899"/>
      <c r="BV30" s="899"/>
      <c r="BW30" s="899"/>
      <c r="BX30" s="899"/>
      <c r="BY30" s="899"/>
      <c r="BZ30" s="899"/>
      <c r="CA30" s="899"/>
      <c r="CB30" s="899"/>
      <c r="CC30" s="899"/>
      <c r="CD30" s="899"/>
      <c r="CE30" s="899"/>
      <c r="CF30" s="899"/>
      <c r="CG30" s="899"/>
      <c r="CH30" s="899"/>
      <c r="CI30" s="899"/>
      <c r="CJ30" s="899"/>
      <c r="CK30" s="899"/>
      <c r="CL30" s="899"/>
      <c r="CM30" s="899"/>
      <c r="CN30" s="899"/>
      <c r="CO30" s="899"/>
      <c r="CP30" s="899"/>
      <c r="CQ30" s="899"/>
      <c r="CR30" s="899"/>
      <c r="CS30" s="899"/>
      <c r="CT30" s="899"/>
      <c r="CU30" s="899"/>
      <c r="CV30" s="899"/>
      <c r="CW30" s="899"/>
      <c r="CX30" s="899"/>
      <c r="CY30" s="899"/>
      <c r="CZ30" s="899"/>
      <c r="DA30" s="899"/>
      <c r="DB30" s="899"/>
      <c r="DC30" s="899"/>
      <c r="DD30" s="899"/>
      <c r="DE30" s="899"/>
      <c r="DF30" s="899"/>
      <c r="DG30" s="899"/>
      <c r="DH30" s="899"/>
      <c r="DI30" s="899"/>
      <c r="DJ30" s="899"/>
      <c r="DK30" s="899"/>
      <c r="DL30" s="899"/>
      <c r="DM30" s="899"/>
      <c r="DN30" s="899"/>
      <c r="DO30" s="899"/>
      <c r="DP30" s="899"/>
      <c r="DQ30" s="899"/>
      <c r="DR30" s="899"/>
      <c r="DS30" s="899"/>
      <c r="DT30" s="899"/>
      <c r="DU30" s="899"/>
      <c r="DV30" s="899"/>
      <c r="DW30" s="899"/>
    </row>
    <row r="31" spans="1:127" s="1039" customFormat="1" ht="21" customHeight="1" thickBot="1">
      <c r="A31" s="1025"/>
      <c r="B31" s="900">
        <v>14</v>
      </c>
      <c r="C31" s="1918" t="s">
        <v>1135</v>
      </c>
      <c r="D31" s="1918"/>
      <c r="E31" s="1918"/>
      <c r="F31" s="1918"/>
      <c r="G31" s="1918"/>
      <c r="H31" s="1918"/>
      <c r="I31" s="1918"/>
      <c r="J31" s="1918"/>
      <c r="K31" s="1034"/>
      <c r="L31" s="1035">
        <v>1</v>
      </c>
      <c r="M31" s="1034"/>
      <c r="N31" s="1034"/>
      <c r="O31" s="1034"/>
      <c r="P31" s="1030"/>
      <c r="Q31" s="900">
        <v>43</v>
      </c>
      <c r="R31" s="1916" t="s">
        <v>1134</v>
      </c>
      <c r="S31" s="1916"/>
      <c r="T31" s="1916"/>
      <c r="U31" s="1916"/>
      <c r="V31" s="1916"/>
      <c r="W31" s="1916"/>
      <c r="X31" s="1916"/>
      <c r="Y31" s="1916"/>
      <c r="Z31" s="1037"/>
      <c r="AA31" s="1037"/>
      <c r="AB31" s="1037"/>
      <c r="AC31" s="1037"/>
      <c r="AD31" s="1035">
        <v>1</v>
      </c>
      <c r="AE31" s="1035"/>
      <c r="AF31" s="1400">
        <f t="shared" si="0"/>
        <v>0.89</v>
      </c>
      <c r="AG31" s="1400">
        <f t="shared" si="1"/>
        <v>1</v>
      </c>
      <c r="AH31" s="1025"/>
      <c r="AI31" s="1025"/>
      <c r="AJ31" s="1025"/>
      <c r="AK31" s="1025"/>
      <c r="AL31" s="1025"/>
      <c r="AM31" s="1043"/>
      <c r="AN31" s="1040">
        <f>MAX(AN20:AN24)</f>
        <v>58</v>
      </c>
      <c r="AO31" s="1043"/>
      <c r="AP31" s="899"/>
      <c r="AQ31" s="899"/>
      <c r="AR31" s="1971">
        <f>AW25</f>
        <v>135</v>
      </c>
      <c r="AS31" s="1972"/>
      <c r="AT31" s="1972"/>
      <c r="AU31" s="1972"/>
      <c r="AV31" s="1973"/>
      <c r="AW31" s="1974">
        <f>SUM(100/AR33*AR31)</f>
        <v>71.81</v>
      </c>
      <c r="AX31" s="1975"/>
      <c r="AY31" s="1980" t="s">
        <v>1133</v>
      </c>
      <c r="AZ31" s="1053"/>
      <c r="BA31" s="1025"/>
      <c r="BB31" s="1025"/>
      <c r="BC31" s="1025"/>
      <c r="BD31" s="1025"/>
      <c r="BE31" s="1025"/>
      <c r="BF31" s="1025"/>
      <c r="BG31" s="1025"/>
      <c r="BH31" s="1025"/>
      <c r="BI31" s="1025"/>
      <c r="BJ31" s="1025"/>
      <c r="BK31" s="1025"/>
      <c r="BL31" s="1025"/>
      <c r="BM31" s="1025"/>
      <c r="BN31" s="1025"/>
      <c r="BO31" s="1025"/>
      <c r="BP31" s="1025"/>
      <c r="BQ31" s="899"/>
      <c r="BR31" s="899"/>
      <c r="BS31" s="899"/>
      <c r="BT31" s="899"/>
      <c r="BU31" s="899"/>
      <c r="BV31" s="899"/>
      <c r="BW31" s="899"/>
      <c r="BX31" s="899"/>
      <c r="BY31" s="899"/>
      <c r="BZ31" s="899"/>
      <c r="CA31" s="899"/>
      <c r="CB31" s="899"/>
      <c r="CC31" s="899"/>
      <c r="CD31" s="899"/>
      <c r="CE31" s="899"/>
      <c r="CF31" s="899"/>
      <c r="CG31" s="899"/>
      <c r="CH31" s="899"/>
      <c r="CI31" s="899"/>
      <c r="CJ31" s="899"/>
      <c r="CK31" s="899"/>
      <c r="CL31" s="899"/>
      <c r="CM31" s="899"/>
      <c r="CN31" s="899"/>
      <c r="CO31" s="899"/>
      <c r="CP31" s="899"/>
      <c r="CQ31" s="899"/>
      <c r="CR31" s="899"/>
      <c r="CS31" s="899"/>
      <c r="CT31" s="899"/>
      <c r="CU31" s="899"/>
      <c r="CV31" s="899"/>
      <c r="CW31" s="899"/>
      <c r="CX31" s="899"/>
      <c r="CY31" s="899"/>
      <c r="CZ31" s="899"/>
      <c r="DA31" s="899"/>
      <c r="DB31" s="899"/>
      <c r="DC31" s="899"/>
      <c r="DD31" s="899"/>
      <c r="DE31" s="899"/>
      <c r="DF31" s="899"/>
      <c r="DG31" s="899"/>
      <c r="DH31" s="899"/>
      <c r="DI31" s="899"/>
      <c r="DJ31" s="899"/>
      <c r="DK31" s="899"/>
      <c r="DL31" s="899"/>
      <c r="DM31" s="899"/>
      <c r="DN31" s="899"/>
      <c r="DO31" s="899"/>
      <c r="DP31" s="899"/>
      <c r="DQ31" s="899"/>
      <c r="DR31" s="899"/>
      <c r="DS31" s="899"/>
      <c r="DT31" s="899"/>
      <c r="DU31" s="899"/>
      <c r="DV31" s="899"/>
      <c r="DW31" s="899"/>
    </row>
    <row r="32" spans="1:127" s="1039" customFormat="1" ht="21" customHeight="1">
      <c r="A32" s="1025"/>
      <c r="B32" s="900">
        <v>15</v>
      </c>
      <c r="C32" s="1916" t="s">
        <v>1132</v>
      </c>
      <c r="D32" s="1936"/>
      <c r="E32" s="1936"/>
      <c r="F32" s="1936"/>
      <c r="G32" s="1936"/>
      <c r="H32" s="1936"/>
      <c r="I32" s="1936"/>
      <c r="J32" s="1936"/>
      <c r="K32" s="1034"/>
      <c r="L32" s="1034"/>
      <c r="M32" s="1035">
        <v>1</v>
      </c>
      <c r="N32" s="1054"/>
      <c r="O32" s="1054"/>
      <c r="P32" s="1030"/>
      <c r="Q32" s="900">
        <v>44</v>
      </c>
      <c r="R32" s="1917" t="s">
        <v>1131</v>
      </c>
      <c r="S32" s="1917"/>
      <c r="T32" s="1917"/>
      <c r="U32" s="1917"/>
      <c r="V32" s="1917"/>
      <c r="W32" s="1917"/>
      <c r="X32" s="1917"/>
      <c r="Y32" s="1917"/>
      <c r="Z32" s="1037"/>
      <c r="AA32" s="1037"/>
      <c r="AB32" s="1037"/>
      <c r="AC32" s="1037"/>
      <c r="AD32" s="1035">
        <v>1</v>
      </c>
      <c r="AE32" s="1035"/>
      <c r="AF32" s="1400">
        <f t="shared" si="0"/>
        <v>0.79</v>
      </c>
      <c r="AG32" s="1400">
        <f t="shared" si="1"/>
        <v>1</v>
      </c>
      <c r="AH32" s="1025"/>
      <c r="AI32" s="1025"/>
      <c r="AJ32" s="1025"/>
      <c r="AK32" s="1025"/>
      <c r="AL32" s="1025"/>
      <c r="AM32" s="1043"/>
      <c r="AN32" s="1043"/>
      <c r="AO32" s="1043"/>
      <c r="AP32" s="899"/>
      <c r="AQ32" s="899"/>
      <c r="AR32" s="1965" t="s">
        <v>1130</v>
      </c>
      <c r="AS32" s="1966"/>
      <c r="AT32" s="1966"/>
      <c r="AU32" s="1966"/>
      <c r="AV32" s="1967"/>
      <c r="AW32" s="1976"/>
      <c r="AX32" s="1977"/>
      <c r="AY32" s="1981"/>
      <c r="AZ32" s="1053"/>
      <c r="BA32" s="1025"/>
      <c r="BB32" s="903"/>
      <c r="BC32" s="899"/>
      <c r="BD32" s="899"/>
      <c r="BE32" s="899"/>
      <c r="BF32" s="899"/>
      <c r="BG32" s="899"/>
      <c r="BH32" s="899"/>
      <c r="BI32" s="899"/>
      <c r="BJ32" s="899"/>
      <c r="BK32" s="899"/>
      <c r="BL32" s="899"/>
      <c r="BM32" s="899"/>
      <c r="BN32" s="899"/>
      <c r="BO32" s="1043"/>
      <c r="BP32" s="904">
        <v>31</v>
      </c>
      <c r="BQ32" s="899"/>
      <c r="BR32" s="899"/>
      <c r="BS32" s="899"/>
      <c r="BT32" s="899"/>
      <c r="BU32" s="899"/>
      <c r="BV32" s="899"/>
      <c r="BW32" s="899"/>
      <c r="BX32" s="899"/>
      <c r="BY32" s="902"/>
      <c r="BZ32" s="902"/>
      <c r="CA32" s="902"/>
      <c r="CB32" s="902"/>
      <c r="CC32" s="902"/>
      <c r="CD32" s="902"/>
      <c r="CE32" s="902"/>
      <c r="CF32" s="902"/>
      <c r="CG32" s="902"/>
      <c r="CH32" s="902"/>
      <c r="CI32" s="902"/>
      <c r="CJ32" s="902"/>
      <c r="CK32" s="902"/>
      <c r="CL32" s="902"/>
      <c r="CM32" s="902"/>
      <c r="CN32" s="902"/>
      <c r="CO32" s="902"/>
      <c r="CP32" s="902"/>
      <c r="CQ32" s="902"/>
      <c r="CR32" s="902"/>
      <c r="CS32" s="902"/>
      <c r="CT32" s="902"/>
      <c r="CU32" s="902"/>
      <c r="CV32" s="902"/>
      <c r="CW32" s="902"/>
      <c r="CX32" s="902"/>
      <c r="CY32" s="902"/>
      <c r="CZ32" s="902"/>
      <c r="DA32" s="902"/>
      <c r="DB32" s="902"/>
      <c r="DC32" s="902"/>
      <c r="DD32" s="902"/>
      <c r="DE32" s="902"/>
      <c r="DF32" s="902"/>
      <c r="DG32" s="902"/>
      <c r="DH32" s="902"/>
      <c r="DI32" s="902"/>
      <c r="DJ32" s="902"/>
      <c r="DK32" s="902"/>
      <c r="DL32" s="902"/>
      <c r="DM32" s="902"/>
      <c r="DN32" s="902"/>
      <c r="DO32" s="902"/>
      <c r="DP32" s="902"/>
      <c r="DQ32" s="902"/>
      <c r="DR32" s="902"/>
      <c r="DS32" s="902"/>
      <c r="DT32" s="902"/>
      <c r="DU32" s="902"/>
      <c r="DV32" s="902"/>
      <c r="DW32" s="902"/>
    </row>
    <row r="33" spans="1:127" s="1039" customFormat="1" ht="21" customHeight="1" thickBot="1">
      <c r="A33" s="1025"/>
      <c r="B33" s="900">
        <v>16</v>
      </c>
      <c r="C33" s="1918" t="s">
        <v>1129</v>
      </c>
      <c r="D33" s="1918"/>
      <c r="E33" s="1918"/>
      <c r="F33" s="1918"/>
      <c r="G33" s="1918"/>
      <c r="H33" s="1918"/>
      <c r="I33" s="1918"/>
      <c r="J33" s="1918"/>
      <c r="K33" s="1034"/>
      <c r="L33" s="1035">
        <v>1</v>
      </c>
      <c r="M33" s="1054"/>
      <c r="N33" s="1054"/>
      <c r="O33" s="1054"/>
      <c r="P33" s="1030"/>
      <c r="Q33" s="900">
        <v>45</v>
      </c>
      <c r="R33" s="1918" t="s">
        <v>1128</v>
      </c>
      <c r="S33" s="1918"/>
      <c r="T33" s="1918"/>
      <c r="U33" s="1918"/>
      <c r="V33" s="1918"/>
      <c r="W33" s="1918"/>
      <c r="X33" s="1918"/>
      <c r="Y33" s="1918"/>
      <c r="Z33" s="1037"/>
      <c r="AA33" s="1035">
        <v>1</v>
      </c>
      <c r="AB33" s="1037"/>
      <c r="AC33" s="1037"/>
      <c r="AD33" s="1037"/>
      <c r="AE33" s="1035"/>
      <c r="AF33" s="1400">
        <f t="shared" si="0"/>
        <v>0.89</v>
      </c>
      <c r="AG33" s="1400">
        <f t="shared" si="1"/>
        <v>0.89</v>
      </c>
      <c r="AH33" s="1025"/>
      <c r="AI33" s="1025"/>
      <c r="AJ33" s="1025"/>
      <c r="AK33" s="1025"/>
      <c r="AL33" s="1025"/>
      <c r="AM33" s="1043"/>
      <c r="AN33" s="1043"/>
      <c r="AO33" s="1043"/>
      <c r="AP33" s="899"/>
      <c r="AQ33" s="899"/>
      <c r="AR33" s="1971">
        <f>AW27</f>
        <v>188</v>
      </c>
      <c r="AS33" s="1972"/>
      <c r="AT33" s="1972"/>
      <c r="AU33" s="1972"/>
      <c r="AV33" s="1973"/>
      <c r="AW33" s="1978"/>
      <c r="AX33" s="1979"/>
      <c r="AY33" s="1982"/>
      <c r="AZ33" s="1055"/>
      <c r="BA33" s="1025"/>
      <c r="BB33" s="903"/>
      <c r="BC33" s="899"/>
      <c r="BD33" s="899"/>
      <c r="BE33" s="899"/>
      <c r="BF33" s="899"/>
      <c r="BG33" s="899"/>
      <c r="BH33" s="899"/>
      <c r="BI33" s="899"/>
      <c r="BJ33" s="899"/>
      <c r="BK33" s="899"/>
      <c r="BL33" s="899"/>
      <c r="BM33" s="899"/>
      <c r="BN33" s="899"/>
      <c r="BO33" s="1043"/>
      <c r="BP33" s="904">
        <v>32</v>
      </c>
      <c r="BQ33" s="899"/>
      <c r="BR33" s="899"/>
      <c r="BS33" s="899"/>
      <c r="BT33" s="899"/>
      <c r="BU33" s="899"/>
      <c r="BV33" s="899"/>
      <c r="BW33" s="899"/>
      <c r="BX33" s="899"/>
      <c r="BY33" s="899"/>
      <c r="BZ33" s="899"/>
      <c r="CA33" s="899"/>
      <c r="CB33" s="899"/>
      <c r="CC33" s="899"/>
      <c r="CD33" s="899"/>
      <c r="CE33" s="899"/>
      <c r="CF33" s="899"/>
      <c r="CG33" s="899"/>
      <c r="CH33" s="899"/>
      <c r="CI33" s="899"/>
      <c r="CJ33" s="899"/>
      <c r="CK33" s="899"/>
      <c r="CL33" s="899"/>
      <c r="CM33" s="899"/>
      <c r="CN33" s="899"/>
      <c r="CO33" s="899"/>
      <c r="CP33" s="899"/>
      <c r="CQ33" s="899"/>
      <c r="CR33" s="899"/>
      <c r="CS33" s="899"/>
      <c r="CT33" s="899"/>
      <c r="CU33" s="899"/>
      <c r="CV33" s="899"/>
      <c r="CW33" s="899"/>
      <c r="CX33" s="899"/>
      <c r="CY33" s="899"/>
      <c r="CZ33" s="899"/>
      <c r="DA33" s="899"/>
      <c r="DB33" s="899"/>
      <c r="DC33" s="899"/>
      <c r="DD33" s="899"/>
      <c r="DE33" s="899"/>
      <c r="DF33" s="899"/>
      <c r="DG33" s="899"/>
      <c r="DH33" s="899"/>
      <c r="DI33" s="899"/>
      <c r="DJ33" s="899"/>
      <c r="DK33" s="899"/>
      <c r="DL33" s="899"/>
      <c r="DM33" s="899"/>
      <c r="DN33" s="899"/>
      <c r="DO33" s="899"/>
      <c r="DP33" s="899"/>
      <c r="DQ33" s="899"/>
      <c r="DR33" s="899"/>
      <c r="DS33" s="899"/>
      <c r="DT33" s="899"/>
      <c r="DU33" s="899"/>
      <c r="DV33" s="899"/>
      <c r="DW33" s="899"/>
    </row>
    <row r="34" spans="1:127" s="1039" customFormat="1" ht="21" customHeight="1">
      <c r="A34" s="1025"/>
      <c r="B34" s="900">
        <v>17</v>
      </c>
      <c r="C34" s="1916" t="s">
        <v>1127</v>
      </c>
      <c r="D34" s="1916"/>
      <c r="E34" s="1916"/>
      <c r="F34" s="1916"/>
      <c r="G34" s="1916"/>
      <c r="H34" s="1916"/>
      <c r="I34" s="1916"/>
      <c r="J34" s="1916"/>
      <c r="K34" s="1034"/>
      <c r="L34" s="1035">
        <v>1</v>
      </c>
      <c r="M34" s="1054"/>
      <c r="N34" s="1054"/>
      <c r="O34" s="1034"/>
      <c r="P34" s="1054"/>
      <c r="Q34" s="900">
        <v>46</v>
      </c>
      <c r="R34" s="1916" t="s">
        <v>1126</v>
      </c>
      <c r="S34" s="1916"/>
      <c r="T34" s="1916"/>
      <c r="U34" s="1916"/>
      <c r="V34" s="1916"/>
      <c r="W34" s="1916"/>
      <c r="X34" s="1916"/>
      <c r="Y34" s="1916"/>
      <c r="Z34" s="1037"/>
      <c r="AA34" s="1037"/>
      <c r="AB34" s="1037"/>
      <c r="AC34" s="1037"/>
      <c r="AD34" s="1035">
        <v>1</v>
      </c>
      <c r="AE34" s="1035"/>
      <c r="AF34" s="1400">
        <f t="shared" si="0"/>
        <v>0.89</v>
      </c>
      <c r="AG34" s="1400">
        <f t="shared" si="1"/>
        <v>1</v>
      </c>
      <c r="AH34" s="1025"/>
      <c r="AI34" s="1025"/>
      <c r="AJ34" s="1025"/>
      <c r="AK34" s="1025"/>
      <c r="AL34" s="1025"/>
      <c r="AM34" s="1025"/>
      <c r="AN34" s="1025"/>
      <c r="AO34" s="1025"/>
      <c r="AP34" s="1025"/>
      <c r="AQ34" s="1025"/>
      <c r="AR34" s="1025"/>
      <c r="AS34" s="1025"/>
      <c r="AT34" s="1056"/>
      <c r="AU34" s="1025"/>
      <c r="AV34" s="1025"/>
      <c r="AW34" s="1025"/>
      <c r="AX34" s="1025"/>
      <c r="AY34" s="1025"/>
      <c r="AZ34" s="1025"/>
      <c r="BA34" s="1025"/>
      <c r="BB34" s="903"/>
      <c r="BC34" s="899"/>
      <c r="BD34" s="899"/>
      <c r="BE34" s="899"/>
      <c r="BF34" s="899"/>
      <c r="BG34" s="899"/>
      <c r="BH34" s="899"/>
      <c r="BI34" s="899"/>
      <c r="BJ34" s="899"/>
      <c r="BK34" s="899"/>
      <c r="BL34" s="899"/>
      <c r="BM34" s="899"/>
      <c r="BN34" s="899"/>
      <c r="BO34" s="1043"/>
      <c r="BP34" s="904">
        <v>33</v>
      </c>
      <c r="BQ34" s="899"/>
      <c r="BR34" s="899"/>
      <c r="BS34" s="899"/>
      <c r="BT34" s="899"/>
      <c r="BU34" s="899"/>
      <c r="BV34" s="899"/>
      <c r="BW34" s="899"/>
      <c r="BX34" s="899"/>
      <c r="BY34" s="899"/>
      <c r="BZ34" s="899"/>
      <c r="CA34" s="899"/>
      <c r="CB34" s="899"/>
      <c r="CC34" s="899"/>
      <c r="CD34" s="899"/>
      <c r="CE34" s="899"/>
      <c r="CF34" s="899"/>
      <c r="CG34" s="899"/>
      <c r="CH34" s="899"/>
      <c r="CI34" s="899"/>
      <c r="CJ34" s="899"/>
      <c r="CK34" s="899"/>
      <c r="CL34" s="899"/>
      <c r="CM34" s="899"/>
      <c r="CN34" s="899"/>
      <c r="CO34" s="899"/>
      <c r="CP34" s="899"/>
      <c r="CQ34" s="899"/>
      <c r="CR34" s="899"/>
      <c r="CS34" s="899"/>
      <c r="CT34" s="899"/>
      <c r="CU34" s="899"/>
      <c r="CV34" s="899"/>
      <c r="CW34" s="899"/>
      <c r="CX34" s="899"/>
      <c r="CY34" s="899"/>
      <c r="CZ34" s="899"/>
      <c r="DA34" s="899"/>
      <c r="DB34" s="899"/>
      <c r="DC34" s="899"/>
      <c r="DD34" s="899"/>
      <c r="DE34" s="899"/>
      <c r="DF34" s="899"/>
      <c r="DG34" s="899"/>
      <c r="DH34" s="899"/>
      <c r="DI34" s="899"/>
      <c r="DJ34" s="899"/>
      <c r="DK34" s="899"/>
      <c r="DL34" s="899"/>
      <c r="DM34" s="899"/>
      <c r="DN34" s="899"/>
      <c r="DO34" s="899"/>
      <c r="DP34" s="899"/>
      <c r="DQ34" s="899"/>
      <c r="DR34" s="899"/>
      <c r="DS34" s="899"/>
      <c r="DT34" s="899"/>
      <c r="DU34" s="899"/>
      <c r="DV34" s="899"/>
      <c r="DW34" s="899"/>
    </row>
    <row r="35" spans="1:127" s="1039" customFormat="1" ht="21" customHeight="1">
      <c r="A35" s="1025"/>
      <c r="B35" s="900">
        <v>18</v>
      </c>
      <c r="C35" s="1916" t="s">
        <v>1125</v>
      </c>
      <c r="D35" s="1916"/>
      <c r="E35" s="1916"/>
      <c r="F35" s="1916"/>
      <c r="G35" s="1916"/>
      <c r="H35" s="1916"/>
      <c r="I35" s="1916"/>
      <c r="J35" s="1916"/>
      <c r="K35" s="1034"/>
      <c r="L35" s="1035">
        <v>1</v>
      </c>
      <c r="M35" s="1054"/>
      <c r="N35" s="1054"/>
      <c r="O35" s="1034"/>
      <c r="P35" s="1030"/>
      <c r="Q35" s="900">
        <v>47</v>
      </c>
      <c r="R35" s="1916" t="s">
        <v>1124</v>
      </c>
      <c r="S35" s="1916"/>
      <c r="T35" s="1916"/>
      <c r="U35" s="1916"/>
      <c r="V35" s="1916"/>
      <c r="W35" s="1916"/>
      <c r="X35" s="1916"/>
      <c r="Y35" s="1916"/>
      <c r="Z35" s="1037"/>
      <c r="AA35" s="1037"/>
      <c r="AB35" s="1037"/>
      <c r="AC35" s="1037"/>
      <c r="AD35" s="1035">
        <v>1</v>
      </c>
      <c r="AE35" s="1035"/>
      <c r="AF35" s="1400">
        <f t="shared" si="0"/>
        <v>0.89</v>
      </c>
      <c r="AG35" s="1400">
        <f t="shared" si="1"/>
        <v>1</v>
      </c>
      <c r="AH35" s="1025"/>
      <c r="AI35" s="1025"/>
      <c r="AJ35" s="1025"/>
      <c r="AK35" s="1025"/>
      <c r="AL35" s="1025"/>
      <c r="AM35" s="1025"/>
      <c r="AN35" s="1025"/>
      <c r="AO35" s="1025"/>
      <c r="AP35" s="1025"/>
      <c r="AQ35" s="1025"/>
      <c r="AR35" s="1025"/>
      <c r="AS35" s="1025"/>
      <c r="AT35" s="1025"/>
      <c r="AU35" s="1025"/>
      <c r="AV35" s="1025"/>
      <c r="AW35" s="1025"/>
      <c r="AX35" s="1025"/>
      <c r="AY35" s="1025"/>
      <c r="AZ35" s="1025"/>
      <c r="BA35" s="1025"/>
      <c r="BB35" s="903"/>
      <c r="BC35" s="899"/>
      <c r="BD35" s="899"/>
      <c r="BE35" s="899"/>
      <c r="BF35" s="899"/>
      <c r="BG35" s="899"/>
      <c r="BH35" s="899"/>
      <c r="BI35" s="899"/>
      <c r="BJ35" s="899"/>
      <c r="BK35" s="899"/>
      <c r="BL35" s="899"/>
      <c r="BM35" s="899"/>
      <c r="BN35" s="899"/>
      <c r="BO35" s="1043"/>
      <c r="BP35" s="904">
        <v>34</v>
      </c>
      <c r="BQ35" s="899"/>
      <c r="BR35" s="899"/>
      <c r="BS35" s="899"/>
      <c r="BT35" s="899"/>
      <c r="BU35" s="899"/>
      <c r="BV35" s="899"/>
      <c r="BW35" s="899"/>
      <c r="BX35" s="899"/>
      <c r="BY35" s="905"/>
      <c r="BZ35" s="905"/>
      <c r="CA35" s="905"/>
      <c r="CB35" s="905"/>
      <c r="CC35" s="905"/>
      <c r="CD35" s="905"/>
      <c r="CE35" s="905"/>
      <c r="CF35" s="905"/>
      <c r="CG35" s="905"/>
      <c r="CH35" s="905"/>
      <c r="CI35" s="905"/>
      <c r="CJ35" s="905"/>
      <c r="CK35" s="905"/>
      <c r="CL35" s="905"/>
      <c r="CM35" s="905"/>
      <c r="CN35" s="905"/>
      <c r="CO35" s="905"/>
      <c r="CP35" s="905"/>
      <c r="CQ35" s="905"/>
      <c r="CR35" s="905"/>
      <c r="CS35" s="905"/>
      <c r="CT35" s="905"/>
      <c r="CU35" s="905"/>
      <c r="CV35" s="905"/>
      <c r="CW35" s="905"/>
      <c r="CX35" s="905"/>
      <c r="CY35" s="905"/>
      <c r="CZ35" s="905"/>
      <c r="DA35" s="905"/>
      <c r="DB35" s="905"/>
      <c r="DC35" s="905"/>
      <c r="DD35" s="905"/>
      <c r="DE35" s="905"/>
      <c r="DF35" s="905"/>
      <c r="DG35" s="905"/>
      <c r="DH35" s="905"/>
      <c r="DI35" s="905"/>
      <c r="DJ35" s="905"/>
      <c r="DK35" s="905"/>
      <c r="DL35" s="905"/>
      <c r="DM35" s="905"/>
      <c r="DN35" s="905"/>
      <c r="DO35" s="905"/>
      <c r="DP35" s="905"/>
      <c r="DQ35" s="905"/>
      <c r="DR35" s="905"/>
      <c r="DS35" s="905"/>
      <c r="DT35" s="905"/>
      <c r="DU35" s="905"/>
      <c r="DV35" s="905"/>
      <c r="DW35" s="905"/>
    </row>
    <row r="36" spans="1:127" s="1039" customFormat="1" ht="21" customHeight="1">
      <c r="A36" s="1025"/>
      <c r="B36" s="900">
        <v>19</v>
      </c>
      <c r="C36" s="1916" t="s">
        <v>1123</v>
      </c>
      <c r="D36" s="1916"/>
      <c r="E36" s="1916"/>
      <c r="F36" s="1916"/>
      <c r="G36" s="1916"/>
      <c r="H36" s="1916"/>
      <c r="I36" s="1916"/>
      <c r="J36" s="1916"/>
      <c r="K36" s="1034"/>
      <c r="L36" s="1035">
        <v>1</v>
      </c>
      <c r="M36" s="1054"/>
      <c r="N36" s="1054"/>
      <c r="O36" s="1036"/>
      <c r="P36" s="1030"/>
      <c r="Q36" s="900">
        <v>48</v>
      </c>
      <c r="R36" s="1916" t="s">
        <v>1122</v>
      </c>
      <c r="S36" s="1916"/>
      <c r="T36" s="1916"/>
      <c r="U36" s="1916"/>
      <c r="V36" s="1916"/>
      <c r="W36" s="1916"/>
      <c r="X36" s="1916"/>
      <c r="Y36" s="1916"/>
      <c r="Z36" s="1037"/>
      <c r="AA36" s="1037"/>
      <c r="AB36" s="1037"/>
      <c r="AC36" s="1037"/>
      <c r="AD36" s="1035">
        <v>1</v>
      </c>
      <c r="AE36" s="1035"/>
      <c r="AF36" s="1400">
        <f t="shared" si="0"/>
        <v>0.89</v>
      </c>
      <c r="AG36" s="1400">
        <f t="shared" si="1"/>
        <v>1</v>
      </c>
      <c r="AH36" s="1025"/>
      <c r="AI36" s="1025"/>
      <c r="AJ36" s="1025"/>
      <c r="AK36" s="1025"/>
      <c r="AL36" s="1025"/>
      <c r="AM36" s="1025"/>
      <c r="AN36" s="1025"/>
      <c r="AO36" s="1025"/>
      <c r="AP36" s="1025"/>
      <c r="AQ36" s="1025"/>
      <c r="AR36" s="1025"/>
      <c r="AS36" s="1025"/>
      <c r="AT36" s="1025"/>
      <c r="AU36" s="1025"/>
      <c r="AV36" s="1025"/>
      <c r="AW36" s="1025"/>
      <c r="AX36" s="1025"/>
      <c r="AY36" s="1025"/>
      <c r="AZ36" s="1025"/>
      <c r="BA36" s="1025"/>
      <c r="BB36" s="903"/>
      <c r="BC36" s="899"/>
      <c r="BD36" s="899"/>
      <c r="BE36" s="899"/>
      <c r="BF36" s="899"/>
      <c r="BG36" s="899"/>
      <c r="BH36" s="899"/>
      <c r="BI36" s="899"/>
      <c r="BJ36" s="899"/>
      <c r="BK36" s="899"/>
      <c r="BL36" s="899"/>
      <c r="BM36" s="899"/>
      <c r="BN36" s="899"/>
      <c r="BO36" s="1043"/>
      <c r="BP36" s="904">
        <v>35</v>
      </c>
      <c r="BQ36" s="899"/>
      <c r="BR36" s="899"/>
      <c r="BS36" s="899"/>
      <c r="BT36" s="899"/>
      <c r="BU36" s="899"/>
      <c r="BV36" s="899"/>
      <c r="BW36" s="899"/>
      <c r="BX36" s="899"/>
      <c r="BY36" s="905"/>
      <c r="BZ36" s="905"/>
      <c r="CA36" s="905"/>
      <c r="CB36" s="905"/>
      <c r="CC36" s="905"/>
      <c r="CD36" s="905"/>
      <c r="CE36" s="905"/>
      <c r="CF36" s="905"/>
      <c r="CG36" s="905"/>
      <c r="CH36" s="905"/>
      <c r="CI36" s="905"/>
      <c r="CJ36" s="905"/>
      <c r="CK36" s="905"/>
      <c r="CL36" s="905"/>
      <c r="CM36" s="905"/>
      <c r="CN36" s="905"/>
      <c r="CO36" s="905"/>
      <c r="CP36" s="905"/>
      <c r="CQ36" s="905"/>
      <c r="CR36" s="905"/>
      <c r="CS36" s="905"/>
      <c r="CT36" s="905"/>
      <c r="CU36" s="905"/>
      <c r="CV36" s="905"/>
      <c r="CW36" s="905"/>
      <c r="CX36" s="905"/>
      <c r="CY36" s="905"/>
      <c r="CZ36" s="905"/>
      <c r="DA36" s="905"/>
      <c r="DB36" s="905"/>
      <c r="DC36" s="905"/>
      <c r="DD36" s="905"/>
      <c r="DE36" s="905"/>
      <c r="DF36" s="905"/>
      <c r="DG36" s="905"/>
      <c r="DH36" s="905"/>
      <c r="DI36" s="905"/>
      <c r="DJ36" s="905"/>
      <c r="DK36" s="905"/>
      <c r="DL36" s="905"/>
      <c r="DM36" s="905"/>
      <c r="DN36" s="905"/>
      <c r="DO36" s="905"/>
      <c r="DP36" s="905"/>
      <c r="DQ36" s="905"/>
      <c r="DR36" s="905"/>
      <c r="DS36" s="905"/>
      <c r="DT36" s="905"/>
      <c r="DU36" s="905"/>
      <c r="DV36" s="905"/>
      <c r="DW36" s="905"/>
    </row>
    <row r="37" spans="1:127" s="1039" customFormat="1" ht="21" customHeight="1">
      <c r="A37" s="1025"/>
      <c r="B37" s="900">
        <v>20</v>
      </c>
      <c r="C37" s="1916" t="s">
        <v>1121</v>
      </c>
      <c r="D37" s="1916"/>
      <c r="E37" s="1916"/>
      <c r="F37" s="1916"/>
      <c r="G37" s="1916"/>
      <c r="H37" s="1916"/>
      <c r="I37" s="1916"/>
      <c r="J37" s="1916"/>
      <c r="K37" s="1034"/>
      <c r="L37" s="1035">
        <v>1</v>
      </c>
      <c r="M37" s="1054"/>
      <c r="N37" s="1054"/>
      <c r="O37" s="1034"/>
      <c r="P37" s="1030"/>
      <c r="Q37" s="900">
        <v>49</v>
      </c>
      <c r="R37" s="1916" t="s">
        <v>1120</v>
      </c>
      <c r="S37" s="1916"/>
      <c r="T37" s="1916"/>
      <c r="U37" s="1916"/>
      <c r="V37" s="1916"/>
      <c r="W37" s="1916"/>
      <c r="X37" s="1916"/>
      <c r="Y37" s="1916"/>
      <c r="Z37" s="1037"/>
      <c r="AA37" s="1037"/>
      <c r="AB37" s="1037"/>
      <c r="AC37" s="1035">
        <v>1</v>
      </c>
      <c r="AD37" s="1037"/>
      <c r="AE37" s="1035"/>
      <c r="AF37" s="1400">
        <f t="shared" si="0"/>
        <v>0.89</v>
      </c>
      <c r="AG37" s="1400">
        <f t="shared" si="1"/>
        <v>0.69</v>
      </c>
      <c r="AH37" s="1025"/>
      <c r="AI37" s="1025"/>
      <c r="AJ37" s="1025"/>
      <c r="AK37" s="1025"/>
      <c r="AL37" s="1025"/>
      <c r="AM37" s="1025"/>
      <c r="AN37" s="1025"/>
      <c r="AO37" s="1025"/>
      <c r="AP37" s="1025"/>
      <c r="AQ37" s="1025"/>
      <c r="AR37" s="1025"/>
      <c r="AS37" s="1025"/>
      <c r="AT37" s="1025"/>
      <c r="AU37" s="1025"/>
      <c r="AV37" s="1025"/>
      <c r="AW37" s="1025"/>
      <c r="AX37" s="1025"/>
      <c r="AY37" s="1025"/>
      <c r="AZ37" s="1025"/>
      <c r="BA37" s="1025"/>
      <c r="BB37" s="903"/>
      <c r="BC37" s="899"/>
      <c r="BD37" s="899"/>
      <c r="BE37" s="899"/>
      <c r="BF37" s="899"/>
      <c r="BG37" s="899"/>
      <c r="BH37" s="899"/>
      <c r="BI37" s="899"/>
      <c r="BJ37" s="899"/>
      <c r="BK37" s="899"/>
      <c r="BL37" s="899"/>
      <c r="BM37" s="899"/>
      <c r="BN37" s="899"/>
      <c r="BO37" s="1043"/>
      <c r="BP37" s="904">
        <v>36</v>
      </c>
      <c r="BQ37" s="899"/>
      <c r="BR37" s="899"/>
      <c r="BS37" s="899"/>
      <c r="BT37" s="899"/>
      <c r="BU37" s="899"/>
      <c r="BV37" s="899"/>
      <c r="BW37" s="899"/>
      <c r="BX37" s="899"/>
      <c r="BY37" s="905"/>
      <c r="BZ37" s="905"/>
      <c r="CA37" s="905"/>
      <c r="CB37" s="905"/>
      <c r="CC37" s="905"/>
      <c r="CD37" s="905"/>
      <c r="CE37" s="905"/>
      <c r="CF37" s="905"/>
      <c r="CG37" s="905"/>
      <c r="CH37" s="905"/>
      <c r="CI37" s="905"/>
      <c r="CJ37" s="905"/>
      <c r="CK37" s="905"/>
      <c r="CL37" s="905"/>
      <c r="CM37" s="905"/>
      <c r="CN37" s="905"/>
      <c r="CO37" s="905"/>
      <c r="CP37" s="905"/>
      <c r="CQ37" s="905"/>
      <c r="CR37" s="905"/>
      <c r="CS37" s="905"/>
      <c r="CT37" s="905"/>
      <c r="CU37" s="905"/>
      <c r="CV37" s="905"/>
      <c r="CW37" s="905"/>
      <c r="CX37" s="905"/>
      <c r="CY37" s="905"/>
      <c r="CZ37" s="905"/>
      <c r="DA37" s="905"/>
      <c r="DB37" s="905"/>
      <c r="DC37" s="905"/>
      <c r="DD37" s="905"/>
      <c r="DE37" s="905"/>
      <c r="DF37" s="905"/>
      <c r="DG37" s="905"/>
      <c r="DH37" s="905"/>
      <c r="DI37" s="905"/>
      <c r="DJ37" s="905"/>
      <c r="DK37" s="905"/>
      <c r="DL37" s="905"/>
      <c r="DM37" s="905"/>
      <c r="DN37" s="905"/>
      <c r="DO37" s="905"/>
      <c r="DP37" s="905"/>
      <c r="DQ37" s="905"/>
      <c r="DR37" s="905"/>
      <c r="DS37" s="905"/>
      <c r="DT37" s="905"/>
      <c r="DU37" s="905"/>
      <c r="DV37" s="905"/>
      <c r="DW37" s="905"/>
    </row>
    <row r="38" spans="1:127" s="1039" customFormat="1" ht="21" customHeight="1">
      <c r="A38" s="1025"/>
      <c r="B38" s="900">
        <v>21</v>
      </c>
      <c r="C38" s="1916" t="s">
        <v>1119</v>
      </c>
      <c r="D38" s="1916"/>
      <c r="E38" s="1916"/>
      <c r="F38" s="1916"/>
      <c r="G38" s="1916"/>
      <c r="H38" s="1916"/>
      <c r="I38" s="1916"/>
      <c r="J38" s="1916"/>
      <c r="K38" s="1034"/>
      <c r="L38" s="1034"/>
      <c r="M38" s="1035">
        <v>1</v>
      </c>
      <c r="N38" s="1047"/>
      <c r="O38" s="1047"/>
      <c r="P38" s="1030"/>
      <c r="Q38" s="900">
        <v>50</v>
      </c>
      <c r="R38" s="1916" t="s">
        <v>1118</v>
      </c>
      <c r="S38" s="1916"/>
      <c r="T38" s="1916"/>
      <c r="U38" s="1916"/>
      <c r="V38" s="1916"/>
      <c r="W38" s="1916"/>
      <c r="X38" s="1916"/>
      <c r="Y38" s="1916"/>
      <c r="Z38" s="1037"/>
      <c r="AA38" s="1035">
        <v>1</v>
      </c>
      <c r="AB38" s="1037"/>
      <c r="AC38" s="1037"/>
      <c r="AD38" s="1037"/>
      <c r="AE38" s="1035"/>
      <c r="AF38" s="1400">
        <f t="shared" si="0"/>
        <v>0.79</v>
      </c>
      <c r="AG38" s="1400">
        <f t="shared" si="1"/>
        <v>0.89</v>
      </c>
      <c r="AH38" s="1025"/>
      <c r="AI38" s="1025"/>
      <c r="AJ38" s="1025"/>
      <c r="AK38" s="1025"/>
      <c r="AL38" s="1025"/>
      <c r="AM38" s="1025"/>
      <c r="AN38" s="1025"/>
      <c r="AO38" s="1025"/>
      <c r="AP38" s="1025"/>
      <c r="AQ38" s="1025"/>
      <c r="AR38" s="1025"/>
      <c r="AS38" s="1025"/>
      <c r="AT38" s="1025"/>
      <c r="AU38" s="1025"/>
      <c r="AV38" s="1025"/>
      <c r="AW38" s="1025"/>
      <c r="AX38" s="1025"/>
      <c r="AY38" s="1025"/>
      <c r="AZ38" s="1025"/>
      <c r="BA38" s="1025"/>
      <c r="BB38" s="903"/>
      <c r="BC38" s="899"/>
      <c r="BD38" s="899"/>
      <c r="BE38" s="899"/>
      <c r="BF38" s="899"/>
      <c r="BG38" s="899"/>
      <c r="BH38" s="899"/>
      <c r="BI38" s="899"/>
      <c r="BJ38" s="899"/>
      <c r="BK38" s="899"/>
      <c r="BL38" s="899"/>
      <c r="BM38" s="899"/>
      <c r="BN38" s="899"/>
      <c r="BO38" s="1043"/>
      <c r="BP38" s="904">
        <v>37</v>
      </c>
      <c r="BQ38" s="899"/>
      <c r="BR38" s="899"/>
      <c r="BS38" s="899"/>
      <c r="BT38" s="899"/>
      <c r="BU38" s="899"/>
      <c r="BV38" s="899"/>
      <c r="BW38" s="899"/>
      <c r="BX38" s="899"/>
      <c r="BY38" s="905"/>
      <c r="BZ38" s="905"/>
      <c r="CA38" s="905"/>
      <c r="CB38" s="905"/>
      <c r="CC38" s="905"/>
      <c r="CD38" s="905"/>
      <c r="CE38" s="905"/>
      <c r="CF38" s="905"/>
      <c r="CG38" s="905"/>
      <c r="CH38" s="905"/>
      <c r="CI38" s="905"/>
      <c r="CJ38" s="905"/>
      <c r="CK38" s="905"/>
      <c r="CL38" s="905"/>
      <c r="CM38" s="905"/>
      <c r="CN38" s="905"/>
      <c r="CO38" s="905"/>
      <c r="CP38" s="905"/>
      <c r="CQ38" s="905"/>
      <c r="CR38" s="905"/>
      <c r="CS38" s="905"/>
      <c r="CT38" s="905"/>
      <c r="CU38" s="905"/>
      <c r="CV38" s="905"/>
      <c r="CW38" s="905"/>
      <c r="CX38" s="905"/>
      <c r="CY38" s="905"/>
      <c r="CZ38" s="905"/>
      <c r="DA38" s="905"/>
      <c r="DB38" s="905"/>
      <c r="DC38" s="905"/>
      <c r="DD38" s="905"/>
      <c r="DE38" s="905"/>
      <c r="DF38" s="905"/>
      <c r="DG38" s="905"/>
      <c r="DH38" s="905"/>
      <c r="DI38" s="905"/>
      <c r="DJ38" s="905"/>
      <c r="DK38" s="905"/>
      <c r="DL38" s="905"/>
      <c r="DM38" s="905"/>
      <c r="DN38" s="905"/>
      <c r="DO38" s="905"/>
      <c r="DP38" s="905"/>
      <c r="DQ38" s="905"/>
      <c r="DR38" s="905"/>
      <c r="DS38" s="905"/>
      <c r="DT38" s="905"/>
      <c r="DU38" s="905"/>
      <c r="DV38" s="905"/>
      <c r="DW38" s="905"/>
    </row>
    <row r="39" spans="1:127" s="1039" customFormat="1" ht="21" customHeight="1">
      <c r="A39" s="1025"/>
      <c r="B39" s="900">
        <v>22</v>
      </c>
      <c r="C39" s="1916" t="s">
        <v>1117</v>
      </c>
      <c r="D39" s="1916"/>
      <c r="E39" s="1916"/>
      <c r="F39" s="1916"/>
      <c r="G39" s="1916"/>
      <c r="H39" s="1916"/>
      <c r="I39" s="1916"/>
      <c r="J39" s="1916"/>
      <c r="K39" s="1034"/>
      <c r="M39" s="1034"/>
      <c r="N39" s="1034"/>
      <c r="O39" s="1035">
        <v>1</v>
      </c>
      <c r="P39" s="1030"/>
      <c r="Q39" s="900">
        <v>51</v>
      </c>
      <c r="R39" s="1917" t="s">
        <v>1116</v>
      </c>
      <c r="S39" s="1917"/>
      <c r="T39" s="1917"/>
      <c r="U39" s="1917"/>
      <c r="V39" s="1917"/>
      <c r="W39" s="1917"/>
      <c r="X39" s="1917"/>
      <c r="Y39" s="1917"/>
      <c r="Z39" s="1037"/>
      <c r="AA39" s="1035">
        <v>1</v>
      </c>
      <c r="AB39" s="1037"/>
      <c r="AC39" s="1037"/>
      <c r="AD39" s="1037"/>
      <c r="AE39" s="1035"/>
      <c r="AF39" s="1400">
        <f t="shared" si="0"/>
        <v>1</v>
      </c>
      <c r="AG39" s="1400">
        <f t="shared" si="1"/>
        <v>0.89</v>
      </c>
      <c r="AH39" s="1025"/>
      <c r="AI39" s="1025"/>
      <c r="AJ39" s="1025"/>
      <c r="AK39" s="1025"/>
      <c r="AL39" s="1025"/>
      <c r="AM39" s="1025"/>
      <c r="AN39" s="1025"/>
      <c r="AO39" s="1025"/>
      <c r="AP39" s="1025"/>
      <c r="AQ39" s="1025"/>
      <c r="AR39" s="1025"/>
      <c r="AS39" s="1025"/>
      <c r="AT39" s="1025"/>
      <c r="AU39" s="1025"/>
      <c r="AV39" s="1025"/>
      <c r="AW39" s="1025"/>
      <c r="AX39" s="1025"/>
      <c r="AY39" s="1025"/>
      <c r="AZ39" s="1025"/>
      <c r="BA39" s="1025"/>
      <c r="BB39" s="903"/>
      <c r="BC39" s="899"/>
      <c r="BD39" s="899"/>
      <c r="BE39" s="899"/>
      <c r="BF39" s="899"/>
      <c r="BG39" s="899"/>
      <c r="BH39" s="899"/>
      <c r="BI39" s="899"/>
      <c r="BJ39" s="899"/>
      <c r="BK39" s="899"/>
      <c r="BL39" s="899"/>
      <c r="BM39" s="899"/>
      <c r="BN39" s="899"/>
      <c r="BO39" s="1043"/>
      <c r="BP39" s="904">
        <v>38</v>
      </c>
      <c r="BQ39" s="899"/>
      <c r="BR39" s="899"/>
      <c r="BS39" s="899"/>
      <c r="BT39" s="899"/>
      <c r="BU39" s="899"/>
      <c r="BV39" s="899"/>
      <c r="BW39" s="899"/>
      <c r="BX39" s="899"/>
      <c r="BY39" s="905"/>
      <c r="BZ39" s="905"/>
      <c r="CA39" s="905"/>
      <c r="CB39" s="905"/>
      <c r="CC39" s="905"/>
      <c r="CD39" s="905"/>
      <c r="CE39" s="905"/>
      <c r="CF39" s="905"/>
      <c r="CG39" s="905"/>
      <c r="CH39" s="905"/>
      <c r="CI39" s="905"/>
      <c r="CJ39" s="905"/>
      <c r="CK39" s="905"/>
      <c r="CL39" s="905"/>
      <c r="CM39" s="905"/>
      <c r="CN39" s="905"/>
      <c r="CO39" s="905"/>
      <c r="CP39" s="905"/>
      <c r="CQ39" s="905"/>
      <c r="CR39" s="905"/>
      <c r="CS39" s="905"/>
      <c r="CT39" s="905"/>
      <c r="CU39" s="905"/>
      <c r="CV39" s="905"/>
      <c r="CW39" s="905"/>
      <c r="CX39" s="905"/>
      <c r="CY39" s="905"/>
      <c r="CZ39" s="905"/>
      <c r="DA39" s="905"/>
      <c r="DB39" s="905"/>
      <c r="DC39" s="905"/>
      <c r="DD39" s="905"/>
      <c r="DE39" s="905"/>
      <c r="DF39" s="905"/>
      <c r="DG39" s="905"/>
      <c r="DH39" s="905"/>
      <c r="DI39" s="905"/>
      <c r="DJ39" s="905"/>
      <c r="DK39" s="905"/>
      <c r="DL39" s="905"/>
      <c r="DM39" s="905"/>
      <c r="DN39" s="905"/>
      <c r="DO39" s="905"/>
      <c r="DP39" s="905"/>
      <c r="DQ39" s="905"/>
      <c r="DR39" s="905"/>
      <c r="DS39" s="905"/>
      <c r="DT39" s="905"/>
      <c r="DU39" s="905"/>
      <c r="DV39" s="905"/>
      <c r="DW39" s="905"/>
    </row>
    <row r="40" spans="1:127" s="1039" customFormat="1" ht="21" customHeight="1">
      <c r="A40" s="1025"/>
      <c r="B40" s="900">
        <v>23</v>
      </c>
      <c r="C40" s="1916" t="s">
        <v>1115</v>
      </c>
      <c r="D40" s="1916"/>
      <c r="E40" s="1916"/>
      <c r="F40" s="1916"/>
      <c r="G40" s="1916"/>
      <c r="H40" s="1916"/>
      <c r="I40" s="1916"/>
      <c r="J40" s="1916"/>
      <c r="K40" s="1034"/>
      <c r="L40" s="1035">
        <v>1</v>
      </c>
      <c r="M40" s="1034"/>
      <c r="N40" s="1034"/>
      <c r="O40" s="1034"/>
      <c r="P40" s="1030"/>
      <c r="Q40" s="900">
        <v>52</v>
      </c>
      <c r="R40" s="1918" t="s">
        <v>1114</v>
      </c>
      <c r="S40" s="1918"/>
      <c r="T40" s="1918"/>
      <c r="U40" s="1918"/>
      <c r="V40" s="1918"/>
      <c r="W40" s="1918"/>
      <c r="X40" s="1918"/>
      <c r="Y40" s="1918"/>
      <c r="Z40" s="1037"/>
      <c r="AA40" s="1035">
        <v>1</v>
      </c>
      <c r="AB40" s="1047"/>
      <c r="AC40" s="1047"/>
      <c r="AD40" s="1047"/>
      <c r="AE40" s="1035"/>
      <c r="AF40" s="1400">
        <f t="shared" si="0"/>
        <v>0.89</v>
      </c>
      <c r="AG40" s="1400">
        <f t="shared" si="1"/>
        <v>0.89</v>
      </c>
      <c r="AH40" s="1025"/>
      <c r="AI40" s="1025"/>
      <c r="AJ40" s="1025"/>
      <c r="AK40" s="1025"/>
      <c r="AL40" s="1025"/>
      <c r="AM40" s="1025"/>
      <c r="AN40" s="1025"/>
      <c r="AO40" s="1025"/>
      <c r="AP40" s="1025"/>
      <c r="AQ40" s="1025"/>
      <c r="AR40" s="1025"/>
      <c r="AS40" s="1025"/>
      <c r="AT40" s="1025"/>
      <c r="AU40" s="1025"/>
      <c r="AV40" s="1025"/>
      <c r="AW40" s="1025"/>
      <c r="AX40" s="1025"/>
      <c r="AY40" s="1025"/>
      <c r="AZ40" s="1025"/>
      <c r="BA40" s="1025"/>
      <c r="BB40" s="903"/>
      <c r="BC40" s="905"/>
      <c r="BD40" s="905"/>
      <c r="BE40" s="905"/>
      <c r="BF40" s="905"/>
      <c r="BG40" s="905"/>
      <c r="BH40" s="905"/>
      <c r="BI40" s="905"/>
      <c r="BJ40" s="905"/>
      <c r="BK40" s="1043"/>
      <c r="BL40" s="903"/>
      <c r="BM40" s="905"/>
      <c r="BN40" s="905"/>
      <c r="BO40" s="905"/>
      <c r="BP40" s="905"/>
      <c r="BQ40" s="905"/>
      <c r="BR40" s="905"/>
      <c r="BS40" s="905"/>
      <c r="BT40" s="905"/>
      <c r="BU40" s="905"/>
      <c r="BV40" s="905"/>
      <c r="BW40" s="905"/>
      <c r="BX40" s="905"/>
      <c r="BY40" s="905"/>
      <c r="BZ40" s="905"/>
      <c r="CA40" s="905"/>
      <c r="CB40" s="905"/>
      <c r="CC40" s="905"/>
      <c r="CD40" s="905"/>
      <c r="CE40" s="905"/>
      <c r="CF40" s="905"/>
      <c r="CG40" s="905"/>
      <c r="CH40" s="905"/>
      <c r="CI40" s="905"/>
      <c r="CJ40" s="905"/>
      <c r="CK40" s="905"/>
      <c r="CL40" s="905"/>
      <c r="CM40" s="905"/>
      <c r="CN40" s="905"/>
      <c r="CO40" s="905"/>
      <c r="CP40" s="905"/>
      <c r="CQ40" s="905"/>
      <c r="CR40" s="905"/>
      <c r="CS40" s="905"/>
      <c r="CT40" s="905"/>
      <c r="CU40" s="905"/>
      <c r="CV40" s="905"/>
      <c r="CW40" s="905"/>
      <c r="CX40" s="905"/>
      <c r="CY40" s="905"/>
      <c r="CZ40" s="905"/>
      <c r="DA40" s="905"/>
      <c r="DB40" s="905"/>
      <c r="DC40" s="905"/>
      <c r="DD40" s="905"/>
      <c r="DE40" s="905"/>
      <c r="DF40" s="905"/>
      <c r="DG40" s="905"/>
      <c r="DH40" s="905"/>
      <c r="DI40" s="905"/>
      <c r="DJ40" s="905"/>
      <c r="DK40" s="905"/>
      <c r="DL40" s="905"/>
      <c r="DM40" s="905"/>
      <c r="DN40" s="905"/>
      <c r="DO40" s="905"/>
      <c r="DP40" s="905"/>
      <c r="DQ40" s="905"/>
      <c r="DR40" s="905"/>
      <c r="DS40" s="905"/>
      <c r="DT40" s="905"/>
      <c r="DU40" s="905"/>
      <c r="DV40" s="905"/>
      <c r="DW40" s="905"/>
    </row>
    <row r="41" spans="1:127" s="1039" customFormat="1" ht="21" customHeight="1">
      <c r="A41" s="1025"/>
      <c r="B41" s="900">
        <v>24</v>
      </c>
      <c r="C41" s="1916" t="s">
        <v>1113</v>
      </c>
      <c r="D41" s="1916"/>
      <c r="E41" s="1916"/>
      <c r="F41" s="1916"/>
      <c r="G41" s="1916"/>
      <c r="H41" s="1916"/>
      <c r="I41" s="1916"/>
      <c r="J41" s="1916"/>
      <c r="K41" s="1034"/>
      <c r="L41" s="1034"/>
      <c r="M41" s="1034"/>
      <c r="N41" s="1034"/>
      <c r="O41" s="1035">
        <v>1</v>
      </c>
      <c r="P41" s="1030"/>
      <c r="Q41" s="900">
        <v>53</v>
      </c>
      <c r="R41" s="1916" t="s">
        <v>1112</v>
      </c>
      <c r="S41" s="1916"/>
      <c r="T41" s="1916"/>
      <c r="U41" s="1916"/>
      <c r="V41" s="1916"/>
      <c r="W41" s="1916"/>
      <c r="X41" s="1916"/>
      <c r="Y41" s="1916"/>
      <c r="Z41" s="1037"/>
      <c r="AA41" s="1035">
        <v>1</v>
      </c>
      <c r="AB41" s="1047"/>
      <c r="AC41" s="1037"/>
      <c r="AD41" s="1037"/>
      <c r="AE41" s="1037"/>
      <c r="AF41" s="1400">
        <f t="shared" si="0"/>
        <v>1</v>
      </c>
      <c r="AG41" s="1400">
        <f t="shared" si="1"/>
        <v>0.89</v>
      </c>
      <c r="AH41" s="1025"/>
      <c r="AI41" s="1025"/>
      <c r="AJ41" s="1025"/>
      <c r="AK41" s="1025"/>
      <c r="AL41" s="1025"/>
      <c r="AM41" s="1025"/>
      <c r="AN41" s="1025"/>
      <c r="AO41" s="1025"/>
      <c r="AP41" s="1025"/>
      <c r="AQ41" s="1025"/>
      <c r="AR41" s="1025"/>
      <c r="AS41" s="1025"/>
      <c r="AT41" s="1025"/>
      <c r="AU41" s="1025"/>
      <c r="AV41" s="1025"/>
      <c r="AW41" s="1025"/>
      <c r="AX41" s="1025"/>
      <c r="AY41" s="1025"/>
      <c r="AZ41" s="1025"/>
      <c r="BA41" s="1025"/>
      <c r="BB41" s="903"/>
      <c r="BC41" s="905"/>
      <c r="BD41" s="905"/>
      <c r="BE41" s="905"/>
      <c r="BF41" s="905"/>
      <c r="BG41" s="905"/>
      <c r="BH41" s="905"/>
      <c r="BI41" s="905"/>
      <c r="BJ41" s="905"/>
      <c r="BK41" s="1043"/>
      <c r="BL41" s="903"/>
      <c r="BM41" s="905"/>
      <c r="BN41" s="905"/>
      <c r="BO41" s="905"/>
      <c r="BP41" s="905"/>
      <c r="BQ41" s="905"/>
      <c r="BR41" s="905"/>
      <c r="BS41" s="905"/>
      <c r="BT41" s="905"/>
      <c r="BU41" s="905"/>
      <c r="BV41" s="905"/>
      <c r="BW41" s="905"/>
      <c r="BX41" s="905"/>
      <c r="BY41" s="905"/>
      <c r="BZ41" s="905"/>
      <c r="CA41" s="905"/>
      <c r="CB41" s="905"/>
      <c r="CC41" s="905"/>
      <c r="CD41" s="905"/>
      <c r="CE41" s="905"/>
      <c r="CF41" s="905"/>
      <c r="CG41" s="905"/>
      <c r="CH41" s="905"/>
      <c r="CI41" s="905"/>
      <c r="CJ41" s="905"/>
      <c r="CK41" s="905"/>
      <c r="CL41" s="905"/>
      <c r="CM41" s="905"/>
      <c r="CN41" s="905"/>
      <c r="CO41" s="905"/>
      <c r="CP41" s="905"/>
      <c r="CQ41" s="905"/>
      <c r="CR41" s="905"/>
      <c r="CS41" s="905"/>
      <c r="CT41" s="905"/>
      <c r="CU41" s="905"/>
      <c r="CV41" s="905"/>
      <c r="CW41" s="905"/>
      <c r="CX41" s="905"/>
      <c r="CY41" s="905"/>
      <c r="CZ41" s="905"/>
      <c r="DA41" s="905"/>
      <c r="DB41" s="905"/>
      <c r="DC41" s="905"/>
      <c r="DD41" s="905"/>
      <c r="DE41" s="905"/>
      <c r="DF41" s="905"/>
      <c r="DG41" s="905"/>
      <c r="DH41" s="905"/>
      <c r="DI41" s="905"/>
      <c r="DJ41" s="905"/>
      <c r="DK41" s="905"/>
      <c r="DL41" s="905"/>
      <c r="DM41" s="905"/>
      <c r="DN41" s="905"/>
      <c r="DO41" s="905"/>
      <c r="DP41" s="905"/>
      <c r="DQ41" s="905"/>
      <c r="DR41" s="905"/>
      <c r="DS41" s="905"/>
      <c r="DT41" s="905"/>
      <c r="DU41" s="905"/>
      <c r="DV41" s="905"/>
      <c r="DW41" s="905"/>
    </row>
    <row r="42" spans="1:127" s="1039" customFormat="1" ht="21" customHeight="1">
      <c r="A42" s="1025"/>
      <c r="B42" s="900">
        <v>25</v>
      </c>
      <c r="C42" s="1916" t="s">
        <v>1111</v>
      </c>
      <c r="D42" s="1916"/>
      <c r="E42" s="1916"/>
      <c r="F42" s="1916"/>
      <c r="G42" s="1916"/>
      <c r="H42" s="1916"/>
      <c r="I42" s="1916"/>
      <c r="J42" s="1916"/>
      <c r="K42" s="1034"/>
      <c r="L42" s="1035">
        <v>1</v>
      </c>
      <c r="M42" s="1034"/>
      <c r="N42" s="1034"/>
      <c r="O42" s="1034"/>
      <c r="P42" s="1030"/>
      <c r="Q42" s="900">
        <v>54</v>
      </c>
      <c r="R42" s="1916" t="s">
        <v>1110</v>
      </c>
      <c r="S42" s="1916"/>
      <c r="T42" s="1916"/>
      <c r="U42" s="1916"/>
      <c r="V42" s="1916"/>
      <c r="W42" s="1916"/>
      <c r="X42" s="1916"/>
      <c r="Y42" s="1916"/>
      <c r="Z42" s="1037"/>
      <c r="AA42" s="1035">
        <v>1</v>
      </c>
      <c r="AB42" s="1037"/>
      <c r="AC42" s="1037"/>
      <c r="AD42" s="1037"/>
      <c r="AE42" s="1037"/>
      <c r="AF42" s="1400">
        <f t="shared" si="0"/>
        <v>0.89</v>
      </c>
      <c r="AG42" s="1400">
        <f t="shared" si="1"/>
        <v>0.89</v>
      </c>
      <c r="AH42" s="1025"/>
      <c r="AI42" s="1025"/>
      <c r="AJ42" s="1025"/>
      <c r="AK42" s="1025"/>
      <c r="AL42" s="1025"/>
      <c r="AM42" s="1025"/>
      <c r="AN42" s="1025"/>
      <c r="AO42" s="1025"/>
      <c r="AP42" s="1025"/>
      <c r="AQ42" s="1025"/>
      <c r="AR42" s="1025"/>
      <c r="AS42" s="1025"/>
      <c r="AT42" s="1025"/>
      <c r="AU42" s="1025"/>
      <c r="AV42" s="1025"/>
      <c r="AW42" s="1025"/>
      <c r="AX42" s="1025"/>
      <c r="AY42" s="1025"/>
      <c r="AZ42" s="1025"/>
      <c r="BA42" s="1025"/>
      <c r="BB42" s="903"/>
      <c r="BC42" s="905"/>
      <c r="BD42" s="905"/>
      <c r="BE42" s="905"/>
      <c r="BF42" s="905"/>
      <c r="BG42" s="905"/>
      <c r="BH42" s="905"/>
      <c r="BI42" s="905"/>
      <c r="BJ42" s="905"/>
      <c r="BK42" s="1043"/>
      <c r="BL42" s="903"/>
      <c r="BM42" s="905"/>
      <c r="BN42" s="905"/>
      <c r="BO42" s="905"/>
      <c r="BP42" s="905"/>
      <c r="BQ42" s="905"/>
      <c r="BR42" s="905"/>
      <c r="BS42" s="905"/>
      <c r="BT42" s="905"/>
      <c r="BU42" s="905"/>
      <c r="BV42" s="905"/>
      <c r="BW42" s="905"/>
      <c r="BX42" s="905"/>
      <c r="BY42" s="905"/>
      <c r="BZ42" s="905"/>
      <c r="CA42" s="905"/>
      <c r="CB42" s="905"/>
      <c r="CC42" s="905"/>
      <c r="CD42" s="905"/>
      <c r="CE42" s="905"/>
      <c r="CF42" s="905"/>
      <c r="CG42" s="905"/>
      <c r="CH42" s="905"/>
      <c r="CI42" s="905"/>
      <c r="CJ42" s="905"/>
      <c r="CK42" s="905"/>
      <c r="CL42" s="905"/>
      <c r="CM42" s="905"/>
      <c r="CN42" s="905"/>
      <c r="CO42" s="905"/>
      <c r="CP42" s="905"/>
      <c r="CQ42" s="905"/>
      <c r="CR42" s="905"/>
      <c r="CS42" s="905"/>
      <c r="CT42" s="905"/>
      <c r="CU42" s="905"/>
      <c r="CV42" s="905"/>
      <c r="CW42" s="905"/>
      <c r="CX42" s="905"/>
      <c r="CY42" s="905"/>
      <c r="CZ42" s="905"/>
      <c r="DA42" s="905"/>
      <c r="DB42" s="905"/>
      <c r="DC42" s="905"/>
      <c r="DD42" s="905"/>
      <c r="DE42" s="905"/>
      <c r="DF42" s="905"/>
      <c r="DG42" s="905"/>
      <c r="DH42" s="905"/>
      <c r="DI42" s="905"/>
      <c r="DJ42" s="905"/>
      <c r="DK42" s="905"/>
      <c r="DL42" s="905"/>
      <c r="DM42" s="905"/>
      <c r="DN42" s="905"/>
      <c r="DO42" s="905"/>
      <c r="DP42" s="905"/>
      <c r="DQ42" s="905"/>
      <c r="DR42" s="905"/>
      <c r="DS42" s="905"/>
      <c r="DT42" s="905"/>
      <c r="DU42" s="905"/>
      <c r="DV42" s="905"/>
      <c r="DW42" s="905"/>
    </row>
    <row r="43" spans="1:127" s="1039" customFormat="1" ht="21" customHeight="1">
      <c r="A43" s="1025"/>
      <c r="B43" s="900">
        <v>26</v>
      </c>
      <c r="C43" s="1916" t="s">
        <v>1109</v>
      </c>
      <c r="D43" s="1916"/>
      <c r="E43" s="1916"/>
      <c r="F43" s="1916"/>
      <c r="G43" s="1916"/>
      <c r="H43" s="1916"/>
      <c r="I43" s="1916"/>
      <c r="J43" s="1916"/>
      <c r="K43" s="1034"/>
      <c r="L43" s="1035">
        <v>1</v>
      </c>
      <c r="M43" s="1034"/>
      <c r="N43" s="1034"/>
      <c r="O43" s="1047" t="s">
        <v>2072</v>
      </c>
      <c r="P43" s="1030"/>
      <c r="Q43" s="900">
        <v>55</v>
      </c>
      <c r="R43" s="1916" t="s">
        <v>1108</v>
      </c>
      <c r="S43" s="1916"/>
      <c r="T43" s="1916"/>
      <c r="U43" s="1916"/>
      <c r="V43" s="1916"/>
      <c r="W43" s="1916"/>
      <c r="X43" s="1916"/>
      <c r="Y43" s="1916"/>
      <c r="Z43" s="1037"/>
      <c r="AA43" s="1035">
        <v>1</v>
      </c>
      <c r="AB43" s="1037"/>
      <c r="AC43" s="1037"/>
      <c r="AD43" s="1037"/>
      <c r="AE43" s="1037"/>
      <c r="AF43" s="1400">
        <f t="shared" si="0"/>
        <v>0.89</v>
      </c>
      <c r="AG43" s="1400">
        <f t="shared" si="1"/>
        <v>0.89</v>
      </c>
      <c r="AH43" s="1025"/>
      <c r="AI43" s="1025"/>
      <c r="AJ43" s="1025"/>
      <c r="AK43" s="1025"/>
      <c r="AL43" s="1025"/>
      <c r="AM43" s="1025"/>
      <c r="AN43" s="1025"/>
      <c r="AO43" s="1025"/>
      <c r="AP43" s="1025"/>
      <c r="AQ43" s="1025"/>
      <c r="AR43" s="1025"/>
      <c r="AS43" s="1025"/>
      <c r="AT43" s="1025"/>
      <c r="AU43" s="1025"/>
      <c r="AV43" s="1025"/>
      <c r="AW43" s="1025"/>
      <c r="AX43" s="1025"/>
      <c r="AY43" s="1025"/>
      <c r="AZ43" s="1025"/>
      <c r="BA43" s="1025"/>
      <c r="BB43" s="903"/>
      <c r="BC43" s="905"/>
      <c r="BD43" s="905"/>
      <c r="BE43" s="905"/>
      <c r="BF43" s="905"/>
      <c r="BG43" s="905"/>
      <c r="BH43" s="905"/>
      <c r="BI43" s="905"/>
      <c r="BJ43" s="905"/>
      <c r="BK43" s="1043"/>
      <c r="BL43" s="903"/>
      <c r="BM43" s="905"/>
      <c r="BN43" s="905"/>
      <c r="BO43" s="905"/>
      <c r="BP43" s="905"/>
      <c r="BQ43" s="905"/>
      <c r="BR43" s="905"/>
      <c r="BS43" s="905"/>
      <c r="BT43" s="905"/>
      <c r="BU43" s="905"/>
      <c r="BV43" s="905"/>
      <c r="BW43" s="905"/>
      <c r="BX43" s="905"/>
      <c r="BY43" s="905"/>
      <c r="BZ43" s="905"/>
      <c r="CA43" s="905"/>
      <c r="CB43" s="905"/>
      <c r="CC43" s="905"/>
      <c r="CD43" s="905"/>
      <c r="CE43" s="905"/>
      <c r="CF43" s="905"/>
      <c r="CG43" s="905"/>
      <c r="CH43" s="905"/>
      <c r="CI43" s="905"/>
      <c r="CJ43" s="905"/>
      <c r="CK43" s="905"/>
      <c r="CL43" s="905"/>
      <c r="CM43" s="905"/>
      <c r="CN43" s="905"/>
      <c r="CO43" s="905"/>
      <c r="CP43" s="905"/>
      <c r="CQ43" s="905"/>
      <c r="CR43" s="905"/>
      <c r="CS43" s="905"/>
      <c r="CT43" s="905"/>
      <c r="CU43" s="905"/>
      <c r="CV43" s="905"/>
      <c r="CW43" s="905"/>
      <c r="CX43" s="905"/>
      <c r="CY43" s="905"/>
      <c r="CZ43" s="905"/>
      <c r="DA43" s="905"/>
      <c r="DB43" s="905"/>
      <c r="DC43" s="905"/>
      <c r="DD43" s="905"/>
      <c r="DE43" s="905"/>
      <c r="DF43" s="905"/>
      <c r="DG43" s="905"/>
      <c r="DH43" s="905"/>
      <c r="DI43" s="905"/>
      <c r="DJ43" s="905"/>
      <c r="DK43" s="905"/>
      <c r="DL43" s="905"/>
      <c r="DM43" s="905"/>
      <c r="DN43" s="905"/>
      <c r="DO43" s="905"/>
      <c r="DP43" s="905"/>
      <c r="DQ43" s="905"/>
      <c r="DR43" s="905"/>
      <c r="DS43" s="905"/>
      <c r="DT43" s="905"/>
      <c r="DU43" s="905"/>
      <c r="DV43" s="905"/>
      <c r="DW43" s="905"/>
    </row>
    <row r="44" spans="1:127" s="1039" customFormat="1" ht="21" customHeight="1">
      <c r="A44" s="1025"/>
      <c r="B44" s="900">
        <v>27</v>
      </c>
      <c r="C44" s="1916" t="s">
        <v>1107</v>
      </c>
      <c r="D44" s="1916"/>
      <c r="E44" s="1916"/>
      <c r="F44" s="1916"/>
      <c r="G44" s="1916"/>
      <c r="H44" s="1916"/>
      <c r="I44" s="1916"/>
      <c r="J44" s="1916"/>
      <c r="K44" s="1034"/>
      <c r="L44" s="1035">
        <v>1</v>
      </c>
      <c r="M44" s="1036">
        <v>1</v>
      </c>
      <c r="N44" s="1036"/>
      <c r="O44" s="1036"/>
      <c r="P44" s="1030"/>
      <c r="Q44" s="900">
        <v>56</v>
      </c>
      <c r="R44" s="1916" t="s">
        <v>1106</v>
      </c>
      <c r="S44" s="1916"/>
      <c r="T44" s="1916"/>
      <c r="U44" s="1916"/>
      <c r="V44" s="1916"/>
      <c r="W44" s="1916"/>
      <c r="X44" s="1916"/>
      <c r="Y44" s="1916"/>
      <c r="Z44" s="1037"/>
      <c r="AA44" s="1035">
        <v>1</v>
      </c>
      <c r="AB44" s="1037"/>
      <c r="AC44" s="1037"/>
      <c r="AD44" s="1037"/>
      <c r="AE44" s="1037"/>
      <c r="AF44" s="1400">
        <f t="shared" si="0"/>
        <v>1.68</v>
      </c>
      <c r="AG44" s="1400">
        <f t="shared" si="1"/>
        <v>0.89</v>
      </c>
      <c r="AH44" s="1025"/>
      <c r="AI44" s="1025"/>
      <c r="AJ44" s="1025"/>
      <c r="AK44" s="1025"/>
      <c r="AL44" s="1025"/>
      <c r="AM44" s="1025"/>
      <c r="AN44" s="1025"/>
      <c r="AO44" s="1025"/>
      <c r="AP44" s="1025"/>
      <c r="AQ44" s="1025"/>
      <c r="AR44" s="1025"/>
      <c r="AS44" s="1025"/>
      <c r="AT44" s="1025"/>
      <c r="AU44" s="1025"/>
      <c r="AV44" s="1025"/>
      <c r="AW44" s="1025"/>
      <c r="AX44" s="1025"/>
      <c r="AY44" s="1025"/>
      <c r="AZ44" s="1025"/>
      <c r="BA44" s="1025"/>
      <c r="BB44" s="903"/>
      <c r="BC44" s="905"/>
      <c r="BD44" s="905"/>
      <c r="BE44" s="905"/>
      <c r="BF44" s="905"/>
      <c r="BG44" s="905"/>
      <c r="BH44" s="905"/>
      <c r="BI44" s="905"/>
      <c r="BJ44" s="905"/>
      <c r="BK44" s="1043"/>
      <c r="BL44" s="903"/>
      <c r="BM44" s="905"/>
      <c r="BN44" s="905"/>
      <c r="BO44" s="905"/>
      <c r="BP44" s="905"/>
      <c r="BQ44" s="905"/>
      <c r="BR44" s="905"/>
      <c r="BS44" s="905"/>
      <c r="BT44" s="899"/>
      <c r="BU44" s="899"/>
      <c r="BV44" s="899"/>
      <c r="BW44" s="899"/>
      <c r="BX44" s="899"/>
      <c r="BY44" s="899"/>
      <c r="BZ44" s="899"/>
      <c r="CA44" s="899"/>
      <c r="CB44" s="899"/>
      <c r="CC44" s="899"/>
      <c r="CD44" s="899"/>
      <c r="CE44" s="899"/>
      <c r="CF44" s="899"/>
      <c r="CG44" s="899"/>
      <c r="CH44" s="899"/>
      <c r="CI44" s="899"/>
      <c r="CJ44" s="899"/>
      <c r="CK44" s="899"/>
      <c r="CL44" s="899"/>
      <c r="CM44" s="899"/>
      <c r="CN44" s="899"/>
      <c r="CO44" s="899"/>
      <c r="CP44" s="899"/>
      <c r="CQ44" s="899"/>
      <c r="CR44" s="899"/>
      <c r="CS44" s="899"/>
      <c r="CT44" s="899"/>
      <c r="CU44" s="899"/>
      <c r="CV44" s="899"/>
      <c r="CW44" s="899"/>
      <c r="CX44" s="899"/>
      <c r="CY44" s="899"/>
      <c r="CZ44" s="899"/>
      <c r="DA44" s="899"/>
      <c r="DB44" s="899"/>
      <c r="DC44" s="899"/>
      <c r="DD44" s="899"/>
      <c r="DE44" s="899"/>
      <c r="DF44" s="899"/>
      <c r="DG44" s="899"/>
      <c r="DH44" s="899"/>
      <c r="DI44" s="899"/>
      <c r="DJ44" s="899"/>
      <c r="DK44" s="899"/>
      <c r="DL44" s="899"/>
      <c r="DM44" s="899"/>
      <c r="DN44" s="899"/>
      <c r="DO44" s="899"/>
      <c r="DP44" s="899"/>
      <c r="DQ44" s="899"/>
      <c r="DR44" s="899"/>
      <c r="DS44" s="899"/>
      <c r="DT44" s="899"/>
      <c r="DU44" s="899"/>
      <c r="DV44" s="899"/>
      <c r="DW44" s="899"/>
    </row>
    <row r="45" spans="1:127" s="1039" customFormat="1" ht="21" customHeight="1">
      <c r="A45" s="1025"/>
      <c r="B45" s="900">
        <v>28</v>
      </c>
      <c r="C45" s="1916" t="s">
        <v>1105</v>
      </c>
      <c r="D45" s="1916"/>
      <c r="E45" s="1916"/>
      <c r="F45" s="1916"/>
      <c r="G45" s="1916"/>
      <c r="H45" s="1916"/>
      <c r="I45" s="1916"/>
      <c r="J45" s="1916"/>
      <c r="K45" s="1034"/>
      <c r="L45" s="1034"/>
      <c r="M45" s="1035">
        <v>1</v>
      </c>
      <c r="N45" s="1034"/>
      <c r="O45" s="1034"/>
      <c r="P45" s="1030"/>
      <c r="Q45" s="900">
        <v>57</v>
      </c>
      <c r="R45" s="1917" t="s">
        <v>1104</v>
      </c>
      <c r="S45" s="1917"/>
      <c r="T45" s="1917"/>
      <c r="U45" s="1917"/>
      <c r="V45" s="1917"/>
      <c r="W45" s="1917"/>
      <c r="X45" s="1917"/>
      <c r="Y45" s="1917"/>
      <c r="Z45" s="1037"/>
      <c r="AA45" s="1035">
        <v>1</v>
      </c>
      <c r="AB45" s="1047"/>
      <c r="AC45" s="1047"/>
      <c r="AD45" s="1037"/>
      <c r="AE45" s="1037"/>
      <c r="AF45" s="1400">
        <f t="shared" si="0"/>
        <v>0.79</v>
      </c>
      <c r="AG45" s="1400">
        <f t="shared" si="1"/>
        <v>0.89</v>
      </c>
      <c r="AH45" s="1025"/>
      <c r="AI45" s="1025"/>
      <c r="AJ45" s="1025"/>
      <c r="AK45" s="1025"/>
      <c r="AL45" s="1025"/>
      <c r="AM45" s="1025"/>
      <c r="AN45" s="1025"/>
      <c r="AO45" s="1025"/>
      <c r="AP45" s="1025"/>
      <c r="AQ45" s="1025"/>
      <c r="AR45" s="1025"/>
      <c r="AS45" s="1025"/>
      <c r="AT45" s="1025"/>
      <c r="AU45" s="1025"/>
      <c r="AV45" s="1025"/>
      <c r="AW45" s="1025"/>
      <c r="AX45" s="1025"/>
      <c r="AY45" s="1025"/>
      <c r="AZ45" s="1025"/>
      <c r="BA45" s="1025"/>
      <c r="BB45" s="903"/>
      <c r="BC45" s="905"/>
      <c r="BD45" s="905"/>
      <c r="BE45" s="905"/>
      <c r="BF45" s="905"/>
      <c r="BG45" s="905"/>
      <c r="BH45" s="905"/>
      <c r="BI45" s="905"/>
      <c r="BJ45" s="905"/>
      <c r="BK45" s="1043"/>
      <c r="BL45" s="903"/>
      <c r="BM45" s="905"/>
      <c r="BN45" s="905"/>
      <c r="BO45" s="905"/>
      <c r="BP45" s="905"/>
      <c r="BQ45" s="905"/>
      <c r="BR45" s="905"/>
      <c r="BS45" s="905"/>
      <c r="BT45" s="899"/>
      <c r="BU45" s="899"/>
      <c r="BV45" s="899"/>
      <c r="BW45" s="899"/>
      <c r="BX45" s="899"/>
      <c r="BY45" s="899"/>
      <c r="BZ45" s="899"/>
      <c r="CA45" s="899"/>
      <c r="CB45" s="899"/>
      <c r="CC45" s="899"/>
      <c r="CD45" s="899"/>
      <c r="CE45" s="899"/>
      <c r="CF45" s="899"/>
      <c r="CG45" s="899"/>
      <c r="CH45" s="899"/>
      <c r="CI45" s="899"/>
      <c r="CJ45" s="899"/>
      <c r="CK45" s="899"/>
      <c r="CL45" s="899"/>
      <c r="CM45" s="899"/>
      <c r="CN45" s="899"/>
      <c r="CO45" s="899"/>
      <c r="CP45" s="899"/>
      <c r="CQ45" s="899"/>
      <c r="CR45" s="899"/>
      <c r="CS45" s="899"/>
      <c r="CT45" s="899"/>
      <c r="CU45" s="899"/>
      <c r="CV45" s="899"/>
      <c r="CW45" s="899"/>
      <c r="CX45" s="899"/>
      <c r="CY45" s="899"/>
      <c r="CZ45" s="899"/>
      <c r="DA45" s="899"/>
      <c r="DB45" s="899"/>
      <c r="DC45" s="899"/>
      <c r="DD45" s="899"/>
      <c r="DE45" s="899"/>
      <c r="DF45" s="899"/>
      <c r="DG45" s="899"/>
      <c r="DH45" s="899"/>
      <c r="DI45" s="899"/>
      <c r="DJ45" s="899"/>
      <c r="DK45" s="899"/>
      <c r="DL45" s="899"/>
      <c r="DM45" s="899"/>
      <c r="DN45" s="899"/>
      <c r="DO45" s="899"/>
      <c r="DP45" s="899"/>
      <c r="DQ45" s="899"/>
      <c r="DR45" s="899"/>
      <c r="DS45" s="899"/>
      <c r="DT45" s="899"/>
      <c r="DU45" s="899"/>
      <c r="DV45" s="899"/>
      <c r="DW45" s="899"/>
    </row>
    <row r="46" spans="1:127" s="1039" customFormat="1" ht="21" customHeight="1" thickBot="1">
      <c r="A46" s="1025"/>
      <c r="B46" s="906">
        <v>29</v>
      </c>
      <c r="C46" s="1919" t="s">
        <v>1103</v>
      </c>
      <c r="D46" s="1919"/>
      <c r="E46" s="1919"/>
      <c r="F46" s="1919"/>
      <c r="G46" s="1919"/>
      <c r="H46" s="1919"/>
      <c r="I46" s="1919"/>
      <c r="J46" s="1919"/>
      <c r="K46" s="1034"/>
      <c r="L46" s="1035">
        <v>1</v>
      </c>
      <c r="M46" s="1034"/>
      <c r="N46" s="1034"/>
      <c r="O46" s="1034"/>
      <c r="P46" s="1030"/>
      <c r="Q46" s="906">
        <v>58</v>
      </c>
      <c r="R46" s="1920" t="s">
        <v>1102</v>
      </c>
      <c r="S46" s="1920"/>
      <c r="T46" s="1920"/>
      <c r="U46" s="1920"/>
      <c r="V46" s="1920"/>
      <c r="W46" s="1920"/>
      <c r="X46" s="1920"/>
      <c r="Y46" s="1920"/>
      <c r="Z46" s="1047"/>
      <c r="AA46" s="1035">
        <v>1</v>
      </c>
      <c r="AB46" s="1037"/>
      <c r="AC46" s="1037"/>
      <c r="AD46" s="1037"/>
      <c r="AE46" s="1037"/>
      <c r="AF46" s="1400">
        <f t="shared" si="0"/>
        <v>0.89</v>
      </c>
      <c r="AG46" s="1400">
        <f t="shared" si="1"/>
        <v>0.89</v>
      </c>
      <c r="AH46" s="1025"/>
      <c r="AI46" s="1025"/>
      <c r="AJ46" s="1025"/>
      <c r="AK46" s="1025"/>
      <c r="AL46" s="1025"/>
      <c r="AM46" s="1025"/>
      <c r="AN46" s="1025"/>
      <c r="AO46" s="1025"/>
      <c r="AP46" s="1025"/>
      <c r="AQ46" s="1025"/>
      <c r="AR46" s="1025"/>
      <c r="AS46" s="1025"/>
      <c r="AT46" s="1025"/>
      <c r="AU46" s="1025"/>
      <c r="AV46" s="1025"/>
      <c r="AW46" s="1025"/>
      <c r="AX46" s="1025"/>
      <c r="AY46" s="1025"/>
      <c r="AZ46" s="1025"/>
      <c r="BA46" s="1025"/>
      <c r="BB46" s="903"/>
      <c r="BC46" s="905"/>
      <c r="BD46" s="905"/>
      <c r="BE46" s="905"/>
      <c r="BF46" s="905"/>
      <c r="BG46" s="905"/>
      <c r="BH46" s="905"/>
      <c r="BI46" s="905"/>
      <c r="BJ46" s="905"/>
      <c r="BK46" s="1043"/>
      <c r="BL46" s="903"/>
      <c r="BM46" s="905"/>
      <c r="BN46" s="905"/>
      <c r="BO46" s="905"/>
      <c r="BP46" s="905"/>
      <c r="BQ46" s="905"/>
      <c r="BR46" s="905"/>
      <c r="BS46" s="905"/>
      <c r="BT46" s="899"/>
      <c r="BU46" s="899"/>
      <c r="BV46" s="899"/>
      <c r="BW46" s="899"/>
      <c r="BX46" s="899"/>
      <c r="BY46" s="899"/>
      <c r="BZ46" s="899"/>
      <c r="CA46" s="899"/>
      <c r="CB46" s="899"/>
      <c r="CC46" s="899"/>
      <c r="CD46" s="899"/>
      <c r="CE46" s="899"/>
      <c r="CF46" s="899"/>
      <c r="CG46" s="899"/>
      <c r="CH46" s="899"/>
      <c r="CI46" s="899"/>
      <c r="CJ46" s="899"/>
      <c r="CK46" s="899"/>
      <c r="CL46" s="899"/>
      <c r="CM46" s="899"/>
      <c r="CN46" s="899"/>
      <c r="CO46" s="899"/>
      <c r="CP46" s="899"/>
      <c r="CQ46" s="899"/>
      <c r="CR46" s="899"/>
      <c r="CS46" s="899"/>
      <c r="CT46" s="899"/>
      <c r="CU46" s="899"/>
      <c r="CV46" s="899"/>
      <c r="CW46" s="899"/>
      <c r="CX46" s="899"/>
      <c r="CY46" s="899"/>
      <c r="CZ46" s="899"/>
      <c r="DA46" s="899"/>
      <c r="DB46" s="899"/>
      <c r="DC46" s="899"/>
      <c r="DD46" s="899"/>
      <c r="DE46" s="899"/>
      <c r="DF46" s="899"/>
      <c r="DG46" s="899"/>
      <c r="DH46" s="899"/>
      <c r="DI46" s="899"/>
      <c r="DJ46" s="899"/>
      <c r="DK46" s="899"/>
      <c r="DL46" s="899"/>
      <c r="DM46" s="899"/>
      <c r="DN46" s="899"/>
      <c r="DO46" s="899"/>
      <c r="DP46" s="899"/>
      <c r="DQ46" s="899"/>
      <c r="DR46" s="899"/>
      <c r="DS46" s="899"/>
      <c r="DT46" s="899"/>
      <c r="DU46" s="899"/>
      <c r="DV46" s="899"/>
      <c r="DW46" s="899"/>
    </row>
    <row r="47" spans="1:127" s="1039" customFormat="1" ht="15.6" customHeight="1" thickBot="1">
      <c r="A47" s="1025"/>
      <c r="B47" s="1921"/>
      <c r="C47" s="1921"/>
      <c r="D47" s="1921"/>
      <c r="E47" s="907"/>
      <c r="F47" s="907"/>
      <c r="G47" s="907"/>
      <c r="H47" s="907"/>
      <c r="I47" s="1057"/>
      <c r="J47" s="1057"/>
      <c r="K47" s="1057"/>
      <c r="L47" s="1057"/>
      <c r="M47" s="1057"/>
      <c r="N47" s="1057"/>
      <c r="O47" s="1057"/>
      <c r="P47" s="1057"/>
      <c r="Q47" s="907"/>
      <c r="R47" s="907"/>
      <c r="S47" s="907"/>
      <c r="T47" s="907"/>
      <c r="U47" s="907"/>
      <c r="V47" s="907"/>
      <c r="W47" s="907"/>
      <c r="X47" s="907"/>
      <c r="Y47" s="907"/>
      <c r="Z47" s="1058"/>
      <c r="AA47" s="1058"/>
      <c r="AB47" s="1058"/>
      <c r="AC47" s="1058"/>
      <c r="AD47" s="1058"/>
      <c r="AE47" s="1025"/>
      <c r="AF47" s="1025"/>
      <c r="AG47" s="1025"/>
      <c r="AH47" s="1025"/>
      <c r="AI47" s="1025"/>
      <c r="AJ47" s="1025"/>
      <c r="AK47" s="1025"/>
      <c r="AL47" s="1025"/>
      <c r="AM47" s="1025"/>
      <c r="AN47" s="1025"/>
      <c r="AO47" s="1025"/>
      <c r="AP47" s="1025"/>
      <c r="AQ47" s="1025"/>
      <c r="AR47" s="1025"/>
      <c r="AS47" s="1025"/>
      <c r="AT47" s="1025"/>
      <c r="AU47" s="1025"/>
      <c r="AV47" s="1025"/>
      <c r="AW47" s="1025"/>
      <c r="AX47" s="1025"/>
      <c r="AY47" s="1025"/>
      <c r="AZ47" s="1025"/>
      <c r="BA47" s="1025"/>
      <c r="BD47" s="899"/>
      <c r="BE47" s="899"/>
      <c r="BF47" s="899"/>
      <c r="BG47" s="899"/>
      <c r="BH47" s="899"/>
      <c r="BI47" s="899"/>
      <c r="BJ47" s="899"/>
      <c r="BK47" s="899"/>
      <c r="BL47" s="899"/>
      <c r="BM47" s="899"/>
      <c r="BN47" s="899"/>
      <c r="BO47" s="899"/>
      <c r="BP47" s="899"/>
      <c r="BQ47" s="899"/>
      <c r="BR47" s="899"/>
      <c r="BS47" s="899"/>
      <c r="BT47" s="899"/>
      <c r="BU47" s="899"/>
      <c r="BV47" s="899"/>
      <c r="BW47" s="899"/>
      <c r="BX47" s="899"/>
      <c r="BY47" s="899"/>
      <c r="BZ47" s="899"/>
      <c r="CA47" s="899"/>
      <c r="CB47" s="899"/>
      <c r="CC47" s="899"/>
      <c r="CD47" s="899"/>
      <c r="CE47" s="899"/>
      <c r="CF47" s="899"/>
      <c r="CG47" s="899"/>
      <c r="CH47" s="899"/>
      <c r="CI47" s="899"/>
      <c r="CJ47" s="899"/>
      <c r="CK47" s="899"/>
      <c r="CL47" s="899"/>
      <c r="CM47" s="899"/>
      <c r="CN47" s="899"/>
      <c r="CO47" s="899"/>
      <c r="CP47" s="899"/>
      <c r="CQ47" s="899"/>
      <c r="CR47" s="899"/>
      <c r="CS47" s="899"/>
      <c r="CT47" s="899"/>
      <c r="CU47" s="899"/>
      <c r="CV47" s="899"/>
      <c r="CW47" s="899"/>
      <c r="CX47" s="899"/>
      <c r="CY47" s="899"/>
      <c r="CZ47" s="899"/>
      <c r="DA47" s="899"/>
      <c r="DB47" s="899"/>
      <c r="DC47" s="899"/>
      <c r="DD47" s="899"/>
      <c r="DE47" s="899"/>
      <c r="DF47" s="899"/>
      <c r="DG47" s="899"/>
    </row>
    <row r="48" spans="1:127" s="1039" customFormat="1" ht="9" hidden="1" customHeight="1" thickBot="1">
      <c r="A48" s="1025"/>
      <c r="B48" s="1921"/>
      <c r="C48" s="1921"/>
      <c r="D48" s="1921"/>
      <c r="E48" s="907"/>
      <c r="F48" s="907"/>
      <c r="G48" s="907"/>
      <c r="H48" s="907"/>
      <c r="I48" s="1913" t="s">
        <v>1101</v>
      </c>
      <c r="J48" s="1913"/>
      <c r="K48" s="1913"/>
      <c r="L48" s="1913"/>
      <c r="M48" s="1057"/>
      <c r="N48" s="1057"/>
      <c r="O48" s="1057"/>
      <c r="P48" s="1057"/>
      <c r="Q48" s="907"/>
      <c r="R48" s="907"/>
      <c r="S48" s="907"/>
      <c r="T48" s="907"/>
      <c r="U48" s="907"/>
      <c r="V48" s="907"/>
      <c r="W48" s="907"/>
      <c r="X48" s="907"/>
      <c r="Y48" s="907"/>
      <c r="Z48" s="1058"/>
      <c r="AA48" s="1058"/>
      <c r="AB48" s="1058"/>
      <c r="AC48" s="1058"/>
      <c r="AD48" s="1058"/>
      <c r="AE48" s="1025"/>
      <c r="AF48" s="1025"/>
      <c r="AG48" s="1025"/>
      <c r="AH48" s="1025"/>
      <c r="AI48" s="1025"/>
      <c r="AJ48" s="1025"/>
      <c r="AK48" s="1025"/>
      <c r="AL48" s="1025"/>
      <c r="AM48" s="1025"/>
      <c r="AN48" s="1025"/>
      <c r="AO48" s="1025"/>
      <c r="AP48" s="1025"/>
      <c r="AQ48" s="1025"/>
      <c r="AR48" s="1025"/>
      <c r="AS48" s="1025"/>
      <c r="AT48" s="1025"/>
      <c r="AU48" s="1025"/>
      <c r="AV48" s="1025"/>
      <c r="AW48" s="1025"/>
      <c r="AX48" s="1025"/>
      <c r="AY48" s="1025"/>
      <c r="AZ48" s="1025"/>
      <c r="BA48" s="1025"/>
      <c r="BD48" s="899"/>
      <c r="BE48" s="899"/>
      <c r="BF48" s="899"/>
      <c r="BG48" s="899"/>
      <c r="BH48" s="899"/>
      <c r="BI48" s="899"/>
      <c r="BJ48" s="899"/>
      <c r="BK48" s="899"/>
      <c r="BL48" s="899"/>
      <c r="BM48" s="899"/>
      <c r="BN48" s="899"/>
      <c r="BO48" s="899"/>
      <c r="BP48" s="899"/>
      <c r="BQ48" s="899"/>
      <c r="BR48" s="899"/>
      <c r="BS48" s="899"/>
      <c r="BT48" s="899"/>
      <c r="BU48" s="899"/>
      <c r="BV48" s="899"/>
      <c r="BW48" s="899"/>
      <c r="BX48" s="899"/>
      <c r="BY48" s="899"/>
      <c r="BZ48" s="899"/>
      <c r="CA48" s="899"/>
      <c r="CB48" s="899"/>
      <c r="CC48" s="899"/>
      <c r="CD48" s="899"/>
      <c r="CE48" s="899"/>
      <c r="CF48" s="899"/>
      <c r="CG48" s="899"/>
      <c r="CH48" s="899"/>
      <c r="CI48" s="899"/>
      <c r="CJ48" s="899"/>
      <c r="CK48" s="899"/>
      <c r="CL48" s="899"/>
      <c r="CM48" s="899"/>
      <c r="CN48" s="899"/>
      <c r="CO48" s="899"/>
      <c r="CP48" s="899"/>
      <c r="CQ48" s="899"/>
      <c r="CR48" s="899"/>
      <c r="CS48" s="899"/>
      <c r="CT48" s="899"/>
      <c r="CU48" s="899"/>
      <c r="CV48" s="899"/>
      <c r="CW48" s="899"/>
      <c r="CX48" s="899"/>
      <c r="CY48" s="899"/>
      <c r="CZ48" s="899"/>
      <c r="DA48" s="899"/>
      <c r="DB48" s="899"/>
      <c r="DC48" s="899"/>
      <c r="DD48" s="899"/>
      <c r="DE48" s="899"/>
      <c r="DF48" s="899"/>
      <c r="DG48" s="899"/>
    </row>
    <row r="49" spans="1:111" s="1039" customFormat="1" ht="17.100000000000001" customHeight="1" thickBot="1">
      <c r="A49" s="1025"/>
      <c r="B49" s="1059"/>
      <c r="C49" s="1059"/>
      <c r="D49" s="1059"/>
      <c r="E49" s="1059"/>
      <c r="F49" s="1059"/>
      <c r="G49" s="1060"/>
      <c r="H49" s="1060"/>
      <c r="I49" s="1060"/>
      <c r="J49" s="1060"/>
      <c r="K49" s="1060"/>
      <c r="L49" s="1060"/>
      <c r="M49" s="1922" t="s">
        <v>1100</v>
      </c>
      <c r="N49" s="1923"/>
      <c r="O49" s="1924"/>
      <c r="P49" s="1057"/>
      <c r="Q49" s="1925">
        <f>AF17</f>
        <v>0.92</v>
      </c>
      <c r="R49" s="1926"/>
      <c r="S49" s="1927"/>
      <c r="T49" s="1059"/>
      <c r="U49" s="1059"/>
      <c r="V49" s="1060"/>
      <c r="W49" s="1060"/>
      <c r="X49" s="1060"/>
      <c r="Y49" s="1060"/>
      <c r="Z49" s="1060"/>
      <c r="AA49" s="1060"/>
      <c r="AB49" s="1060"/>
      <c r="AC49" s="1060"/>
      <c r="AD49" s="1060"/>
      <c r="AE49" s="1025"/>
      <c r="AF49" s="1025"/>
      <c r="AG49" s="1025"/>
      <c r="AH49" s="1025"/>
      <c r="AI49" s="1025"/>
      <c r="AJ49" s="1025"/>
      <c r="AK49" s="1025"/>
      <c r="AL49" s="1025"/>
      <c r="AM49" s="1025"/>
      <c r="AN49" s="1025"/>
      <c r="AO49" s="1025"/>
      <c r="AP49" s="1025"/>
      <c r="AQ49" s="1025"/>
      <c r="AR49" s="1025"/>
      <c r="AS49" s="1025"/>
      <c r="AT49" s="1025"/>
      <c r="AU49" s="1025"/>
      <c r="AV49" s="1025"/>
      <c r="AW49" s="1025"/>
      <c r="AX49" s="1025"/>
      <c r="AY49" s="1025"/>
      <c r="AZ49" s="1025"/>
      <c r="BA49" s="1025"/>
      <c r="BD49" s="899"/>
      <c r="BE49" s="899"/>
      <c r="BF49" s="899"/>
      <c r="BG49" s="899"/>
      <c r="BH49" s="899"/>
      <c r="BI49" s="899"/>
      <c r="BJ49" s="899"/>
      <c r="BK49" s="899"/>
      <c r="BL49" s="899"/>
      <c r="BM49" s="899"/>
      <c r="BN49" s="899"/>
      <c r="BO49" s="899"/>
      <c r="BP49" s="899"/>
      <c r="BQ49" s="899"/>
      <c r="BR49" s="899"/>
      <c r="BS49" s="899"/>
      <c r="BT49" s="899"/>
      <c r="BU49" s="899"/>
      <c r="BV49" s="899"/>
      <c r="BW49" s="899"/>
      <c r="BX49" s="899"/>
      <c r="BY49" s="899"/>
      <c r="BZ49" s="899"/>
      <c r="CA49" s="899"/>
      <c r="CB49" s="899"/>
      <c r="CC49" s="899"/>
      <c r="CD49" s="899"/>
      <c r="CE49" s="899"/>
      <c r="CF49" s="899"/>
      <c r="CG49" s="899"/>
      <c r="CH49" s="899"/>
      <c r="CI49" s="899"/>
      <c r="CJ49" s="899"/>
      <c r="CK49" s="899"/>
      <c r="CL49" s="899"/>
      <c r="CM49" s="899"/>
      <c r="CN49" s="899"/>
      <c r="CO49" s="899"/>
      <c r="CP49" s="899"/>
      <c r="CQ49" s="899"/>
      <c r="CR49" s="899"/>
      <c r="CS49" s="899"/>
      <c r="CT49" s="899"/>
      <c r="CU49" s="899"/>
      <c r="CV49" s="899"/>
      <c r="CW49" s="899"/>
      <c r="CX49" s="899"/>
      <c r="CY49" s="899"/>
      <c r="CZ49" s="899"/>
      <c r="DA49" s="899"/>
      <c r="DB49" s="899"/>
      <c r="DC49" s="899"/>
      <c r="DD49" s="899"/>
      <c r="DE49" s="899"/>
      <c r="DF49" s="899"/>
      <c r="DG49" s="899"/>
    </row>
    <row r="50" spans="1:111" s="1039" customFormat="1" ht="12.6" customHeight="1" thickBot="1">
      <c r="A50" s="1025"/>
      <c r="B50" s="1061"/>
      <c r="C50" s="1061"/>
      <c r="D50" s="1061"/>
      <c r="E50" s="1061"/>
      <c r="F50" s="1061"/>
      <c r="G50" s="1062"/>
      <c r="H50" s="1062"/>
      <c r="I50" s="1062"/>
      <c r="J50" s="1062"/>
      <c r="K50" s="1062"/>
      <c r="L50" s="1062"/>
      <c r="M50" s="1062"/>
      <c r="N50" s="1062"/>
      <c r="O50" s="1062"/>
      <c r="P50" s="1057"/>
      <c r="Q50" s="1061"/>
      <c r="R50" s="1061"/>
      <c r="S50" s="1061"/>
      <c r="T50" s="1061"/>
      <c r="U50" s="1061"/>
      <c r="V50" s="1062"/>
      <c r="W50" s="1062"/>
      <c r="X50" s="1062"/>
      <c r="Y50" s="1062"/>
      <c r="Z50" s="1062"/>
      <c r="AA50" s="1062"/>
      <c r="AB50" s="1062"/>
      <c r="AC50" s="1062"/>
      <c r="AD50" s="1062"/>
      <c r="AE50" s="1025"/>
      <c r="AF50" s="1025"/>
      <c r="AG50" s="1025"/>
      <c r="AH50" s="1025"/>
      <c r="AI50" s="1025"/>
      <c r="AJ50" s="1025"/>
      <c r="AK50" s="1025"/>
      <c r="AL50" s="1025"/>
      <c r="AM50" s="1025"/>
      <c r="AN50" s="1025"/>
      <c r="AO50" s="1025"/>
      <c r="AP50" s="1025"/>
      <c r="AQ50" s="1025"/>
      <c r="AR50" s="1025"/>
      <c r="AS50" s="1025"/>
      <c r="AT50" s="1025"/>
      <c r="AU50" s="1025"/>
      <c r="AV50" s="1025"/>
      <c r="AW50" s="1025"/>
      <c r="AX50" s="1025"/>
      <c r="AY50" s="1025"/>
      <c r="AZ50" s="1025"/>
      <c r="BA50" s="1025"/>
      <c r="BD50" s="899"/>
      <c r="BE50" s="899"/>
      <c r="BF50" s="899"/>
      <c r="BG50" s="899"/>
      <c r="BH50" s="899"/>
      <c r="BI50" s="899"/>
      <c r="BJ50" s="899"/>
      <c r="BK50" s="899"/>
      <c r="BL50" s="899"/>
      <c r="BM50" s="899"/>
      <c r="BN50" s="899"/>
      <c r="BO50" s="899"/>
      <c r="BP50" s="899"/>
      <c r="BQ50" s="899"/>
      <c r="BR50" s="899"/>
      <c r="BS50" s="899"/>
      <c r="BT50" s="899"/>
      <c r="BU50" s="899"/>
      <c r="BV50" s="899"/>
      <c r="BW50" s="899"/>
      <c r="BX50" s="899"/>
      <c r="BY50" s="899"/>
      <c r="BZ50" s="899"/>
      <c r="CA50" s="899"/>
      <c r="CB50" s="899"/>
      <c r="CC50" s="899"/>
      <c r="CD50" s="899"/>
      <c r="CE50" s="899"/>
      <c r="CF50" s="899"/>
      <c r="CG50" s="899"/>
      <c r="CH50" s="899"/>
      <c r="CI50" s="899"/>
      <c r="CJ50" s="899"/>
      <c r="CK50" s="899"/>
      <c r="CL50" s="899"/>
      <c r="CM50" s="899"/>
      <c r="CN50" s="899"/>
      <c r="CO50" s="899"/>
      <c r="CP50" s="899"/>
      <c r="CQ50" s="899"/>
      <c r="CR50" s="899"/>
      <c r="CS50" s="899"/>
      <c r="CT50" s="899"/>
      <c r="CU50" s="899"/>
      <c r="CV50" s="899"/>
      <c r="CW50" s="899"/>
      <c r="CX50" s="899"/>
      <c r="CY50" s="899"/>
      <c r="CZ50" s="899"/>
      <c r="DA50" s="899"/>
      <c r="DB50" s="899"/>
      <c r="DC50" s="899"/>
      <c r="DD50" s="899"/>
      <c r="DE50" s="899"/>
      <c r="DF50" s="899"/>
      <c r="DG50" s="899"/>
    </row>
    <row r="51" spans="1:111" s="1039" customFormat="1" ht="20.100000000000001" customHeight="1" thickBot="1">
      <c r="A51" s="1025"/>
      <c r="B51" s="1928" t="s">
        <v>1099</v>
      </c>
      <c r="C51" s="1929"/>
      <c r="D51" s="1929"/>
      <c r="E51" s="1929"/>
      <c r="F51" s="1929"/>
      <c r="G51" s="1930" t="s">
        <v>1681</v>
      </c>
      <c r="H51" s="1930"/>
      <c r="I51" s="1930"/>
      <c r="J51" s="1930"/>
      <c r="K51" s="1930"/>
      <c r="L51" s="1930"/>
      <c r="M51" s="1930"/>
      <c r="N51" s="1930"/>
      <c r="O51" s="1931"/>
      <c r="P51" s="1057"/>
      <c r="Q51" s="1928" t="s">
        <v>1098</v>
      </c>
      <c r="R51" s="1929"/>
      <c r="S51" s="1929"/>
      <c r="T51" s="1929"/>
      <c r="U51" s="1929"/>
      <c r="V51" s="1930"/>
      <c r="W51" s="1930"/>
      <c r="X51" s="1930"/>
      <c r="Y51" s="1930"/>
      <c r="Z51" s="1930"/>
      <c r="AA51" s="1930"/>
      <c r="AB51" s="1930"/>
      <c r="AC51" s="1930"/>
      <c r="AD51" s="1931"/>
      <c r="AE51" s="1025"/>
      <c r="AF51" s="1025"/>
      <c r="AG51" s="1025"/>
      <c r="AH51" s="1025"/>
      <c r="AI51" s="1025"/>
      <c r="AJ51" s="1025"/>
      <c r="AK51" s="1025"/>
      <c r="AL51" s="1025"/>
      <c r="AM51" s="1025"/>
      <c r="AN51" s="1025"/>
      <c r="AO51" s="1025"/>
      <c r="AP51" s="1025"/>
      <c r="AQ51" s="1025"/>
      <c r="AR51" s="1025"/>
      <c r="AS51" s="1025"/>
      <c r="AT51" s="1025"/>
      <c r="AU51" s="1025"/>
      <c r="AV51" s="1025"/>
      <c r="AW51" s="1025"/>
      <c r="AX51" s="1025"/>
      <c r="AY51" s="1025"/>
      <c r="AZ51" s="1025"/>
      <c r="BA51" s="1025"/>
    </row>
    <row r="52" spans="1:111" s="1039" customFormat="1" ht="20.100000000000001" customHeight="1">
      <c r="A52" s="1025"/>
      <c r="B52" s="1913"/>
      <c r="C52" s="1913"/>
      <c r="D52" s="1913"/>
      <c r="E52" s="1913"/>
      <c r="F52" s="1913"/>
      <c r="G52" s="1913"/>
      <c r="H52" s="1913"/>
      <c r="I52" s="1913"/>
      <c r="J52" s="1913"/>
      <c r="K52" s="1913"/>
      <c r="L52" s="1913"/>
      <c r="M52" s="1913"/>
      <c r="N52" s="1913"/>
      <c r="O52" s="1913"/>
      <c r="P52" s="1913"/>
      <c r="Q52" s="1913"/>
      <c r="R52" s="1913"/>
      <c r="S52" s="1913"/>
      <c r="T52" s="1913"/>
      <c r="U52" s="1913"/>
      <c r="V52" s="1913"/>
      <c r="W52" s="1913"/>
      <c r="X52" s="1913"/>
      <c r="Y52" s="1913"/>
      <c r="Z52" s="1913"/>
      <c r="AA52" s="1913"/>
      <c r="AB52" s="1913"/>
      <c r="AC52" s="1913"/>
      <c r="AD52" s="1913"/>
      <c r="AE52" s="1025"/>
      <c r="AF52" s="1025"/>
      <c r="AG52" s="1025"/>
      <c r="AH52" s="1025"/>
      <c r="AI52" s="1025"/>
      <c r="AJ52" s="1025"/>
      <c r="AK52" s="1025"/>
      <c r="AL52" s="1025"/>
      <c r="AM52" s="1025"/>
      <c r="AN52" s="1025"/>
      <c r="AO52" s="1025"/>
      <c r="AP52" s="1025"/>
      <c r="AQ52" s="1025"/>
      <c r="AR52" s="1025"/>
      <c r="AS52" s="1025"/>
      <c r="AT52" s="1025"/>
      <c r="AU52" s="1025"/>
      <c r="AV52" s="1025"/>
      <c r="AW52" s="1025"/>
      <c r="AX52" s="1025"/>
      <c r="AY52" s="1025"/>
      <c r="AZ52" s="1025"/>
      <c r="BA52" s="1025"/>
    </row>
    <row r="53" spans="1:111" s="1039" customFormat="1" ht="40.200000000000003" customHeight="1">
      <c r="A53" s="1025"/>
      <c r="B53" s="1914" t="s">
        <v>1097</v>
      </c>
      <c r="C53" s="1914"/>
      <c r="D53" s="1914"/>
      <c r="E53" s="1914"/>
      <c r="F53" s="1914"/>
      <c r="G53" s="1914"/>
      <c r="H53" s="1914"/>
      <c r="I53" s="1914"/>
      <c r="J53" s="1914"/>
      <c r="K53" s="1914"/>
      <c r="L53" s="1914"/>
      <c r="M53" s="1915"/>
      <c r="N53" s="1915"/>
      <c r="O53" s="1915"/>
      <c r="P53" s="1915"/>
      <c r="Q53" s="1915"/>
      <c r="R53" s="1915"/>
      <c r="S53" s="1915"/>
      <c r="T53" s="1915"/>
      <c r="U53" s="1915"/>
      <c r="V53" s="1915"/>
      <c r="W53" s="1915"/>
      <c r="X53" s="1915"/>
      <c r="Y53" s="1915"/>
      <c r="Z53" s="1915"/>
      <c r="AA53" s="1915"/>
      <c r="AB53" s="1915"/>
      <c r="AC53" s="1915"/>
      <c r="AD53" s="1915"/>
      <c r="AE53" s="1025"/>
      <c r="AF53" s="1025"/>
      <c r="AG53" s="1025"/>
      <c r="AH53" s="1025"/>
      <c r="AI53" s="1025"/>
      <c r="AJ53" s="1025"/>
      <c r="AK53" s="1025"/>
      <c r="AL53" s="1025"/>
      <c r="AM53" s="1025"/>
      <c r="AN53" s="1025"/>
      <c r="AO53" s="1025"/>
      <c r="AP53" s="1025"/>
      <c r="AQ53" s="1025"/>
      <c r="AR53" s="1025"/>
      <c r="AS53" s="1025"/>
      <c r="AT53" s="1025"/>
      <c r="AU53" s="1025"/>
      <c r="AV53" s="1025"/>
      <c r="AW53" s="1025"/>
      <c r="AX53" s="1025"/>
      <c r="AY53" s="1025"/>
      <c r="AZ53" s="1025"/>
      <c r="BA53" s="1025"/>
    </row>
    <row r="54" spans="1:111" s="1039" customFormat="1" ht="15" customHeight="1">
      <c r="A54" s="1025"/>
      <c r="B54" s="1063"/>
      <c r="C54" s="1064"/>
      <c r="D54" s="1064"/>
      <c r="E54" s="1064"/>
      <c r="F54" s="1064"/>
      <c r="G54" s="1064"/>
      <c r="H54" s="1064"/>
      <c r="I54" s="1064"/>
      <c r="J54" s="1064"/>
      <c r="K54" s="1064"/>
      <c r="L54" s="1064"/>
      <c r="M54" s="1065"/>
      <c r="N54" s="1065"/>
      <c r="O54" s="1065"/>
      <c r="P54" s="1065"/>
      <c r="Q54" s="1065"/>
      <c r="R54" s="1065"/>
      <c r="S54" s="1065"/>
      <c r="T54" s="1065"/>
      <c r="U54" s="1065"/>
      <c r="V54" s="1065"/>
      <c r="W54" s="1065"/>
      <c r="X54" s="1065"/>
      <c r="Y54" s="1065"/>
      <c r="Z54" s="1065"/>
      <c r="AA54" s="1065"/>
      <c r="AB54" s="1065"/>
      <c r="AC54" s="1065"/>
      <c r="AD54" s="1065"/>
      <c r="AE54" s="1025"/>
      <c r="AF54" s="1025"/>
      <c r="AG54" s="1025"/>
      <c r="AH54" s="1025"/>
      <c r="AI54" s="1025"/>
      <c r="AJ54" s="1025"/>
      <c r="AK54" s="1025"/>
      <c r="AL54" s="1025"/>
      <c r="AM54" s="1025"/>
      <c r="AN54" s="1025"/>
      <c r="AO54" s="1025"/>
      <c r="AP54" s="1025"/>
      <c r="AQ54" s="1025"/>
      <c r="AR54" s="1025"/>
      <c r="AS54" s="1025"/>
      <c r="AT54" s="1025"/>
      <c r="AU54" s="1025"/>
      <c r="AV54" s="1025"/>
      <c r="AW54" s="1025"/>
      <c r="AX54" s="1025"/>
      <c r="AY54" s="1025"/>
      <c r="AZ54" s="1025"/>
      <c r="BA54" s="1025"/>
    </row>
    <row r="55" spans="1:111" ht="15" customHeight="1">
      <c r="B55" s="1066"/>
      <c r="C55" s="1066"/>
      <c r="D55" s="1066"/>
      <c r="E55" s="1066"/>
      <c r="F55" s="1066"/>
      <c r="G55" s="1066"/>
      <c r="H55" s="1066"/>
      <c r="I55" s="1066"/>
      <c r="J55" s="1066"/>
      <c r="K55" s="1066"/>
      <c r="L55" s="1066"/>
      <c r="M55" s="1066"/>
      <c r="N55" s="1066"/>
      <c r="O55" s="1066"/>
      <c r="P55" s="1066"/>
      <c r="Q55" s="1066"/>
      <c r="R55" s="1066"/>
      <c r="S55" s="1066"/>
      <c r="T55" s="1066"/>
      <c r="U55" s="1066"/>
      <c r="V55" s="1066"/>
      <c r="W55" s="1066"/>
      <c r="X55" s="1066"/>
      <c r="Y55" s="1066"/>
      <c r="Z55" s="1066"/>
      <c r="AA55" s="1066"/>
      <c r="AB55" s="1066"/>
      <c r="AC55" s="1066"/>
      <c r="AD55" s="1066"/>
      <c r="AE55" s="1025"/>
      <c r="AF55" s="1025"/>
      <c r="AG55" s="1025"/>
      <c r="AH55" s="1025"/>
      <c r="AI55" s="1025"/>
      <c r="AJ55" s="1025"/>
      <c r="AK55" s="1025"/>
      <c r="AL55" s="1025"/>
      <c r="AM55" s="1025"/>
    </row>
    <row r="56" spans="1:111" ht="27" customHeight="1">
      <c r="B56" s="1067"/>
      <c r="C56" s="1067"/>
      <c r="D56" s="1067"/>
      <c r="E56" s="1068"/>
      <c r="F56" s="1068"/>
      <c r="G56" s="1068"/>
      <c r="H56" s="1068"/>
      <c r="I56" s="1068"/>
      <c r="J56" s="1068"/>
      <c r="K56" s="1068"/>
      <c r="L56" s="1068"/>
      <c r="M56" s="1068"/>
      <c r="N56" s="1068"/>
      <c r="O56" s="1068"/>
      <c r="P56" s="1068"/>
      <c r="Q56" s="1068"/>
      <c r="R56" s="1068"/>
      <c r="S56" s="1068"/>
      <c r="T56" s="1068"/>
      <c r="U56" s="1068"/>
      <c r="V56" s="1068"/>
      <c r="W56" s="1068"/>
      <c r="X56" s="1068"/>
      <c r="Y56" s="1068"/>
      <c r="Z56" s="1068"/>
      <c r="AA56" s="1068"/>
      <c r="AB56" s="1068"/>
      <c r="AC56" s="1068"/>
      <c r="AD56" s="1068"/>
      <c r="AE56" s="1025"/>
      <c r="AF56" s="1025"/>
      <c r="AG56" s="1025"/>
      <c r="AH56" s="1025"/>
      <c r="AI56" s="1025"/>
      <c r="AJ56" s="1025"/>
      <c r="AK56" s="1025"/>
      <c r="AL56" s="1025"/>
      <c r="AM56" s="1025"/>
    </row>
    <row r="57" spans="1:111">
      <c r="AE57" s="1025"/>
      <c r="AF57" s="1025"/>
      <c r="AG57" s="1025"/>
      <c r="AH57" s="1025"/>
      <c r="AI57" s="1025"/>
      <c r="AJ57" s="1025"/>
      <c r="AK57" s="1025"/>
      <c r="AL57" s="1025"/>
      <c r="AM57" s="1025"/>
    </row>
    <row r="58" spans="1:111">
      <c r="AE58" s="1025"/>
      <c r="AF58" s="1025"/>
      <c r="AG58" s="1025"/>
      <c r="AH58" s="1025"/>
      <c r="AI58" s="1025"/>
      <c r="AJ58" s="1025"/>
      <c r="AK58" s="1025"/>
      <c r="AL58" s="1025"/>
      <c r="AM58" s="1025"/>
    </row>
    <row r="59" spans="1:111">
      <c r="B59" s="1069"/>
      <c r="C59" s="1069"/>
      <c r="D59" s="1069"/>
      <c r="E59" s="1069"/>
      <c r="F59" s="1069"/>
      <c r="G59" s="1069"/>
      <c r="H59" s="1069"/>
      <c r="I59" s="1069"/>
      <c r="J59" s="1069"/>
      <c r="K59" s="1069"/>
      <c r="L59" s="1069"/>
      <c r="M59" s="1069"/>
      <c r="N59" s="1069"/>
      <c r="O59" s="1069"/>
      <c r="P59" s="1069"/>
      <c r="Q59" s="1069"/>
      <c r="R59" s="1069"/>
      <c r="S59" s="1069"/>
      <c r="T59" s="1069"/>
      <c r="U59" s="1069"/>
      <c r="V59" s="1069"/>
      <c r="W59" s="1069"/>
      <c r="X59" s="1069"/>
      <c r="Y59" s="1069"/>
      <c r="Z59" s="1069"/>
      <c r="AA59" s="1069"/>
      <c r="AB59" s="1069"/>
      <c r="AC59" s="1069"/>
      <c r="AD59" s="1069"/>
      <c r="AE59" s="1025"/>
      <c r="AF59" s="1025"/>
      <c r="AG59" s="1025"/>
      <c r="AH59" s="1025"/>
      <c r="AI59" s="1025"/>
      <c r="AJ59" s="1025"/>
      <c r="AK59" s="1025"/>
      <c r="AL59" s="1025"/>
      <c r="AM59" s="1025"/>
    </row>
    <row r="60" spans="1:111">
      <c r="B60" s="1069"/>
      <c r="C60" s="1069"/>
      <c r="D60" s="1069"/>
      <c r="E60" s="1069"/>
      <c r="F60" s="1069"/>
      <c r="G60" s="1069"/>
      <c r="H60" s="1069"/>
      <c r="I60" s="1069"/>
      <c r="J60" s="1069"/>
      <c r="K60" s="1069"/>
      <c r="L60" s="1069"/>
      <c r="M60" s="1069"/>
      <c r="N60" s="1069"/>
      <c r="O60" s="1069"/>
      <c r="P60" s="1069"/>
      <c r="Q60" s="1069"/>
      <c r="R60" s="1069"/>
      <c r="S60" s="1069"/>
      <c r="T60" s="1069"/>
      <c r="U60" s="1069"/>
      <c r="V60" s="1069"/>
      <c r="W60" s="1069"/>
      <c r="X60" s="1069"/>
      <c r="Y60" s="1069"/>
      <c r="Z60" s="1069"/>
      <c r="AA60" s="1069"/>
      <c r="AB60" s="1069"/>
      <c r="AC60" s="1069"/>
      <c r="AD60" s="1069"/>
      <c r="AE60" s="1025"/>
      <c r="AF60" s="1025"/>
      <c r="AG60" s="1025"/>
      <c r="AH60" s="1025"/>
      <c r="AI60" s="1025"/>
      <c r="AJ60" s="1025"/>
      <c r="AK60" s="1025"/>
      <c r="AL60" s="1025"/>
      <c r="AM60" s="1025"/>
    </row>
    <row r="61" spans="1:111">
      <c r="B61" s="1069"/>
      <c r="C61" s="1069"/>
      <c r="D61" s="1069"/>
      <c r="E61" s="1069"/>
      <c r="F61" s="1069"/>
      <c r="G61" s="1069"/>
      <c r="H61" s="1069"/>
      <c r="I61" s="1069"/>
      <c r="J61" s="1069"/>
      <c r="K61" s="1069"/>
      <c r="L61" s="1069"/>
      <c r="M61" s="1069"/>
      <c r="N61" s="1069"/>
      <c r="O61" s="1069"/>
      <c r="P61" s="1069"/>
      <c r="Q61" s="1069"/>
      <c r="R61" s="1069"/>
      <c r="S61" s="1069"/>
      <c r="T61" s="1069"/>
      <c r="U61" s="1069"/>
      <c r="V61" s="1069"/>
      <c r="W61" s="1069"/>
      <c r="X61" s="1069"/>
      <c r="Y61" s="1069"/>
      <c r="Z61" s="1069"/>
      <c r="AA61" s="1069"/>
      <c r="AB61" s="1069"/>
      <c r="AC61" s="1069"/>
      <c r="AD61" s="1069"/>
      <c r="AE61" s="1025"/>
      <c r="AF61" s="1025"/>
      <c r="AG61" s="1025"/>
      <c r="AH61" s="1025"/>
      <c r="AI61" s="1025"/>
      <c r="AJ61" s="1025"/>
      <c r="AK61" s="1025"/>
      <c r="AL61" s="1025"/>
      <c r="AM61" s="1025"/>
    </row>
    <row r="62" spans="1:111">
      <c r="B62" s="1069"/>
      <c r="C62" s="1069"/>
      <c r="D62" s="1069"/>
      <c r="E62" s="1069"/>
      <c r="F62" s="1069"/>
      <c r="G62" s="1069"/>
      <c r="H62" s="1069"/>
      <c r="I62" s="1069"/>
      <c r="J62" s="1069"/>
      <c r="K62" s="1069"/>
      <c r="L62" s="1069"/>
      <c r="M62" s="1069"/>
      <c r="N62" s="1069"/>
      <c r="O62" s="1069"/>
      <c r="P62" s="1069"/>
      <c r="Q62" s="1069"/>
      <c r="R62" s="1069"/>
      <c r="S62" s="1069"/>
      <c r="T62" s="1069"/>
      <c r="U62" s="1069"/>
      <c r="V62" s="1069"/>
      <c r="W62" s="1069"/>
      <c r="X62" s="1069"/>
      <c r="Y62" s="1069"/>
      <c r="Z62" s="1069"/>
      <c r="AA62" s="1069"/>
      <c r="AB62" s="1069"/>
      <c r="AC62" s="1069"/>
      <c r="AD62" s="1069"/>
      <c r="AE62" s="1025"/>
      <c r="AF62" s="1025"/>
      <c r="AG62" s="1025"/>
      <c r="AH62" s="1025"/>
      <c r="AI62" s="1025"/>
      <c r="AJ62" s="1025"/>
      <c r="AK62" s="1025"/>
      <c r="AL62" s="1025"/>
      <c r="AM62" s="1025"/>
    </row>
    <row r="63" spans="1:111">
      <c r="B63" s="1069"/>
      <c r="C63" s="1069"/>
      <c r="D63" s="1069"/>
      <c r="E63" s="1069"/>
      <c r="F63" s="1069"/>
      <c r="G63" s="1069"/>
      <c r="H63" s="1069"/>
      <c r="I63" s="1069"/>
      <c r="J63" s="1069"/>
      <c r="K63" s="1069"/>
      <c r="L63" s="1069"/>
      <c r="M63" s="1069"/>
      <c r="N63" s="1069"/>
      <c r="O63" s="1069"/>
      <c r="P63" s="1069"/>
      <c r="Q63" s="1069"/>
      <c r="R63" s="1069"/>
      <c r="S63" s="1069"/>
      <c r="T63" s="1069"/>
      <c r="U63" s="1069"/>
      <c r="V63" s="1069"/>
      <c r="W63" s="1069"/>
      <c r="X63" s="1069"/>
      <c r="Y63" s="1069"/>
      <c r="Z63" s="1069"/>
      <c r="AA63" s="1069"/>
      <c r="AB63" s="1069"/>
      <c r="AC63" s="1069"/>
      <c r="AD63" s="1069"/>
      <c r="AE63" s="1025"/>
      <c r="AF63" s="1025"/>
      <c r="AG63" s="1025"/>
      <c r="AH63" s="1025"/>
      <c r="AI63" s="1025"/>
      <c r="AJ63" s="1025"/>
      <c r="AK63" s="1025"/>
      <c r="AL63" s="1025"/>
      <c r="AM63" s="1025"/>
    </row>
    <row r="64" spans="1:111">
      <c r="B64" s="1069"/>
      <c r="C64" s="1069"/>
      <c r="D64" s="1069"/>
      <c r="E64" s="1069"/>
      <c r="F64" s="1069"/>
      <c r="G64" s="1069"/>
      <c r="H64" s="1069"/>
      <c r="I64" s="1069"/>
      <c r="J64" s="1069"/>
      <c r="K64" s="1069"/>
      <c r="L64" s="1069"/>
      <c r="M64" s="1069"/>
      <c r="N64" s="1069"/>
      <c r="O64" s="1069"/>
      <c r="P64" s="1069"/>
      <c r="Q64" s="1069"/>
      <c r="R64" s="1069"/>
      <c r="S64" s="1069"/>
      <c r="T64" s="1069"/>
      <c r="U64" s="1069"/>
      <c r="V64" s="1069"/>
      <c r="W64" s="1069"/>
      <c r="X64" s="1069"/>
      <c r="Y64" s="1069"/>
      <c r="Z64" s="1069"/>
      <c r="AA64" s="1069"/>
      <c r="AB64" s="1069"/>
      <c r="AC64" s="1069"/>
      <c r="AD64" s="1069"/>
      <c r="AE64" s="1025"/>
      <c r="AF64" s="1025"/>
      <c r="AG64" s="1025"/>
      <c r="AH64" s="1025"/>
      <c r="AI64" s="1025"/>
      <c r="AJ64" s="1025"/>
      <c r="AK64" s="1025"/>
      <c r="AL64" s="1025"/>
      <c r="AM64" s="1025"/>
    </row>
    <row r="65" s="1025" customFormat="1"/>
    <row r="66" s="1025" customFormat="1"/>
    <row r="67" s="1025" customFormat="1"/>
    <row r="68" s="1025" customFormat="1"/>
    <row r="69" s="1025" customFormat="1"/>
    <row r="70" s="1025" customFormat="1"/>
    <row r="71" s="1025" customFormat="1"/>
    <row r="72" s="1025" customFormat="1"/>
    <row r="73" s="1025" customFormat="1"/>
    <row r="74" s="1025" customFormat="1"/>
    <row r="75" s="1025" customFormat="1"/>
    <row r="76" s="1025" customFormat="1"/>
    <row r="77" s="1025" customFormat="1"/>
    <row r="78" s="1025" customFormat="1"/>
    <row r="79" s="1025" customFormat="1"/>
    <row r="80" s="1025" customFormat="1"/>
    <row r="81" s="1025" customFormat="1"/>
    <row r="82" s="1025" customFormat="1"/>
    <row r="83" s="1025" customFormat="1"/>
    <row r="84" s="1025" customFormat="1"/>
    <row r="85" s="1025" customFormat="1"/>
    <row r="86" s="1025" customFormat="1"/>
    <row r="87" s="1025" customFormat="1"/>
    <row r="88" s="1025" customFormat="1"/>
    <row r="89" s="1025" customFormat="1"/>
    <row r="90" s="1025" customFormat="1"/>
    <row r="91" s="1025" customFormat="1"/>
    <row r="92" s="1025" customFormat="1"/>
    <row r="93" s="1025" customFormat="1"/>
    <row r="94" s="1025" customFormat="1"/>
    <row r="95" s="1025" customFormat="1"/>
    <row r="96" s="1025" customFormat="1"/>
    <row r="97" s="1025" customFormat="1"/>
    <row r="98" s="1025" customFormat="1"/>
    <row r="99" s="1025" customFormat="1"/>
    <row r="100" s="1025" customFormat="1"/>
    <row r="101" s="1025" customFormat="1"/>
    <row r="102" s="1025" customFormat="1"/>
    <row r="103" s="1025" customFormat="1"/>
    <row r="104" s="1025" customFormat="1"/>
    <row r="105" s="1025" customFormat="1"/>
    <row r="106" s="1025" customFormat="1"/>
    <row r="107" s="1025" customFormat="1"/>
    <row r="108" s="1025" customFormat="1"/>
    <row r="109" s="1025" customFormat="1"/>
    <row r="110" s="1025" customFormat="1"/>
    <row r="111" s="1025" customFormat="1"/>
    <row r="112" s="1025" customFormat="1"/>
    <row r="113" s="1025" customFormat="1"/>
    <row r="114" s="1025" customFormat="1"/>
    <row r="115" s="1025" customFormat="1"/>
    <row r="116" s="1025" customFormat="1"/>
    <row r="117" s="1025" customFormat="1"/>
    <row r="118" s="1025" customFormat="1"/>
    <row r="119" s="1025" customFormat="1"/>
    <row r="120" s="1025" customFormat="1"/>
    <row r="121" s="1025" customFormat="1"/>
    <row r="122" s="1025" customFormat="1"/>
    <row r="123" s="1025" customFormat="1"/>
    <row r="124" s="1025" customFormat="1"/>
    <row r="125" s="1025" customFormat="1"/>
    <row r="126" s="1025" customFormat="1"/>
    <row r="127" s="1025" customFormat="1"/>
    <row r="128" s="1025" customFormat="1"/>
    <row r="129" s="1025" customFormat="1"/>
    <row r="130" s="1025" customFormat="1"/>
    <row r="131" s="1025" customFormat="1"/>
    <row r="132" s="1025" customFormat="1"/>
    <row r="133" s="1025" customFormat="1"/>
    <row r="134" s="1025" customFormat="1"/>
    <row r="135" s="1025" customFormat="1"/>
    <row r="136" s="1025" customFormat="1"/>
    <row r="137" s="1025" customFormat="1"/>
    <row r="138" s="1025" customFormat="1"/>
    <row r="139" s="1025" customFormat="1"/>
    <row r="140" s="1025" customFormat="1"/>
    <row r="141" s="1025" customFormat="1"/>
    <row r="142" s="1025" customFormat="1"/>
    <row r="143" s="1025" customFormat="1"/>
    <row r="144" s="1025" customFormat="1"/>
    <row r="145" s="1025" customFormat="1"/>
    <row r="146" s="1025" customFormat="1"/>
    <row r="147" s="1025" customFormat="1"/>
  </sheetData>
  <mergeCells count="124">
    <mergeCell ref="B2:AD4"/>
    <mergeCell ref="B5:AD5"/>
    <mergeCell ref="C20:J20"/>
    <mergeCell ref="R20:Y20"/>
    <mergeCell ref="AR20:AU20"/>
    <mergeCell ref="B6:D6"/>
    <mergeCell ref="E6:J6"/>
    <mergeCell ref="K6:N6"/>
    <mergeCell ref="O6:T6"/>
    <mergeCell ref="U6:W6"/>
    <mergeCell ref="X6:AD6"/>
    <mergeCell ref="B7:AD7"/>
    <mergeCell ref="B8:D8"/>
    <mergeCell ref="E8:N8"/>
    <mergeCell ref="O8:T8"/>
    <mergeCell ref="U8:AD8"/>
    <mergeCell ref="B9:AD9"/>
    <mergeCell ref="B10:C10"/>
    <mergeCell ref="D10:F10"/>
    <mergeCell ref="AC10:AD14"/>
    <mergeCell ref="Z14:AA14"/>
    <mergeCell ref="B15:AD15"/>
    <mergeCell ref="C16:J16"/>
    <mergeCell ref="R16:Y16"/>
    <mergeCell ref="C29:J29"/>
    <mergeCell ref="R29:Y29"/>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C26:J26"/>
    <mergeCell ref="R26:Y26"/>
    <mergeCell ref="C27:J27"/>
    <mergeCell ref="R27:Y27"/>
    <mergeCell ref="C28:J28"/>
    <mergeCell ref="R28:Y28"/>
    <mergeCell ref="C30:J30"/>
    <mergeCell ref="R30:Y30"/>
    <mergeCell ref="AR30:AV30"/>
    <mergeCell ref="AW30:AY30"/>
    <mergeCell ref="C31:J31"/>
    <mergeCell ref="R31:Y31"/>
    <mergeCell ref="AR31:AV31"/>
    <mergeCell ref="AW31:AX33"/>
    <mergeCell ref="AY31:AY33"/>
    <mergeCell ref="AR32:AV32"/>
    <mergeCell ref="C33:J33"/>
    <mergeCell ref="R33:Y33"/>
    <mergeCell ref="AR33:AV33"/>
    <mergeCell ref="G10:Y10"/>
    <mergeCell ref="Z10:AA10"/>
    <mergeCell ref="AB10:AB14"/>
    <mergeCell ref="B11:C11"/>
    <mergeCell ref="D11:F11"/>
    <mergeCell ref="G11:Y11"/>
    <mergeCell ref="Z11:AA11"/>
    <mergeCell ref="B12:C12"/>
    <mergeCell ref="D12:F12"/>
    <mergeCell ref="G12:Y12"/>
    <mergeCell ref="Z12:AA12"/>
    <mergeCell ref="B13:C13"/>
    <mergeCell ref="D13:F13"/>
    <mergeCell ref="G13:Y13"/>
    <mergeCell ref="Z13:AA13"/>
    <mergeCell ref="B14:C14"/>
    <mergeCell ref="D14:F14"/>
    <mergeCell ref="G14:Y14"/>
    <mergeCell ref="C18:J18"/>
    <mergeCell ref="R18:Y18"/>
    <mergeCell ref="AV18:AV19"/>
    <mergeCell ref="AW18:AW19"/>
    <mergeCell ref="AX18:AY18"/>
    <mergeCell ref="C19:J19"/>
    <mergeCell ref="R19:Y19"/>
    <mergeCell ref="Q51:U51"/>
    <mergeCell ref="V51:AD51"/>
    <mergeCell ref="C43:J43"/>
    <mergeCell ref="R43:Y43"/>
    <mergeCell ref="C44:J44"/>
    <mergeCell ref="R44:Y44"/>
    <mergeCell ref="C32:J32"/>
    <mergeCell ref="R32:Y32"/>
    <mergeCell ref="C34:J34"/>
    <mergeCell ref="R34:Y34"/>
    <mergeCell ref="C35:J35"/>
    <mergeCell ref="R35:Y35"/>
    <mergeCell ref="C36:J36"/>
    <mergeCell ref="C41:J41"/>
    <mergeCell ref="R41:Y41"/>
    <mergeCell ref="C42:J42"/>
    <mergeCell ref="R42:Y42"/>
    <mergeCell ref="B52:AD52"/>
    <mergeCell ref="B53:AD53"/>
    <mergeCell ref="R36:Y36"/>
    <mergeCell ref="C37:J37"/>
    <mergeCell ref="R37:Y37"/>
    <mergeCell ref="C38:J38"/>
    <mergeCell ref="R38:Y38"/>
    <mergeCell ref="C39:J39"/>
    <mergeCell ref="R39:Y39"/>
    <mergeCell ref="C40:J40"/>
    <mergeCell ref="R40:Y40"/>
    <mergeCell ref="C45:J45"/>
    <mergeCell ref="R45:Y45"/>
    <mergeCell ref="C46:J46"/>
    <mergeCell ref="R46:Y46"/>
    <mergeCell ref="B47:D48"/>
    <mergeCell ref="I48:J48"/>
    <mergeCell ref="K48:L48"/>
    <mergeCell ref="M49:O49"/>
    <mergeCell ref="Q49:S49"/>
    <mergeCell ref="B51:F51"/>
    <mergeCell ref="G51:O51"/>
  </mergeCells>
  <conditionalFormatting sqref="D10:F10">
    <cfRule type="expression" dxfId="275" priority="4" stopIfTrue="1">
      <formula>$AC$10&gt;=0.9</formula>
    </cfRule>
  </conditionalFormatting>
  <conditionalFormatting sqref="D11:F11">
    <cfRule type="expression" dxfId="274" priority="3">
      <formula>AND(AC10&gt;=0.8,AC10&lt;=0.89)</formula>
    </cfRule>
  </conditionalFormatting>
  <conditionalFormatting sqref="D12:F12">
    <cfRule type="expression" dxfId="273" priority="2">
      <formula>AND(AC10&gt;=0.7,AC10&lt;=0.79)</formula>
    </cfRule>
  </conditionalFormatting>
  <conditionalFormatting sqref="D13:F13">
    <cfRule type="expression" dxfId="272" priority="1">
      <formula>AND(AC10&gt;=0,AC10&lt;=0.69)</formula>
    </cfRule>
  </conditionalFormatting>
  <dataValidations disablePrompts="1" count="4">
    <dataValidation allowBlank="1" sqref="K17:AD17" xr:uid="{55EE9FB4-EFF6-44E3-857C-03368ECADBA1}"/>
    <dataValidation type="whole" errorStyle="information" operator="greaterThan" showInputMessage="1" showErrorMessage="1" errorTitle="Error - review score" error="Only one score can be given for each subject, please revise." sqref="BK40:BK46 BO32:BO39 P18:P46" xr:uid="{3744D2A6-66AE-415C-BF3A-1D2DDE467A6A}">
      <formula1>1</formula1>
    </dataValidation>
    <dataValidation operator="equal" allowBlank="1" showInputMessage="1" showErrorMessage="1" sqref="AV20:AV25 AW25:AY25 Z10:Z14 AC10" xr:uid="{B2A9A699-3C0A-43CA-8520-F268C2FC030D}"/>
    <dataValidation type="whole" allowBlank="1" showInputMessage="1" showErrorMessage="1" error="You can only enter a value between 1 or 0" promptTitle="ENTER 1 or 0" sqref="AV33" xr:uid="{0EF87FC2-0EFE-420B-A0D6-0541D2C78CA7}">
      <formula1>0</formula1>
      <formula2>1</formula2>
    </dataValidation>
  </dataValidations>
  <printOptions horizontalCentered="1" verticalCentered="1"/>
  <pageMargins left="0" right="0" top="0" bottom="0" header="0" footer="0"/>
  <pageSetup paperSize="9" scale="86" orientation="portrait" r:id="rId1"/>
  <headerFooter>
    <oddFooter>&amp;R_x000D_&amp;1#&amp;"Aptos"&amp;10&amp;K000000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35B1-1191-41F9-BD7C-6ABF1305E30D}">
  <sheetPr>
    <pageSetUpPr fitToPage="1"/>
  </sheetPr>
  <dimension ref="C3:AA69"/>
  <sheetViews>
    <sheetView view="pageBreakPreview" zoomScale="70" zoomScaleNormal="70" zoomScaleSheetLayoutView="70" workbookViewId="0">
      <selection activeCell="C3" sqref="C3:G44"/>
    </sheetView>
  </sheetViews>
  <sheetFormatPr defaultColWidth="9" defaultRowHeight="16.8"/>
  <cols>
    <col min="3" max="3" width="59.6640625" style="1002" customWidth="1"/>
    <col min="4" max="4" width="19.44140625" style="1002" customWidth="1"/>
    <col min="5" max="5" width="16.44140625" style="1002" customWidth="1"/>
    <col min="6" max="6" width="31.6640625" style="1002" customWidth="1"/>
    <col min="7" max="7" width="74" style="1002" customWidth="1"/>
    <col min="10" max="10" width="9" style="1000"/>
  </cols>
  <sheetData>
    <row r="3" spans="3:14" ht="30" customHeight="1">
      <c r="C3" s="2049"/>
      <c r="D3" s="1074" t="s">
        <v>1838</v>
      </c>
      <c r="E3" s="2050" t="s">
        <v>1277</v>
      </c>
      <c r="F3" s="2050"/>
      <c r="G3" s="2051" t="s">
        <v>1839</v>
      </c>
    </row>
    <row r="4" spans="3:14" ht="55.2" customHeight="1">
      <c r="C4" s="2049"/>
      <c r="D4" s="1074" t="s">
        <v>1274</v>
      </c>
      <c r="E4" s="2052" t="s">
        <v>1679</v>
      </c>
      <c r="F4" s="2053"/>
      <c r="G4" s="2051"/>
    </row>
    <row r="5" spans="3:14" ht="28.5" customHeight="1">
      <c r="C5" s="1074" t="s">
        <v>1840</v>
      </c>
      <c r="D5" s="1074" t="s">
        <v>1841</v>
      </c>
      <c r="E5" s="2054" t="s">
        <v>2278</v>
      </c>
      <c r="F5" s="2055"/>
      <c r="G5" s="2051"/>
    </row>
    <row r="6" spans="3:14" ht="34.950000000000003" customHeight="1">
      <c r="C6" s="1074" t="s">
        <v>1842</v>
      </c>
      <c r="D6" s="1075" t="s">
        <v>2279</v>
      </c>
      <c r="E6" s="1076"/>
      <c r="F6" s="1075"/>
      <c r="G6" s="2051"/>
    </row>
    <row r="7" spans="3:14" ht="13.2" customHeight="1">
      <c r="C7" s="2057" t="s">
        <v>1843</v>
      </c>
      <c r="D7" s="2057"/>
      <c r="E7" s="2057"/>
      <c r="F7" s="2057"/>
      <c r="G7" s="2057"/>
    </row>
    <row r="8" spans="3:14" ht="20.85" customHeight="1">
      <c r="C8" s="2057"/>
      <c r="D8" s="2057"/>
      <c r="E8" s="2057"/>
      <c r="F8" s="2057"/>
      <c r="G8" s="2057"/>
    </row>
    <row r="9" spans="3:14" ht="31.5" customHeight="1">
      <c r="C9" s="1221" t="s">
        <v>1844</v>
      </c>
      <c r="D9" s="1077" t="s">
        <v>1845</v>
      </c>
      <c r="E9" s="1078" t="s">
        <v>1591</v>
      </c>
      <c r="F9" s="1078" t="s">
        <v>1281</v>
      </c>
      <c r="G9" s="1077" t="s">
        <v>1846</v>
      </c>
    </row>
    <row r="10" spans="3:14" ht="33" customHeight="1">
      <c r="C10" s="1222" t="s">
        <v>1847</v>
      </c>
      <c r="D10" s="1079">
        <v>31.01</v>
      </c>
      <c r="E10" s="1097">
        <v>0.9</v>
      </c>
      <c r="F10" s="1079">
        <v>31.87</v>
      </c>
      <c r="G10" s="2056" t="s">
        <v>2158</v>
      </c>
      <c r="I10" s="1001"/>
    </row>
    <row r="11" spans="3:14" ht="36" customHeight="1">
      <c r="C11" s="1222" t="s">
        <v>1848</v>
      </c>
      <c r="D11" s="1079">
        <v>31.98</v>
      </c>
      <c r="E11" s="1097">
        <v>0.9</v>
      </c>
      <c r="F11" s="1079">
        <v>32.880000000000003</v>
      </c>
      <c r="G11" s="2056"/>
    </row>
    <row r="12" spans="3:14" ht="28.5" customHeight="1" thickBot="1">
      <c r="C12" s="1221" t="s">
        <v>1849</v>
      </c>
      <c r="D12" s="1077"/>
      <c r="E12" s="1078"/>
      <c r="F12" s="1078"/>
      <c r="G12" s="1077" t="s">
        <v>1850</v>
      </c>
    </row>
    <row r="13" spans="3:14" ht="37.5" customHeight="1" thickBot="1">
      <c r="C13" s="1223" t="s">
        <v>1851</v>
      </c>
      <c r="D13" s="1080">
        <v>1</v>
      </c>
      <c r="E13" s="1080">
        <f>F13-D13</f>
        <v>0</v>
      </c>
      <c r="F13" s="1080">
        <v>1</v>
      </c>
      <c r="G13" s="1173"/>
      <c r="N13" s="1329"/>
    </row>
    <row r="14" spans="3:14" ht="37.200000000000003" customHeight="1">
      <c r="C14" s="1223" t="s">
        <v>1852</v>
      </c>
      <c r="D14" s="1081">
        <v>10</v>
      </c>
      <c r="E14" s="1081">
        <v>0</v>
      </c>
      <c r="F14" s="1081">
        <v>10</v>
      </c>
      <c r="G14" s="1173"/>
    </row>
    <row r="15" spans="3:14" ht="37.5" customHeight="1">
      <c r="C15" s="1223" t="s">
        <v>1853</v>
      </c>
      <c r="D15" s="1081">
        <v>52753</v>
      </c>
      <c r="E15" s="1081">
        <v>230</v>
      </c>
      <c r="F15" s="1081">
        <v>52983</v>
      </c>
      <c r="G15" s="1173"/>
      <c r="I15" s="1384"/>
    </row>
    <row r="16" spans="3:14" ht="37.5" customHeight="1">
      <c r="C16" s="1223" t="s">
        <v>1854</v>
      </c>
      <c r="D16" s="1080">
        <v>0</v>
      </c>
      <c r="E16" s="1080">
        <v>14</v>
      </c>
      <c r="F16" s="1081">
        <v>14</v>
      </c>
      <c r="G16" s="1224" t="s">
        <v>2073</v>
      </c>
    </row>
    <row r="17" spans="3:27" ht="37.5" customHeight="1">
      <c r="C17" s="1223" t="s">
        <v>1855</v>
      </c>
      <c r="D17" s="1080">
        <v>0</v>
      </c>
      <c r="E17" s="1080">
        <v>31</v>
      </c>
      <c r="F17" s="1080">
        <v>31</v>
      </c>
      <c r="H17" t="s">
        <v>227</v>
      </c>
    </row>
    <row r="18" spans="3:27" ht="37.5" customHeight="1">
      <c r="C18" s="1223" t="s">
        <v>1856</v>
      </c>
      <c r="D18" s="1080">
        <v>189</v>
      </c>
      <c r="E18" s="1080">
        <v>17</v>
      </c>
      <c r="F18" s="1080">
        <v>206</v>
      </c>
      <c r="G18" s="1224">
        <v>0.96</v>
      </c>
    </row>
    <row r="19" spans="3:27" ht="37.5" customHeight="1">
      <c r="C19" s="1223" t="s">
        <v>1857</v>
      </c>
      <c r="D19" s="1080">
        <v>0</v>
      </c>
      <c r="E19" s="1080">
        <v>0</v>
      </c>
      <c r="F19" s="1080">
        <v>0</v>
      </c>
      <c r="G19" s="1173"/>
    </row>
    <row r="20" spans="3:27" ht="37.5" customHeight="1">
      <c r="C20" s="1225" t="s">
        <v>1858</v>
      </c>
      <c r="D20" s="1082">
        <v>0</v>
      </c>
      <c r="E20" s="1082">
        <v>1</v>
      </c>
      <c r="F20" s="1082">
        <v>1</v>
      </c>
      <c r="G20" s="1173"/>
    </row>
    <row r="21" spans="3:27" ht="37.5" customHeight="1">
      <c r="C21" s="1225" t="s">
        <v>1859</v>
      </c>
      <c r="D21" s="1082">
        <v>116</v>
      </c>
      <c r="E21" s="1082">
        <v>2</v>
      </c>
      <c r="F21" s="1083">
        <v>118</v>
      </c>
      <c r="G21" s="1173"/>
    </row>
    <row r="22" spans="3:27" ht="37.5" customHeight="1">
      <c r="C22" s="1223" t="s">
        <v>1860</v>
      </c>
      <c r="D22" s="1080">
        <v>103</v>
      </c>
      <c r="E22" s="1080">
        <v>0</v>
      </c>
      <c r="F22" s="1080">
        <v>103</v>
      </c>
      <c r="G22" s="1173"/>
    </row>
    <row r="23" spans="3:27" ht="37.5" customHeight="1">
      <c r="C23" s="1223" t="s">
        <v>1861</v>
      </c>
      <c r="D23" s="1080">
        <v>0</v>
      </c>
      <c r="E23" s="1080">
        <v>0</v>
      </c>
      <c r="F23" s="1080">
        <v>0</v>
      </c>
      <c r="G23" s="1173"/>
    </row>
    <row r="24" spans="3:27" ht="37.5" customHeight="1">
      <c r="C24" s="1223" t="s">
        <v>1862</v>
      </c>
      <c r="D24" s="1080">
        <v>2028</v>
      </c>
      <c r="E24" s="1080">
        <v>3</v>
      </c>
      <c r="F24" s="1080">
        <v>2031</v>
      </c>
      <c r="G24" s="1173"/>
    </row>
    <row r="25" spans="3:27" ht="37.5" customHeight="1">
      <c r="C25" s="1223" t="s">
        <v>1863</v>
      </c>
      <c r="D25" s="1080">
        <v>8</v>
      </c>
      <c r="E25" s="1080">
        <v>3</v>
      </c>
      <c r="F25" s="1080">
        <v>11</v>
      </c>
      <c r="G25" s="1173"/>
    </row>
    <row r="26" spans="3:27" ht="37.5" customHeight="1">
      <c r="C26" s="1223" t="s">
        <v>1864</v>
      </c>
      <c r="D26" s="1080">
        <v>2</v>
      </c>
      <c r="E26" s="1080">
        <v>0</v>
      </c>
      <c r="F26" s="1080">
        <v>0</v>
      </c>
      <c r="G26" s="1173"/>
    </row>
    <row r="27" spans="3:27" ht="37.5" customHeight="1">
      <c r="C27" s="1223" t="s">
        <v>1865</v>
      </c>
      <c r="D27" s="1080">
        <v>6</v>
      </c>
      <c r="E27" s="1080">
        <v>0</v>
      </c>
      <c r="F27" s="1080">
        <v>6</v>
      </c>
      <c r="G27" s="1173"/>
      <c r="AA27" s="1226"/>
    </row>
    <row r="28" spans="3:27" ht="37.5" customHeight="1">
      <c r="C28" s="1223" t="s">
        <v>1866</v>
      </c>
      <c r="D28" s="1080">
        <v>30</v>
      </c>
      <c r="E28" s="1080">
        <v>0</v>
      </c>
      <c r="F28" s="1080">
        <v>30</v>
      </c>
      <c r="G28" s="1173"/>
    </row>
    <row r="29" spans="3:27" ht="37.5" customHeight="1">
      <c r="C29" s="1223" t="s">
        <v>1867</v>
      </c>
      <c r="D29" s="1080">
        <v>104</v>
      </c>
      <c r="E29" s="1080">
        <v>0</v>
      </c>
      <c r="F29" s="1080">
        <v>104</v>
      </c>
      <c r="G29" s="1173"/>
      <c r="I29" s="1003"/>
    </row>
    <row r="30" spans="3:27" ht="37.5" customHeight="1">
      <c r="C30" s="1223" t="s">
        <v>1868</v>
      </c>
      <c r="D30" s="1080">
        <v>7</v>
      </c>
      <c r="E30" s="1080">
        <v>0</v>
      </c>
      <c r="F30" s="1080">
        <v>7</v>
      </c>
      <c r="G30" s="1173"/>
      <c r="I30" s="1003"/>
    </row>
    <row r="31" spans="3:27" ht="37.5" customHeight="1">
      <c r="C31" s="1223" t="s">
        <v>1869</v>
      </c>
      <c r="D31" s="1084">
        <v>37</v>
      </c>
      <c r="E31" s="1084">
        <v>0</v>
      </c>
      <c r="F31" s="1084">
        <v>37</v>
      </c>
      <c r="G31" s="1173"/>
      <c r="I31" s="1003"/>
    </row>
    <row r="32" spans="3:27" ht="37.5" customHeight="1">
      <c r="C32" s="1223" t="s">
        <v>1870</v>
      </c>
      <c r="D32" s="1081">
        <v>2096</v>
      </c>
      <c r="E32" s="1081">
        <v>81</v>
      </c>
      <c r="F32" s="1081">
        <v>2177</v>
      </c>
      <c r="G32" s="1227" t="s">
        <v>1871</v>
      </c>
      <c r="I32" s="1003"/>
    </row>
    <row r="33" spans="3:12" ht="37.5" customHeight="1">
      <c r="C33" s="1223" t="s">
        <v>1872</v>
      </c>
      <c r="D33" s="1080">
        <v>7</v>
      </c>
      <c r="E33" s="1080">
        <v>0</v>
      </c>
      <c r="F33" s="1080">
        <v>7</v>
      </c>
      <c r="G33" s="1228"/>
    </row>
    <row r="34" spans="3:12" ht="37.5" customHeight="1">
      <c r="C34" s="1223" t="s">
        <v>1873</v>
      </c>
      <c r="D34" s="1080">
        <v>0</v>
      </c>
      <c r="E34" s="1080">
        <f t="shared" ref="E34:E35" si="0">F34-D34</f>
        <v>0</v>
      </c>
      <c r="F34" s="1080">
        <v>0</v>
      </c>
      <c r="G34" s="1173"/>
    </row>
    <row r="35" spans="3:12" ht="37.5" customHeight="1">
      <c r="C35" s="1223" t="s">
        <v>1874</v>
      </c>
      <c r="D35" s="1085">
        <v>0</v>
      </c>
      <c r="E35" s="1085">
        <f t="shared" si="0"/>
        <v>0</v>
      </c>
      <c r="F35" s="1080">
        <v>0</v>
      </c>
      <c r="G35" s="1229"/>
      <c r="L35" s="1004"/>
    </row>
    <row r="36" spans="3:12" ht="37.5" customHeight="1">
      <c r="C36" s="1223" t="s">
        <v>1875</v>
      </c>
      <c r="D36" s="1084">
        <v>5</v>
      </c>
      <c r="E36" s="1080">
        <v>0</v>
      </c>
      <c r="F36" s="1080">
        <v>0</v>
      </c>
      <c r="G36" s="1230"/>
    </row>
    <row r="37" spans="3:12" ht="37.5" customHeight="1">
      <c r="C37" s="1231"/>
      <c r="D37" s="1086"/>
      <c r="E37" s="1086"/>
      <c r="F37" s="1087"/>
      <c r="G37" s="1232"/>
    </row>
    <row r="38" spans="3:12">
      <c r="C38" s="2045" t="s">
        <v>1876</v>
      </c>
      <c r="D38" s="2045"/>
      <c r="E38" s="2046"/>
      <c r="F38" s="2046"/>
      <c r="G38" s="2046"/>
    </row>
    <row r="39" spans="3:12" ht="13.2" customHeight="1">
      <c r="C39" s="2047" t="s">
        <v>1877</v>
      </c>
      <c r="D39" s="2047"/>
      <c r="E39" s="2047"/>
      <c r="F39" s="2047"/>
      <c r="G39" s="2047"/>
    </row>
    <row r="40" spans="3:12" ht="86.1" customHeight="1">
      <c r="C40" s="2047"/>
      <c r="D40" s="2047"/>
      <c r="E40" s="2047"/>
      <c r="F40" s="2047"/>
      <c r="G40" s="2047"/>
    </row>
    <row r="41" spans="3:12">
      <c r="C41" s="2048"/>
      <c r="D41" s="2048"/>
      <c r="E41" s="2048"/>
      <c r="F41" s="2048"/>
      <c r="G41" s="2048"/>
    </row>
    <row r="42" spans="3:12" ht="26.1" customHeight="1">
      <c r="C42" s="1233" t="s">
        <v>1878</v>
      </c>
      <c r="D42" s="1088"/>
      <c r="E42" s="1088"/>
      <c r="F42" s="1088"/>
      <c r="G42" s="1233" t="s">
        <v>1879</v>
      </c>
    </row>
    <row r="43" spans="3:12" ht="34.5" customHeight="1">
      <c r="C43" s="1233" t="s">
        <v>1880</v>
      </c>
      <c r="D43" s="1088"/>
      <c r="E43" s="1088"/>
      <c r="F43" s="1088"/>
      <c r="G43" s="1233" t="s">
        <v>1881</v>
      </c>
    </row>
    <row r="44" spans="3:12" ht="44.1" customHeight="1">
      <c r="C44" s="1234" t="s">
        <v>1882</v>
      </c>
      <c r="D44" s="1088"/>
      <c r="E44" s="1088"/>
      <c r="F44" s="1088"/>
      <c r="G44" s="1234" t="s">
        <v>1882</v>
      </c>
    </row>
    <row r="45" spans="3:12" ht="36.6" customHeight="1">
      <c r="C45" s="1233"/>
      <c r="D45" s="1088"/>
      <c r="E45" s="1088"/>
      <c r="F45" s="1088"/>
      <c r="G45" s="1233"/>
    </row>
    <row r="46" spans="3:12">
      <c r="D46" s="1005"/>
      <c r="E46" s="1005"/>
      <c r="F46" s="1005"/>
      <c r="G46" s="1005"/>
    </row>
    <row r="69" spans="7:7">
      <c r="G69" s="1006"/>
    </row>
  </sheetData>
  <mergeCells count="11">
    <mergeCell ref="C38:D38"/>
    <mergeCell ref="E38:G38"/>
    <mergeCell ref="C39:G40"/>
    <mergeCell ref="C41:G41"/>
    <mergeCell ref="C3:C4"/>
    <mergeCell ref="E3:F3"/>
    <mergeCell ref="G3:G6"/>
    <mergeCell ref="E4:F4"/>
    <mergeCell ref="E5:F5"/>
    <mergeCell ref="G10:G11"/>
    <mergeCell ref="C7:G8"/>
  </mergeCells>
  <conditionalFormatting sqref="F37 D35:E35 G35">
    <cfRule type="cellIs" dxfId="271" priority="2" stopIfTrue="1" operator="greaterThan">
      <formula>0</formula>
    </cfRule>
  </conditionalFormatting>
  <conditionalFormatting sqref="F37">
    <cfRule type="cellIs" dxfId="270" priority="1" stopIfTrue="1" operator="equal">
      <formula>0</formula>
    </cfRule>
  </conditionalFormatting>
  <printOptions horizontalCentered="1" verticalCentered="1"/>
  <pageMargins left="0" right="0" top="0" bottom="0" header="0" footer="0"/>
  <pageSetup scale="50" orientation="portrait" r:id="rId1"/>
  <headerFooter>
    <oddFooter>&amp;R_x000D_&amp;1#&amp;"Aptos"&amp;10&amp;K000000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2AE6-862E-4FDD-90F7-72069846FC1A}">
  <dimension ref="A1:BI82"/>
  <sheetViews>
    <sheetView showGridLines="0" view="pageBreakPreview" topLeftCell="W2" zoomScale="85" zoomScaleNormal="100" zoomScaleSheetLayoutView="85" workbookViewId="0">
      <selection activeCell="AG17" sqref="AG17"/>
    </sheetView>
  </sheetViews>
  <sheetFormatPr defaultColWidth="9.33203125" defaultRowHeight="13.2"/>
  <cols>
    <col min="1" max="1" width="3.5546875" style="939" customWidth="1"/>
    <col min="2" max="2" width="17.5546875" style="939" customWidth="1"/>
    <col min="3" max="3" width="12.6640625" style="966" customWidth="1"/>
    <col min="4" max="4" width="10.6640625" style="966" customWidth="1"/>
    <col min="5" max="5" width="16.5546875" style="966" customWidth="1"/>
    <col min="6" max="6" width="7.6640625" style="966" customWidth="1"/>
    <col min="7" max="7" width="7.5546875" style="966" customWidth="1"/>
    <col min="8" max="8" width="8.5546875" style="966" customWidth="1"/>
    <col min="9" max="9" width="9" style="966" customWidth="1"/>
    <col min="10" max="10" width="8.5546875" style="966" customWidth="1"/>
    <col min="11" max="11" width="2.6640625" style="966" customWidth="1"/>
    <col min="12" max="12" width="15.6640625" style="976" customWidth="1"/>
    <col min="13" max="13" width="14.44140625" style="976" customWidth="1"/>
    <col min="14" max="14" width="12.5546875" style="976" customWidth="1"/>
    <col min="15" max="15" width="17.44140625" style="966" customWidth="1"/>
    <col min="16" max="16" width="11.6640625" style="966" customWidth="1"/>
    <col min="17" max="18" width="9.33203125" style="966"/>
    <col min="19" max="19" width="5.33203125" style="966" customWidth="1"/>
    <col min="20" max="20" width="18" style="976" customWidth="1"/>
    <col min="21" max="21" width="10.33203125" style="966" customWidth="1"/>
    <col min="22" max="22" width="13.33203125" style="966" customWidth="1"/>
    <col min="23" max="23" width="12.44140625" style="966" customWidth="1"/>
    <col min="24" max="27" width="9.33203125" style="966"/>
    <col min="28" max="28" width="10.44140625" style="966" customWidth="1"/>
    <col min="29" max="29" width="3" style="966" customWidth="1"/>
    <col min="30" max="30" width="17.44140625" style="976" customWidth="1"/>
    <col min="31" max="31" width="9.44140625" style="976" customWidth="1"/>
    <col min="32" max="32" width="12" style="976" customWidth="1"/>
    <col min="33" max="33" width="12" style="940" customWidth="1"/>
    <col min="34" max="36" width="7.5546875" style="966" customWidth="1"/>
    <col min="37" max="37" width="9.33203125" style="966"/>
    <col min="38" max="38" width="12.44140625" style="966" customWidth="1"/>
    <col min="39" max="39" width="5.44140625" style="966" customWidth="1"/>
    <col min="40" max="40" width="20.6640625" style="939" customWidth="1"/>
    <col min="41" max="41" width="9.6640625" style="939" customWidth="1"/>
    <col min="42" max="42" width="9.33203125" style="939"/>
    <col min="43" max="43" width="13.33203125" style="939" customWidth="1"/>
    <col min="44" max="46" width="8.33203125" style="939" customWidth="1"/>
    <col min="47" max="48" width="9.33203125" style="939"/>
    <col min="49" max="49" width="3.44140625" style="939" customWidth="1"/>
    <col min="50" max="50" width="13.5546875" style="939" customWidth="1"/>
    <col min="51" max="51" width="10.33203125" style="939" customWidth="1"/>
    <col min="52" max="56" width="9.33203125" style="939"/>
    <col min="57" max="57" width="7" style="939" customWidth="1"/>
    <col min="58" max="58" width="8" style="939" customWidth="1"/>
    <col min="59" max="59" width="9.33203125" style="939"/>
    <col min="60" max="60" width="0.44140625" style="939" customWidth="1"/>
    <col min="61" max="61" width="19.44140625" style="939" customWidth="1"/>
    <col min="62" max="16384" width="9.33203125" style="939"/>
  </cols>
  <sheetData>
    <row r="1" spans="1:61" ht="58.5" customHeight="1">
      <c r="A1" s="2079" t="s">
        <v>1679</v>
      </c>
      <c r="B1" s="2079"/>
      <c r="C1" s="2079"/>
      <c r="D1" s="2079"/>
      <c r="E1" s="2079"/>
      <c r="F1" s="2079"/>
      <c r="G1" s="2079"/>
      <c r="H1" s="2079"/>
      <c r="I1" s="2079"/>
      <c r="J1" s="2079"/>
      <c r="K1" s="2079"/>
      <c r="L1" s="2079"/>
      <c r="M1" s="2079"/>
      <c r="N1" s="2079"/>
      <c r="O1" s="2079"/>
      <c r="P1" s="2079"/>
      <c r="Q1" s="2079"/>
      <c r="R1" s="2079"/>
      <c r="S1" s="2079"/>
      <c r="T1" s="2079"/>
      <c r="U1" s="2079"/>
      <c r="V1" s="2079"/>
      <c r="W1" s="2079"/>
      <c r="X1" s="2079"/>
      <c r="Y1" s="2079"/>
      <c r="Z1" s="2079"/>
      <c r="AA1" s="2079"/>
      <c r="AB1" s="2079"/>
      <c r="AC1" s="2079" t="s">
        <v>1679</v>
      </c>
      <c r="AD1" s="2079"/>
      <c r="AE1" s="2079"/>
      <c r="AF1" s="2079"/>
      <c r="AG1" s="2079"/>
      <c r="AH1" s="2079"/>
      <c r="AI1" s="2079"/>
      <c r="AJ1" s="2079"/>
      <c r="AK1" s="2079"/>
      <c r="AL1" s="2079"/>
      <c r="AM1" s="2079"/>
      <c r="AN1" s="2079"/>
      <c r="AO1" s="2079"/>
      <c r="AP1" s="2079"/>
      <c r="AQ1" s="2079"/>
      <c r="AR1" s="2079"/>
      <c r="AS1" s="2079"/>
      <c r="AT1" s="2079"/>
      <c r="AU1" s="2079"/>
      <c r="AV1" s="2079"/>
      <c r="AW1" s="2079"/>
      <c r="AX1" s="2079"/>
      <c r="AY1" s="2079"/>
      <c r="AZ1" s="2079"/>
      <c r="BA1" s="2079"/>
      <c r="BB1" s="2079"/>
      <c r="BC1" s="2079"/>
      <c r="BD1" s="2079"/>
      <c r="BE1" s="2079"/>
      <c r="BF1" s="2079"/>
    </row>
    <row r="2" spans="1:61" ht="26.25" customHeight="1">
      <c r="A2" s="2080" t="s">
        <v>1701</v>
      </c>
      <c r="B2" s="2080"/>
      <c r="C2" s="2080"/>
      <c r="D2" s="2080"/>
      <c r="E2" s="2080"/>
      <c r="F2" s="2080"/>
      <c r="G2" s="2080"/>
      <c r="H2" s="2080"/>
      <c r="I2" s="2080"/>
      <c r="J2" s="2080"/>
      <c r="K2" s="2080"/>
      <c r="L2" s="2080"/>
      <c r="M2" s="2080"/>
      <c r="N2" s="2080"/>
      <c r="O2" s="2080"/>
      <c r="P2" s="2080"/>
      <c r="Q2" s="2080"/>
      <c r="R2" s="2080"/>
      <c r="S2" s="2080"/>
      <c r="T2" s="2080"/>
      <c r="U2" s="2080"/>
      <c r="V2" s="2080"/>
      <c r="W2" s="2080"/>
      <c r="X2" s="2080"/>
      <c r="Y2" s="2080"/>
      <c r="Z2" s="2080"/>
      <c r="AA2" s="2080"/>
      <c r="AB2" s="2080"/>
      <c r="AC2" s="2080" t="s">
        <v>1701</v>
      </c>
      <c r="AD2" s="2080"/>
      <c r="AE2" s="2080"/>
      <c r="AF2" s="2080"/>
      <c r="AG2" s="2080"/>
      <c r="AH2" s="2080"/>
      <c r="AI2" s="2080"/>
      <c r="AJ2" s="2080"/>
      <c r="AK2" s="2080"/>
      <c r="AL2" s="2080"/>
      <c r="AM2" s="2080"/>
      <c r="AN2" s="2080"/>
      <c r="AO2" s="2080"/>
      <c r="AP2" s="2080"/>
      <c r="AQ2" s="2080"/>
      <c r="AR2" s="2080"/>
      <c r="AS2" s="2080"/>
      <c r="AT2" s="2080"/>
      <c r="AU2" s="2080"/>
      <c r="AV2" s="2080"/>
      <c r="AW2" s="2080"/>
      <c r="AX2" s="2080"/>
      <c r="AY2" s="2080"/>
      <c r="AZ2" s="2080"/>
      <c r="BA2" s="2080"/>
      <c r="BB2" s="2080"/>
      <c r="BC2" s="2080"/>
      <c r="BD2" s="2080"/>
      <c r="BE2" s="2080"/>
      <c r="BF2" s="2080"/>
    </row>
    <row r="3" spans="1:61" ht="27" customHeight="1">
      <c r="A3" s="2081" t="s">
        <v>2280</v>
      </c>
      <c r="B3" s="2081"/>
      <c r="C3" s="2081"/>
      <c r="D3" s="2081"/>
      <c r="E3" s="2081"/>
      <c r="F3" s="2081"/>
      <c r="G3" s="2081"/>
      <c r="H3" s="2081"/>
      <c r="I3" s="2081"/>
      <c r="J3" s="2081"/>
      <c r="K3" s="2081"/>
      <c r="L3" s="2081"/>
      <c r="M3" s="2081"/>
      <c r="N3" s="2081"/>
      <c r="O3" s="2081"/>
      <c r="P3" s="2081"/>
      <c r="Q3" s="2081"/>
      <c r="R3" s="2081"/>
      <c r="S3" s="2081"/>
      <c r="T3" s="2081"/>
      <c r="U3" s="2081"/>
      <c r="V3" s="2081"/>
      <c r="W3" s="2081"/>
      <c r="X3" s="2081"/>
      <c r="Y3" s="2081"/>
      <c r="Z3" s="2081"/>
      <c r="AA3" s="2081"/>
      <c r="AB3" s="2081"/>
      <c r="AC3" s="2081" t="s">
        <v>2281</v>
      </c>
      <c r="AD3" s="2081"/>
      <c r="AE3" s="2081"/>
      <c r="AF3" s="2081"/>
      <c r="AG3" s="2081"/>
      <c r="AH3" s="2081"/>
      <c r="AI3" s="2081"/>
      <c r="AJ3" s="2081"/>
      <c r="AK3" s="2081"/>
      <c r="AL3" s="2081"/>
      <c r="AM3" s="2081"/>
      <c r="AN3" s="2081"/>
      <c r="AO3" s="2081"/>
      <c r="AP3" s="2081"/>
      <c r="AQ3" s="2081"/>
      <c r="AR3" s="2081"/>
      <c r="AS3" s="2081"/>
      <c r="AT3" s="2081"/>
      <c r="AU3" s="2081"/>
      <c r="AV3" s="2081"/>
      <c r="AW3" s="2081"/>
      <c r="AX3" s="2081"/>
      <c r="AY3" s="2081"/>
      <c r="AZ3" s="2081"/>
      <c r="BA3" s="2081"/>
      <c r="BB3" s="2081"/>
      <c r="BC3" s="2081"/>
      <c r="BD3" s="2081"/>
      <c r="BE3" s="2081"/>
      <c r="BF3" s="2081"/>
    </row>
    <row r="4" spans="1:61" s="940" customFormat="1" ht="24" customHeight="1">
      <c r="B4" s="2068" t="s">
        <v>1702</v>
      </c>
      <c r="C4" s="2060"/>
      <c r="D4" s="2060"/>
      <c r="E4" s="2070"/>
      <c r="F4" s="2070"/>
      <c r="G4" s="2070"/>
      <c r="H4" s="2070"/>
      <c r="I4" s="2071"/>
      <c r="J4" s="942"/>
      <c r="K4" s="943"/>
      <c r="L4" s="2068" t="s">
        <v>1703</v>
      </c>
      <c r="M4" s="2060"/>
      <c r="N4" s="2060"/>
      <c r="O4" s="2070"/>
      <c r="P4" s="2070"/>
      <c r="Q4" s="2070"/>
      <c r="R4" s="942"/>
      <c r="S4" s="943"/>
      <c r="T4" s="2068" t="s">
        <v>1704</v>
      </c>
      <c r="U4" s="2060"/>
      <c r="V4" s="2060"/>
      <c r="W4" s="2070"/>
      <c r="X4" s="2070"/>
      <c r="Y4" s="2070"/>
      <c r="Z4" s="2070"/>
      <c r="AA4" s="2071"/>
      <c r="AB4" s="944"/>
      <c r="AD4" s="2082" t="s">
        <v>1705</v>
      </c>
      <c r="AE4" s="2078"/>
      <c r="AF4" s="2078"/>
      <c r="AG4" s="2083"/>
      <c r="AH4" s="2083"/>
      <c r="AI4" s="2083"/>
      <c r="AJ4" s="2083"/>
      <c r="AK4" s="2083"/>
      <c r="AL4" s="944"/>
      <c r="AN4" s="2068" t="s">
        <v>1706</v>
      </c>
      <c r="AO4" s="2060"/>
      <c r="AP4" s="2060"/>
      <c r="AQ4" s="2070"/>
      <c r="AR4" s="2070"/>
      <c r="AS4" s="2070"/>
      <c r="AT4" s="2070"/>
      <c r="AU4" s="2070"/>
      <c r="AV4" s="944"/>
      <c r="AX4" s="2068" t="s">
        <v>1707</v>
      </c>
      <c r="AY4" s="2060"/>
      <c r="AZ4" s="2060"/>
      <c r="BA4" s="2060"/>
      <c r="BB4" s="2060"/>
      <c r="BC4" s="2060"/>
      <c r="BD4" s="2060"/>
      <c r="BE4" s="2060"/>
      <c r="BF4" s="944"/>
    </row>
    <row r="5" spans="1:61" s="940" customFormat="1" ht="24" customHeight="1">
      <c r="B5" s="2061"/>
      <c r="C5" s="2060" t="s">
        <v>1708</v>
      </c>
      <c r="D5" s="2060"/>
      <c r="E5" s="2060"/>
      <c r="F5" s="2061" t="s">
        <v>1709</v>
      </c>
      <c r="G5" s="2061" t="s">
        <v>1710</v>
      </c>
      <c r="H5" s="2061" t="s">
        <v>1711</v>
      </c>
      <c r="I5" s="2058" t="s">
        <v>1712</v>
      </c>
      <c r="J5" s="2058" t="s">
        <v>1713</v>
      </c>
      <c r="K5" s="943"/>
      <c r="L5" s="2063"/>
      <c r="M5" s="2060" t="s">
        <v>1714</v>
      </c>
      <c r="N5" s="2060"/>
      <c r="O5" s="2060"/>
      <c r="P5" s="2065" t="s">
        <v>1715</v>
      </c>
      <c r="Q5" s="2061" t="s">
        <v>1716</v>
      </c>
      <c r="R5" s="2058" t="s">
        <v>1713</v>
      </c>
      <c r="S5" s="943"/>
      <c r="T5" s="2063"/>
      <c r="U5" s="2060" t="s">
        <v>1708</v>
      </c>
      <c r="V5" s="2060"/>
      <c r="W5" s="2060"/>
      <c r="X5" s="2061" t="s">
        <v>1709</v>
      </c>
      <c r="Y5" s="2061" t="s">
        <v>1710</v>
      </c>
      <c r="Z5" s="2061" t="s">
        <v>1711</v>
      </c>
      <c r="AA5" s="2058" t="s">
        <v>1712</v>
      </c>
      <c r="AB5" s="2058" t="s">
        <v>1713</v>
      </c>
      <c r="AD5" s="2076"/>
      <c r="AE5" s="2078" t="s">
        <v>1708</v>
      </c>
      <c r="AF5" s="2078"/>
      <c r="AG5" s="2078"/>
      <c r="AH5" s="2074" t="s">
        <v>1709</v>
      </c>
      <c r="AI5" s="2074" t="s">
        <v>1710</v>
      </c>
      <c r="AJ5" s="2074" t="s">
        <v>1711</v>
      </c>
      <c r="AK5" s="2072" t="s">
        <v>1717</v>
      </c>
      <c r="AL5" s="2058" t="s">
        <v>1713</v>
      </c>
      <c r="AN5" s="2063"/>
      <c r="AO5" s="2060" t="s">
        <v>1708</v>
      </c>
      <c r="AP5" s="2060"/>
      <c r="AQ5" s="2060"/>
      <c r="AR5" s="2061" t="s">
        <v>1709</v>
      </c>
      <c r="AS5" s="2061" t="s">
        <v>1710</v>
      </c>
      <c r="AT5" s="2061" t="s">
        <v>1711</v>
      </c>
      <c r="AU5" s="2065" t="s">
        <v>1717</v>
      </c>
      <c r="AV5" s="2058" t="s">
        <v>1713</v>
      </c>
      <c r="AX5" s="941"/>
      <c r="AY5" s="2060" t="s">
        <v>1708</v>
      </c>
      <c r="AZ5" s="2060"/>
      <c r="BA5" s="2060"/>
      <c r="BB5" s="2061" t="s">
        <v>1709</v>
      </c>
      <c r="BC5" s="2061" t="s">
        <v>1710</v>
      </c>
      <c r="BD5" s="2061" t="s">
        <v>1711</v>
      </c>
      <c r="BE5" s="2061" t="s">
        <v>1712</v>
      </c>
      <c r="BF5" s="2058" t="s">
        <v>1713</v>
      </c>
    </row>
    <row r="6" spans="1:61" s="940" customFormat="1" ht="31.5" customHeight="1">
      <c r="B6" s="2062"/>
      <c r="C6" s="945" t="s">
        <v>1718</v>
      </c>
      <c r="D6" s="945" t="s">
        <v>1719</v>
      </c>
      <c r="E6" s="945" t="s">
        <v>1281</v>
      </c>
      <c r="F6" s="2062"/>
      <c r="G6" s="2062"/>
      <c r="H6" s="2062"/>
      <c r="I6" s="2059"/>
      <c r="J6" s="2059"/>
      <c r="K6" s="946"/>
      <c r="L6" s="2064"/>
      <c r="M6" s="945" t="s">
        <v>1718</v>
      </c>
      <c r="N6" s="945" t="s">
        <v>1719</v>
      </c>
      <c r="O6" s="945" t="s">
        <v>1281</v>
      </c>
      <c r="P6" s="2066"/>
      <c r="Q6" s="2062"/>
      <c r="R6" s="2059"/>
      <c r="S6" s="943"/>
      <c r="T6" s="2064"/>
      <c r="U6" s="945" t="s">
        <v>1718</v>
      </c>
      <c r="V6" s="945" t="s">
        <v>1719</v>
      </c>
      <c r="W6" s="945" t="s">
        <v>1281</v>
      </c>
      <c r="X6" s="2062"/>
      <c r="Y6" s="2062"/>
      <c r="Z6" s="2062"/>
      <c r="AA6" s="2059" t="s">
        <v>1712</v>
      </c>
      <c r="AB6" s="2059"/>
      <c r="AD6" s="2077"/>
      <c r="AE6" s="1008" t="s">
        <v>1718</v>
      </c>
      <c r="AF6" s="1008" t="s">
        <v>1719</v>
      </c>
      <c r="AG6" s="1008" t="s">
        <v>1281</v>
      </c>
      <c r="AH6" s="2075"/>
      <c r="AI6" s="2075"/>
      <c r="AJ6" s="2075"/>
      <c r="AK6" s="2073"/>
      <c r="AL6" s="2059"/>
      <c r="AN6" s="2064"/>
      <c r="AO6" s="945" t="s">
        <v>1718</v>
      </c>
      <c r="AP6" s="945" t="s">
        <v>1719</v>
      </c>
      <c r="AQ6" s="945" t="s">
        <v>1281</v>
      </c>
      <c r="AR6" s="2062"/>
      <c r="AS6" s="2062"/>
      <c r="AT6" s="2062"/>
      <c r="AU6" s="2066"/>
      <c r="AV6" s="2059"/>
      <c r="AX6" s="947"/>
      <c r="AY6" s="945" t="s">
        <v>1718</v>
      </c>
      <c r="AZ6" s="945" t="s">
        <v>1719</v>
      </c>
      <c r="BA6" s="945" t="s">
        <v>1281</v>
      </c>
      <c r="BB6" s="2062"/>
      <c r="BC6" s="2062"/>
      <c r="BD6" s="2062"/>
      <c r="BE6" s="2062"/>
      <c r="BF6" s="2059"/>
    </row>
    <row r="7" spans="1:61" ht="25.35" customHeight="1">
      <c r="B7" s="948" t="s">
        <v>1720</v>
      </c>
      <c r="C7" s="949"/>
      <c r="D7" s="950">
        <v>7</v>
      </c>
      <c r="E7" s="949"/>
      <c r="F7" s="1009">
        <v>5</v>
      </c>
      <c r="G7" s="1010">
        <v>1</v>
      </c>
      <c r="H7" s="1010">
        <v>1</v>
      </c>
      <c r="I7" s="951">
        <v>0</v>
      </c>
      <c r="J7" s="952"/>
      <c r="K7" s="953"/>
      <c r="L7" s="948" t="s">
        <v>1720</v>
      </c>
      <c r="M7" s="950"/>
      <c r="N7" s="950">
        <v>0</v>
      </c>
      <c r="O7" s="950"/>
      <c r="P7" s="1011">
        <v>0</v>
      </c>
      <c r="Q7" s="954">
        <v>0</v>
      </c>
      <c r="R7" s="955"/>
      <c r="S7" s="956"/>
      <c r="T7" s="948" t="s">
        <v>1720</v>
      </c>
      <c r="U7" s="950"/>
      <c r="V7" s="950">
        <v>0</v>
      </c>
      <c r="W7" s="950"/>
      <c r="X7" s="1012">
        <v>0</v>
      </c>
      <c r="Y7" s="1013">
        <v>0</v>
      </c>
      <c r="Z7" s="1013">
        <v>0</v>
      </c>
      <c r="AA7" s="951">
        <v>0</v>
      </c>
      <c r="AB7" s="964"/>
      <c r="AC7" s="958"/>
      <c r="AD7" s="1014" t="s">
        <v>1720</v>
      </c>
      <c r="AE7" s="1015"/>
      <c r="AF7" s="1015">
        <v>0</v>
      </c>
      <c r="AG7" s="1015"/>
      <c r="AH7" s="1016">
        <v>0</v>
      </c>
      <c r="AI7" s="1016">
        <v>0</v>
      </c>
      <c r="AJ7" s="1016">
        <v>0</v>
      </c>
      <c r="AK7" s="1017">
        <v>0</v>
      </c>
      <c r="AL7" s="957"/>
      <c r="AM7" s="940"/>
      <c r="AN7" s="959" t="s">
        <v>1683</v>
      </c>
      <c r="AO7" s="950"/>
      <c r="AP7" s="950">
        <v>0</v>
      </c>
      <c r="AQ7" s="950"/>
      <c r="AR7" s="1018">
        <v>0</v>
      </c>
      <c r="AS7" s="1018">
        <v>0</v>
      </c>
      <c r="AT7" s="1013">
        <v>0</v>
      </c>
      <c r="AU7" s="951">
        <v>0</v>
      </c>
      <c r="AV7" s="957"/>
      <c r="AX7" s="959" t="s">
        <v>1683</v>
      </c>
      <c r="AY7" s="950"/>
      <c r="AZ7" s="950">
        <v>0</v>
      </c>
      <c r="BA7" s="950"/>
      <c r="BB7" s="1018">
        <v>0</v>
      </c>
      <c r="BC7" s="1018">
        <v>0</v>
      </c>
      <c r="BD7" s="1013">
        <v>0</v>
      </c>
      <c r="BE7" s="951">
        <v>0</v>
      </c>
      <c r="BF7" s="957"/>
    </row>
    <row r="8" spans="1:61" ht="25.35" customHeight="1">
      <c r="B8" s="959" t="s">
        <v>1729</v>
      </c>
      <c r="C8" s="949"/>
      <c r="D8" s="950">
        <v>77</v>
      </c>
      <c r="E8" s="949"/>
      <c r="F8" s="1019">
        <v>12</v>
      </c>
      <c r="G8" s="1020">
        <v>58</v>
      </c>
      <c r="H8" s="1020">
        <v>5</v>
      </c>
      <c r="I8" s="951">
        <v>2</v>
      </c>
      <c r="J8" s="952"/>
      <c r="K8" s="953"/>
      <c r="L8" s="960" t="s">
        <v>1722</v>
      </c>
      <c r="M8" s="949"/>
      <c r="N8" s="949">
        <f>O8-M8</f>
        <v>0</v>
      </c>
      <c r="O8" s="949"/>
      <c r="P8" s="1011">
        <v>0</v>
      </c>
      <c r="Q8" s="954">
        <f>O8-P8</f>
        <v>0</v>
      </c>
      <c r="R8" s="955"/>
      <c r="S8" s="956"/>
      <c r="T8" s="960" t="s">
        <v>1721</v>
      </c>
      <c r="U8" s="950"/>
      <c r="V8" s="949">
        <v>1</v>
      </c>
      <c r="W8" s="950">
        <v>1</v>
      </c>
      <c r="X8" s="1021">
        <v>0</v>
      </c>
      <c r="Y8" s="1011">
        <v>0</v>
      </c>
      <c r="Z8" s="1011">
        <v>0</v>
      </c>
      <c r="AA8" s="951">
        <v>0</v>
      </c>
      <c r="AB8" s="964"/>
      <c r="AC8" s="958"/>
      <c r="AD8" s="1014" t="s">
        <v>1721</v>
      </c>
      <c r="AE8" s="1015"/>
      <c r="AF8" s="1015">
        <v>5</v>
      </c>
      <c r="AG8" s="1015"/>
      <c r="AH8" s="1016">
        <v>0</v>
      </c>
      <c r="AI8" s="1016">
        <v>0</v>
      </c>
      <c r="AJ8" s="1016">
        <v>3</v>
      </c>
      <c r="AK8" s="1017">
        <v>2</v>
      </c>
      <c r="AL8" s="957"/>
      <c r="AM8" s="940"/>
      <c r="AN8" s="961" t="s">
        <v>1723</v>
      </c>
      <c r="AO8" s="949"/>
      <c r="AP8" s="949">
        <v>0</v>
      </c>
      <c r="AQ8" s="950"/>
      <c r="AR8" s="1018">
        <v>0</v>
      </c>
      <c r="AS8" s="1018">
        <v>0</v>
      </c>
      <c r="AT8" s="1013">
        <v>0</v>
      </c>
      <c r="AU8" s="951">
        <v>0</v>
      </c>
      <c r="AV8" s="957"/>
      <c r="AX8" s="961" t="s">
        <v>1723</v>
      </c>
      <c r="AY8" s="950"/>
      <c r="AZ8" s="950">
        <v>1</v>
      </c>
      <c r="BA8" s="950"/>
      <c r="BB8" s="1018">
        <v>0</v>
      </c>
      <c r="BC8" s="1018">
        <v>0</v>
      </c>
      <c r="BD8" s="1013">
        <v>0</v>
      </c>
      <c r="BE8" s="951">
        <v>1</v>
      </c>
      <c r="BF8" s="957"/>
    </row>
    <row r="9" spans="1:61" ht="25.35" customHeight="1">
      <c r="B9" s="959" t="s">
        <v>1889</v>
      </c>
      <c r="C9" s="949"/>
      <c r="D9" s="950">
        <v>5</v>
      </c>
      <c r="E9" s="949"/>
      <c r="F9" s="1019">
        <v>0</v>
      </c>
      <c r="G9" s="1020">
        <v>5</v>
      </c>
      <c r="H9" s="1020">
        <v>0</v>
      </c>
      <c r="I9" s="951">
        <v>0</v>
      </c>
      <c r="J9" s="952"/>
      <c r="K9" s="953"/>
      <c r="L9" s="948" t="s">
        <v>1725</v>
      </c>
      <c r="M9" s="950"/>
      <c r="N9" s="950">
        <v>0</v>
      </c>
      <c r="O9" s="950"/>
      <c r="P9" s="1011">
        <v>0</v>
      </c>
      <c r="Q9" s="954">
        <v>0</v>
      </c>
      <c r="R9" s="955"/>
      <c r="S9" s="956"/>
      <c r="T9" s="948" t="s">
        <v>1725</v>
      </c>
      <c r="U9" s="950"/>
      <c r="V9" s="950">
        <v>0</v>
      </c>
      <c r="W9" s="950"/>
      <c r="X9" s="1021">
        <v>0</v>
      </c>
      <c r="Y9" s="1011">
        <v>0</v>
      </c>
      <c r="Z9" s="1011">
        <v>0</v>
      </c>
      <c r="AA9" s="951">
        <v>0</v>
      </c>
      <c r="AB9" s="964"/>
      <c r="AC9" s="958"/>
      <c r="AD9" s="1014" t="s">
        <v>1725</v>
      </c>
      <c r="AE9" s="1015"/>
      <c r="AF9" s="1015">
        <v>0</v>
      </c>
      <c r="AG9" s="1015"/>
      <c r="AH9" s="1016">
        <v>0</v>
      </c>
      <c r="AI9" s="1016">
        <v>0</v>
      </c>
      <c r="AJ9" s="1016">
        <v>0</v>
      </c>
      <c r="AK9" s="1017">
        <v>0</v>
      </c>
      <c r="AL9" s="957"/>
      <c r="AM9" s="940"/>
      <c r="AN9" s="959" t="s">
        <v>1684</v>
      </c>
      <c r="AO9" s="950"/>
      <c r="AP9" s="950">
        <v>0</v>
      </c>
      <c r="AQ9" s="950"/>
      <c r="AR9" s="1018">
        <v>0</v>
      </c>
      <c r="AS9" s="1018">
        <v>0</v>
      </c>
      <c r="AT9" s="1013">
        <v>0</v>
      </c>
      <c r="AU9" s="951">
        <v>0</v>
      </c>
      <c r="AV9" s="957"/>
      <c r="AX9" s="959" t="s">
        <v>1684</v>
      </c>
      <c r="AY9" s="950"/>
      <c r="AZ9" s="950">
        <v>0</v>
      </c>
      <c r="BA9" s="950"/>
      <c r="BB9" s="1018">
        <v>0</v>
      </c>
      <c r="BC9" s="1018">
        <v>0</v>
      </c>
      <c r="BD9" s="1013">
        <v>0</v>
      </c>
      <c r="BE9" s="951">
        <v>0</v>
      </c>
      <c r="BF9" s="957"/>
    </row>
    <row r="10" spans="1:61" ht="25.35" customHeight="1">
      <c r="B10" s="959" t="s">
        <v>1834</v>
      </c>
      <c r="C10" s="949"/>
      <c r="D10" s="950">
        <v>0</v>
      </c>
      <c r="E10" s="949"/>
      <c r="F10" s="1019">
        <v>0</v>
      </c>
      <c r="G10" s="1020">
        <v>0</v>
      </c>
      <c r="H10" s="1020">
        <v>0</v>
      </c>
      <c r="I10" s="951">
        <v>0</v>
      </c>
      <c r="J10" s="952"/>
      <c r="K10" s="953"/>
      <c r="L10" s="959" t="s">
        <v>1726</v>
      </c>
      <c r="M10" s="950"/>
      <c r="N10" s="950">
        <v>0</v>
      </c>
      <c r="O10" s="950"/>
      <c r="P10" s="1011">
        <v>0</v>
      </c>
      <c r="Q10" s="954">
        <v>0</v>
      </c>
      <c r="R10" s="955"/>
      <c r="S10" s="956"/>
      <c r="T10" s="962" t="s">
        <v>1727</v>
      </c>
      <c r="U10" s="950"/>
      <c r="V10" s="963">
        <v>0</v>
      </c>
      <c r="W10" s="963"/>
      <c r="X10" s="963">
        <v>0</v>
      </c>
      <c r="Y10" s="964">
        <v>0</v>
      </c>
      <c r="Z10" s="963">
        <v>0</v>
      </c>
      <c r="AA10" s="964">
        <v>0</v>
      </c>
      <c r="AB10" s="964"/>
      <c r="AC10" s="958"/>
      <c r="AD10" s="1014" t="s">
        <v>1728</v>
      </c>
      <c r="AE10" s="1015"/>
      <c r="AF10" s="1015">
        <v>0</v>
      </c>
      <c r="AG10" s="1015"/>
      <c r="AH10" s="1016">
        <v>0</v>
      </c>
      <c r="AI10" s="1016">
        <v>0</v>
      </c>
      <c r="AJ10" s="1016">
        <v>0</v>
      </c>
      <c r="AK10" s="1017">
        <v>0</v>
      </c>
      <c r="AL10" s="957"/>
      <c r="AM10" s="940"/>
      <c r="AN10" s="959" t="s">
        <v>1890</v>
      </c>
      <c r="AO10" s="950"/>
      <c r="AP10" s="950">
        <v>0</v>
      </c>
      <c r="AQ10" s="950"/>
      <c r="AR10" s="1018">
        <v>0</v>
      </c>
      <c r="AS10" s="1018">
        <v>0</v>
      </c>
      <c r="AT10" s="1011">
        <v>0</v>
      </c>
      <c r="AU10" s="951">
        <v>0</v>
      </c>
      <c r="AV10" s="957"/>
      <c r="AX10" s="961" t="s">
        <v>1966</v>
      </c>
      <c r="AY10" s="950"/>
      <c r="AZ10" s="949">
        <v>0</v>
      </c>
      <c r="BA10" s="950"/>
      <c r="BB10" s="1018">
        <v>0</v>
      </c>
      <c r="BC10" s="1018">
        <v>0</v>
      </c>
      <c r="BD10" s="1013">
        <v>0</v>
      </c>
      <c r="BE10" s="951">
        <v>0</v>
      </c>
      <c r="BF10" s="957"/>
    </row>
    <row r="11" spans="1:61" ht="25.35" customHeight="1">
      <c r="B11" s="959" t="s">
        <v>1726</v>
      </c>
      <c r="C11" s="949"/>
      <c r="D11" s="950">
        <v>48</v>
      </c>
      <c r="E11" s="949"/>
      <c r="F11" s="1019">
        <v>0</v>
      </c>
      <c r="G11" s="1020">
        <v>27</v>
      </c>
      <c r="H11" s="1020">
        <v>0</v>
      </c>
      <c r="I11" s="951">
        <v>5</v>
      </c>
      <c r="J11" s="952"/>
      <c r="K11" s="953"/>
      <c r="L11" s="959" t="s">
        <v>1472</v>
      </c>
      <c r="M11" s="950"/>
      <c r="N11" s="950">
        <v>0</v>
      </c>
      <c r="O11" s="950"/>
      <c r="P11" s="1011">
        <v>0</v>
      </c>
      <c r="Q11" s="954">
        <v>0</v>
      </c>
      <c r="R11" s="955"/>
      <c r="S11" s="956"/>
      <c r="T11" s="948" t="s">
        <v>1942</v>
      </c>
      <c r="U11" s="950"/>
      <c r="V11" s="963">
        <v>0</v>
      </c>
      <c r="W11" s="963"/>
      <c r="X11" s="963">
        <v>0</v>
      </c>
      <c r="Y11" s="964">
        <v>0</v>
      </c>
      <c r="Z11" s="963">
        <v>0</v>
      </c>
      <c r="AA11" s="964">
        <v>0</v>
      </c>
      <c r="AB11" s="964"/>
      <c r="AC11" s="958"/>
      <c r="AD11" s="1014" t="s">
        <v>1685</v>
      </c>
      <c r="AE11" s="1015"/>
      <c r="AF11" s="1015">
        <v>0</v>
      </c>
      <c r="AG11" s="1015"/>
      <c r="AH11" s="1016">
        <v>0</v>
      </c>
      <c r="AI11" s="1016">
        <v>0</v>
      </c>
      <c r="AJ11" s="1016">
        <v>0</v>
      </c>
      <c r="AK11" s="1017">
        <v>0</v>
      </c>
      <c r="AL11" s="957"/>
      <c r="AM11" s="940"/>
      <c r="AN11" s="959" t="s">
        <v>1891</v>
      </c>
      <c r="AO11" s="950"/>
      <c r="AP11" s="950">
        <v>0</v>
      </c>
      <c r="AQ11" s="950"/>
      <c r="AR11" s="1018">
        <v>0</v>
      </c>
      <c r="AS11" s="1018">
        <v>0</v>
      </c>
      <c r="AT11" s="1011">
        <v>0</v>
      </c>
      <c r="AU11" s="952">
        <v>0</v>
      </c>
      <c r="AV11" s="957"/>
      <c r="AX11" s="959" t="s">
        <v>1891</v>
      </c>
      <c r="AY11" s="950"/>
      <c r="AZ11" s="950">
        <v>1</v>
      </c>
      <c r="BA11" s="950"/>
      <c r="BB11" s="1018">
        <v>0</v>
      </c>
      <c r="BC11" s="1018">
        <v>0</v>
      </c>
      <c r="BD11" s="1013">
        <v>1</v>
      </c>
      <c r="BE11" s="951">
        <v>0</v>
      </c>
      <c r="BF11" s="957"/>
    </row>
    <row r="12" spans="1:61" ht="25.35" customHeight="1">
      <c r="B12" s="948" t="s">
        <v>1724</v>
      </c>
      <c r="C12" s="949"/>
      <c r="D12" s="950">
        <v>89</v>
      </c>
      <c r="E12" s="949"/>
      <c r="F12" s="1009">
        <v>0</v>
      </c>
      <c r="G12" s="1010">
        <v>73</v>
      </c>
      <c r="H12" s="1010">
        <v>2</v>
      </c>
      <c r="I12" s="951">
        <v>13</v>
      </c>
      <c r="J12" s="952"/>
      <c r="K12" s="953"/>
      <c r="L12" s="959"/>
      <c r="M12" s="950"/>
      <c r="N12" s="950"/>
      <c r="O12" s="950"/>
      <c r="P12" s="1011"/>
      <c r="Q12" s="954"/>
      <c r="R12" s="955"/>
      <c r="S12" s="956"/>
      <c r="T12" s="962" t="s">
        <v>1893</v>
      </c>
      <c r="U12" s="950"/>
      <c r="V12" s="963">
        <v>1</v>
      </c>
      <c r="W12" s="963"/>
      <c r="X12" s="963">
        <v>0</v>
      </c>
      <c r="Y12" s="964">
        <v>1</v>
      </c>
      <c r="Z12" s="963">
        <v>0</v>
      </c>
      <c r="AA12" s="964">
        <v>0</v>
      </c>
      <c r="AB12" s="965"/>
      <c r="AD12" s="1014" t="s">
        <v>1731</v>
      </c>
      <c r="AE12" s="1015"/>
      <c r="AF12" s="1015">
        <v>1</v>
      </c>
      <c r="AG12" s="1015"/>
      <c r="AH12" s="1016">
        <v>1</v>
      </c>
      <c r="AI12" s="1016">
        <v>0</v>
      </c>
      <c r="AJ12" s="1016">
        <v>0</v>
      </c>
      <c r="AK12" s="1017">
        <v>0</v>
      </c>
      <c r="AL12" s="957"/>
      <c r="AM12" s="940"/>
      <c r="AN12" s="959" t="s">
        <v>1727</v>
      </c>
      <c r="AO12" s="950"/>
      <c r="AP12" s="950">
        <v>0</v>
      </c>
      <c r="AQ12" s="950"/>
      <c r="AR12" s="1018">
        <v>0</v>
      </c>
      <c r="AS12" s="1018">
        <v>0</v>
      </c>
      <c r="AT12" s="1011">
        <v>0</v>
      </c>
      <c r="AU12" s="951">
        <v>0</v>
      </c>
      <c r="AV12" s="957"/>
      <c r="AX12" s="959"/>
      <c r="AY12" s="950"/>
      <c r="AZ12" s="950"/>
      <c r="BA12" s="950"/>
      <c r="BB12" s="1018"/>
      <c r="BC12" s="1018"/>
      <c r="BD12" s="1011"/>
      <c r="BE12" s="951"/>
      <c r="BF12" s="957"/>
      <c r="BI12" s="2067"/>
    </row>
    <row r="13" spans="1:61" ht="25.35" customHeight="1">
      <c r="B13" s="960" t="s">
        <v>1721</v>
      </c>
      <c r="C13" s="949"/>
      <c r="D13" s="949">
        <v>17</v>
      </c>
      <c r="E13" s="949"/>
      <c r="F13" s="1009">
        <v>6</v>
      </c>
      <c r="G13" s="1010">
        <v>6</v>
      </c>
      <c r="H13" s="1010">
        <v>2</v>
      </c>
      <c r="I13" s="951">
        <v>3</v>
      </c>
      <c r="J13" s="952"/>
      <c r="K13" s="953"/>
      <c r="L13" s="959"/>
      <c r="M13" s="950"/>
      <c r="N13" s="950"/>
      <c r="O13" s="950"/>
      <c r="P13" s="1011"/>
      <c r="Q13" s="954"/>
      <c r="R13" s="955"/>
      <c r="S13" s="956"/>
      <c r="T13" s="962"/>
      <c r="U13" s="950"/>
      <c r="V13" s="963"/>
      <c r="W13" s="963"/>
      <c r="X13" s="963"/>
      <c r="Y13" s="964"/>
      <c r="Z13" s="963"/>
      <c r="AA13" s="964"/>
      <c r="AB13" s="965"/>
      <c r="AD13" s="1014" t="s">
        <v>1892</v>
      </c>
      <c r="AE13" s="1015"/>
      <c r="AF13" s="1015">
        <v>0</v>
      </c>
      <c r="AG13" s="1015"/>
      <c r="AH13" s="1016">
        <v>0</v>
      </c>
      <c r="AI13" s="1016">
        <v>0</v>
      </c>
      <c r="AJ13" s="1016">
        <v>0</v>
      </c>
      <c r="AK13" s="1017">
        <v>0</v>
      </c>
      <c r="AL13" s="957"/>
      <c r="AM13" s="940"/>
      <c r="AN13" s="959">
        <v>0</v>
      </c>
      <c r="AO13" s="950"/>
      <c r="AP13" s="950"/>
      <c r="AQ13" s="950"/>
      <c r="AR13" s="1018"/>
      <c r="AS13" s="1018"/>
      <c r="AT13" s="1011"/>
      <c r="AU13" s="952"/>
      <c r="AV13" s="957"/>
      <c r="AX13" s="959"/>
      <c r="AY13" s="950"/>
      <c r="AZ13" s="950"/>
      <c r="BA13" s="950"/>
      <c r="BB13" s="1018"/>
      <c r="BC13" s="1018"/>
      <c r="BD13" s="1011"/>
      <c r="BE13" s="952"/>
      <c r="BF13" s="957"/>
      <c r="BI13" s="2067"/>
    </row>
    <row r="14" spans="1:61" ht="25.35" customHeight="1">
      <c r="B14" s="959" t="s">
        <v>1891</v>
      </c>
      <c r="C14" s="949"/>
      <c r="D14" s="950">
        <v>8</v>
      </c>
      <c r="E14" s="949"/>
      <c r="F14" s="1019">
        <v>0</v>
      </c>
      <c r="G14" s="1020">
        <v>1</v>
      </c>
      <c r="H14" s="1020">
        <v>1</v>
      </c>
      <c r="I14" s="951">
        <v>6</v>
      </c>
      <c r="J14" s="952"/>
      <c r="K14" s="953"/>
      <c r="L14" s="959"/>
      <c r="M14" s="950"/>
      <c r="N14" s="950"/>
      <c r="O14" s="950"/>
      <c r="P14" s="1011"/>
      <c r="Q14" s="954"/>
      <c r="R14" s="955"/>
      <c r="S14" s="956"/>
      <c r="T14" s="962"/>
      <c r="U14" s="950"/>
      <c r="V14" s="963"/>
      <c r="W14" s="963"/>
      <c r="X14" s="963"/>
      <c r="Y14" s="964"/>
      <c r="Z14" s="963"/>
      <c r="AA14" s="964"/>
      <c r="AB14" s="965"/>
      <c r="AD14" s="1014" t="s">
        <v>1891</v>
      </c>
      <c r="AE14" s="1015"/>
      <c r="AF14" s="1015">
        <v>0</v>
      </c>
      <c r="AG14" s="1015"/>
      <c r="AH14" s="1016">
        <v>0</v>
      </c>
      <c r="AI14" s="1016">
        <v>0</v>
      </c>
      <c r="AJ14" s="1016">
        <v>0</v>
      </c>
      <c r="AK14" s="1017">
        <v>0</v>
      </c>
      <c r="AL14" s="957"/>
      <c r="AM14" s="940"/>
      <c r="AN14" s="959"/>
      <c r="AO14" s="950"/>
      <c r="AP14" s="950"/>
      <c r="AQ14" s="950"/>
      <c r="AR14" s="1018"/>
      <c r="AS14" s="1018"/>
      <c r="AT14" s="1011"/>
      <c r="AU14" s="952"/>
      <c r="AV14" s="957"/>
      <c r="AX14" s="959"/>
      <c r="AY14" s="950"/>
      <c r="AZ14" s="950"/>
      <c r="BA14" s="950"/>
      <c r="BB14" s="1018"/>
      <c r="BC14" s="1018"/>
      <c r="BD14" s="1011"/>
      <c r="BE14" s="952"/>
      <c r="BF14" s="957"/>
      <c r="BI14" s="2067"/>
    </row>
    <row r="15" spans="1:61" ht="25.35" customHeight="1">
      <c r="B15" s="959" t="s">
        <v>1836</v>
      </c>
      <c r="C15" s="949"/>
      <c r="D15" s="950">
        <v>22</v>
      </c>
      <c r="E15" s="949"/>
      <c r="F15" s="1019">
        <v>0</v>
      </c>
      <c r="G15" s="1020">
        <v>20</v>
      </c>
      <c r="H15" s="1020">
        <v>1</v>
      </c>
      <c r="I15" s="951">
        <v>1</v>
      </c>
      <c r="J15" s="952"/>
      <c r="K15" s="953"/>
      <c r="L15" s="959"/>
      <c r="M15" s="950"/>
      <c r="N15" s="950"/>
      <c r="O15" s="950"/>
      <c r="P15" s="1011"/>
      <c r="Q15" s="954"/>
      <c r="R15" s="955"/>
      <c r="S15" s="956"/>
      <c r="T15" s="962"/>
      <c r="U15" s="950"/>
      <c r="V15" s="963"/>
      <c r="W15" s="963"/>
      <c r="X15" s="963"/>
      <c r="Y15" s="964"/>
      <c r="Z15" s="963"/>
      <c r="AA15" s="964"/>
      <c r="AB15" s="965"/>
      <c r="AD15" s="1014" t="s">
        <v>1835</v>
      </c>
      <c r="AE15" s="1015"/>
      <c r="AF15" s="1015">
        <v>0</v>
      </c>
      <c r="AG15" s="1015"/>
      <c r="AH15" s="1016">
        <v>0</v>
      </c>
      <c r="AI15" s="1016">
        <v>0</v>
      </c>
      <c r="AJ15" s="1016">
        <v>0</v>
      </c>
      <c r="AK15" s="1017">
        <v>0</v>
      </c>
      <c r="AL15" s="957"/>
      <c r="AM15" s="940"/>
      <c r="AN15" s="959"/>
      <c r="AO15" s="950"/>
      <c r="AP15" s="950"/>
      <c r="AQ15" s="950"/>
      <c r="AR15" s="1018"/>
      <c r="AS15" s="1018"/>
      <c r="AT15" s="1011"/>
      <c r="AU15" s="952"/>
      <c r="AV15" s="957"/>
      <c r="AX15" s="959"/>
      <c r="AY15" s="950"/>
      <c r="AZ15" s="950"/>
      <c r="BA15" s="950"/>
      <c r="BB15" s="1018"/>
      <c r="BC15" s="1018"/>
      <c r="BD15" s="1011"/>
      <c r="BE15" s="952"/>
      <c r="BF15" s="957"/>
      <c r="BI15" s="2067"/>
    </row>
    <row r="16" spans="1:61" ht="25.35" customHeight="1">
      <c r="B16" s="959" t="s">
        <v>1730</v>
      </c>
      <c r="C16" s="949"/>
      <c r="D16" s="950">
        <v>0</v>
      </c>
      <c r="E16" s="949"/>
      <c r="F16" s="1019">
        <v>0</v>
      </c>
      <c r="G16" s="1020">
        <v>0</v>
      </c>
      <c r="H16" s="1020">
        <v>0</v>
      </c>
      <c r="I16" s="951">
        <v>0</v>
      </c>
      <c r="J16" s="952"/>
      <c r="K16" s="953"/>
      <c r="L16" s="959"/>
      <c r="M16" s="950"/>
      <c r="N16" s="950"/>
      <c r="O16" s="950"/>
      <c r="P16" s="1011"/>
      <c r="Q16" s="954"/>
      <c r="R16" s="955"/>
      <c r="S16" s="956"/>
      <c r="T16" s="962"/>
      <c r="U16" s="950"/>
      <c r="V16" s="963"/>
      <c r="W16" s="963"/>
      <c r="X16" s="963"/>
      <c r="Y16" s="964"/>
      <c r="Z16" s="963"/>
      <c r="AA16" s="964"/>
      <c r="AB16" s="965"/>
      <c r="AD16" s="1014" t="s">
        <v>1889</v>
      </c>
      <c r="AE16" s="1015"/>
      <c r="AF16" s="1015">
        <v>0</v>
      </c>
      <c r="AG16" s="1015"/>
      <c r="AH16" s="1016">
        <v>0</v>
      </c>
      <c r="AI16" s="1016">
        <v>0</v>
      </c>
      <c r="AJ16" s="1016">
        <v>0</v>
      </c>
      <c r="AK16" s="1017">
        <v>0</v>
      </c>
      <c r="AL16" s="957"/>
      <c r="AM16" s="940"/>
      <c r="AN16" s="959"/>
      <c r="AO16" s="950"/>
      <c r="AP16" s="950"/>
      <c r="AQ16" s="950"/>
      <c r="AR16" s="1018"/>
      <c r="AS16" s="1018"/>
      <c r="AT16" s="1011"/>
      <c r="AU16" s="952"/>
      <c r="AV16" s="957"/>
      <c r="AX16" s="959"/>
      <c r="AY16" s="950"/>
      <c r="AZ16" s="950"/>
      <c r="BA16" s="950"/>
      <c r="BB16" s="1018"/>
      <c r="BC16" s="1018"/>
      <c r="BD16" s="1011"/>
      <c r="BE16" s="952"/>
      <c r="BF16" s="957"/>
      <c r="BI16" s="2067"/>
    </row>
    <row r="17" spans="2:61" ht="25.35" customHeight="1">
      <c r="B17" s="959" t="s">
        <v>1901</v>
      </c>
      <c r="C17" s="949"/>
      <c r="D17" s="950">
        <v>31</v>
      </c>
      <c r="E17" s="949"/>
      <c r="F17" s="1019">
        <v>0</v>
      </c>
      <c r="G17" s="1020">
        <v>16</v>
      </c>
      <c r="H17" s="1020">
        <v>2</v>
      </c>
      <c r="I17" s="951">
        <v>5</v>
      </c>
      <c r="J17" s="952"/>
      <c r="K17" s="953"/>
      <c r="L17" s="959"/>
      <c r="M17" s="950"/>
      <c r="N17" s="950"/>
      <c r="O17" s="950"/>
      <c r="P17" s="1011"/>
      <c r="Q17" s="954"/>
      <c r="R17" s="955"/>
      <c r="S17" s="956"/>
      <c r="T17" s="962"/>
      <c r="U17" s="950"/>
      <c r="V17" s="963"/>
      <c r="W17" s="963"/>
      <c r="X17" s="963"/>
      <c r="Y17" s="964"/>
      <c r="Z17" s="963"/>
      <c r="AA17" s="964"/>
      <c r="AB17" s="965"/>
      <c r="AD17" s="1014" t="s">
        <v>1893</v>
      </c>
      <c r="AE17" s="1015"/>
      <c r="AF17" s="1015">
        <v>2</v>
      </c>
      <c r="AG17" s="1015"/>
      <c r="AH17" s="1016">
        <v>2</v>
      </c>
      <c r="AI17" s="1016">
        <v>0</v>
      </c>
      <c r="AJ17" s="1016">
        <v>0</v>
      </c>
      <c r="AK17" s="1017">
        <v>0</v>
      </c>
      <c r="AL17" s="957"/>
      <c r="AM17" s="940"/>
      <c r="AN17" s="959"/>
      <c r="AO17" s="950"/>
      <c r="AP17" s="950"/>
      <c r="AQ17" s="950"/>
      <c r="AR17" s="1018"/>
      <c r="AS17" s="1018"/>
      <c r="AT17" s="1011"/>
      <c r="AU17" s="952"/>
      <c r="AV17" s="957"/>
      <c r="AX17" s="959"/>
      <c r="AY17" s="950"/>
      <c r="AZ17" s="950"/>
      <c r="BA17" s="950"/>
      <c r="BB17" s="1018"/>
      <c r="BC17" s="1018"/>
      <c r="BD17" s="1011"/>
      <c r="BE17" s="952"/>
      <c r="BF17" s="957"/>
      <c r="BI17" s="2067"/>
    </row>
    <row r="18" spans="2:61" ht="25.35" customHeight="1">
      <c r="B18" s="959"/>
      <c r="C18" s="949"/>
      <c r="D18" s="950"/>
      <c r="E18" s="949"/>
      <c r="F18" s="1019"/>
      <c r="G18" s="1020"/>
      <c r="H18" s="1020"/>
      <c r="I18" s="951"/>
      <c r="J18" s="952"/>
      <c r="K18" s="953"/>
      <c r="L18" s="959"/>
      <c r="M18" s="950"/>
      <c r="N18" s="950"/>
      <c r="O18" s="950"/>
      <c r="P18" s="1011"/>
      <c r="Q18" s="954"/>
      <c r="R18" s="955"/>
      <c r="S18" s="956"/>
      <c r="T18" s="962"/>
      <c r="U18" s="950"/>
      <c r="V18" s="963"/>
      <c r="W18" s="963"/>
      <c r="X18" s="963"/>
      <c r="Y18" s="964"/>
      <c r="Z18" s="963"/>
      <c r="AA18" s="964"/>
      <c r="AB18" s="965"/>
      <c r="AD18" s="1014" t="s">
        <v>1836</v>
      </c>
      <c r="AE18" s="1015"/>
      <c r="AF18" s="1015">
        <v>0</v>
      </c>
      <c r="AG18" s="1015"/>
      <c r="AH18" s="1016">
        <v>0</v>
      </c>
      <c r="AI18" s="1016">
        <v>0</v>
      </c>
      <c r="AJ18" s="1016">
        <v>0</v>
      </c>
      <c r="AK18" s="1017">
        <v>0</v>
      </c>
      <c r="AL18" s="957"/>
      <c r="AM18" s="940">
        <v>81</v>
      </c>
      <c r="AN18" s="959"/>
      <c r="AO18" s="950"/>
      <c r="AP18" s="950"/>
      <c r="AQ18" s="950"/>
      <c r="AR18" s="1018"/>
      <c r="AS18" s="1018"/>
      <c r="AT18" s="1011"/>
      <c r="AU18" s="952"/>
      <c r="AV18" s="957"/>
      <c r="AX18" s="959"/>
      <c r="AY18" s="950"/>
      <c r="AZ18" s="950"/>
      <c r="BA18" s="950"/>
      <c r="BB18" s="1018"/>
      <c r="BC18" s="1018"/>
      <c r="BD18" s="1011"/>
      <c r="BE18" s="952"/>
      <c r="BF18" s="957"/>
      <c r="BI18" s="2067"/>
    </row>
    <row r="19" spans="2:61" ht="25.35" customHeight="1">
      <c r="B19" s="959"/>
      <c r="C19" s="949"/>
      <c r="D19" s="950"/>
      <c r="E19" s="949"/>
      <c r="F19" s="1019"/>
      <c r="G19" s="1020"/>
      <c r="H19" s="1020"/>
      <c r="I19" s="951"/>
      <c r="J19" s="952"/>
      <c r="K19" s="953"/>
      <c r="L19" s="959"/>
      <c r="M19" s="950"/>
      <c r="N19" s="950"/>
      <c r="O19" s="950"/>
      <c r="P19" s="1011"/>
      <c r="Q19" s="954"/>
      <c r="R19" s="955"/>
      <c r="S19" s="956"/>
      <c r="T19" s="962"/>
      <c r="U19" s="950"/>
      <c r="V19" s="963"/>
      <c r="W19" s="963"/>
      <c r="X19" s="963"/>
      <c r="Y19" s="964"/>
      <c r="Z19" s="963"/>
      <c r="AA19" s="964"/>
      <c r="AB19" s="965"/>
      <c r="AD19" s="1014" t="s">
        <v>1901</v>
      </c>
      <c r="AE19" s="1015"/>
      <c r="AF19" s="1015">
        <v>0</v>
      </c>
      <c r="AG19" s="1015"/>
      <c r="AH19" s="1016">
        <v>0</v>
      </c>
      <c r="AI19" s="1016">
        <v>0</v>
      </c>
      <c r="AJ19" s="1016">
        <v>0</v>
      </c>
      <c r="AK19" s="1017">
        <v>0</v>
      </c>
      <c r="AL19" s="957"/>
      <c r="AM19" s="940"/>
      <c r="AN19" s="959"/>
      <c r="AO19" s="950"/>
      <c r="AP19" s="950"/>
      <c r="AQ19" s="950"/>
      <c r="AR19" s="1018"/>
      <c r="AS19" s="1018"/>
      <c r="AT19" s="1011"/>
      <c r="AU19" s="952"/>
      <c r="AV19" s="957"/>
      <c r="AX19" s="959"/>
      <c r="AY19" s="950"/>
      <c r="AZ19" s="950"/>
      <c r="BA19" s="950"/>
      <c r="BB19" s="1018"/>
      <c r="BC19" s="1018"/>
      <c r="BD19" s="1011"/>
      <c r="BE19" s="952"/>
      <c r="BF19" s="957"/>
      <c r="BI19" s="2067"/>
    </row>
    <row r="20" spans="2:61" ht="25.35" customHeight="1">
      <c r="B20" s="967" t="s">
        <v>1732</v>
      </c>
      <c r="C20" s="968"/>
      <c r="D20" s="968">
        <f>SUM(D7:D19)</f>
        <v>304</v>
      </c>
      <c r="E20" s="968"/>
      <c r="F20" s="968">
        <f>SUM(F7:F19)</f>
        <v>23</v>
      </c>
      <c r="G20" s="968">
        <f>SUM(G7:G19)</f>
        <v>207</v>
      </c>
      <c r="H20" s="968">
        <f>SUM(H7:H19)</f>
        <v>14</v>
      </c>
      <c r="I20" s="968">
        <v>31</v>
      </c>
      <c r="J20" s="968">
        <v>95</v>
      </c>
      <c r="K20" s="953"/>
      <c r="L20" s="962" t="s">
        <v>1732</v>
      </c>
      <c r="M20" s="963"/>
      <c r="N20" s="964">
        <v>0</v>
      </c>
      <c r="O20" s="963"/>
      <c r="P20" s="964">
        <v>0</v>
      </c>
      <c r="Q20" s="968">
        <v>0</v>
      </c>
      <c r="R20" s="965">
        <v>0</v>
      </c>
      <c r="S20" s="956"/>
      <c r="T20" s="962" t="s">
        <v>1732</v>
      </c>
      <c r="U20" s="968"/>
      <c r="V20" s="968">
        <f>SUM(V7:V15)</f>
        <v>2</v>
      </c>
      <c r="W20" s="968"/>
      <c r="X20" s="968">
        <f>SUM(X7:X15)</f>
        <v>0</v>
      </c>
      <c r="Y20" s="968">
        <v>0</v>
      </c>
      <c r="Z20" s="968">
        <f>SUM(Z7:Z15)</f>
        <v>0</v>
      </c>
      <c r="AA20" s="968">
        <f>SUM(AA7:AA15)</f>
        <v>0</v>
      </c>
      <c r="AB20" s="965">
        <v>100</v>
      </c>
      <c r="AD20" s="1014" t="s">
        <v>1723</v>
      </c>
      <c r="AE20" s="1015"/>
      <c r="AF20" s="1015">
        <v>0</v>
      </c>
      <c r="AG20" s="1015"/>
      <c r="AH20" s="1016">
        <v>0</v>
      </c>
      <c r="AI20" s="1016">
        <v>0</v>
      </c>
      <c r="AJ20" s="1016">
        <v>0</v>
      </c>
      <c r="AK20" s="1017">
        <v>0</v>
      </c>
      <c r="AL20" s="957"/>
      <c r="AM20" s="940"/>
      <c r="AN20" s="962" t="s">
        <v>1732</v>
      </c>
      <c r="AO20" s="968"/>
      <c r="AP20" s="968">
        <v>0</v>
      </c>
      <c r="AQ20" s="968"/>
      <c r="AR20" s="968">
        <v>0</v>
      </c>
      <c r="AS20" s="968">
        <f>SUM(AS7:AS15)</f>
        <v>0</v>
      </c>
      <c r="AT20" s="968">
        <f>SUM(AT7:AT15)</f>
        <v>0</v>
      </c>
      <c r="AU20" s="968">
        <f>SUM(AU7:AU15)</f>
        <v>0</v>
      </c>
      <c r="AV20" s="965">
        <v>100</v>
      </c>
      <c r="AX20" s="962" t="s">
        <v>1732</v>
      </c>
      <c r="AY20" s="968"/>
      <c r="AZ20" s="968">
        <v>1</v>
      </c>
      <c r="BA20" s="968"/>
      <c r="BB20" s="968">
        <f>SUM(BB7:BB15)</f>
        <v>0</v>
      </c>
      <c r="BC20" s="968">
        <f>SUM(BC7:BC15)</f>
        <v>0</v>
      </c>
      <c r="BD20" s="968">
        <f>SUM(BD7:BD15)</f>
        <v>1</v>
      </c>
      <c r="BE20" s="968">
        <v>0</v>
      </c>
      <c r="BF20" s="965">
        <v>0</v>
      </c>
      <c r="BI20" s="2067"/>
    </row>
    <row r="21" spans="2:61" ht="25.35" customHeight="1">
      <c r="B21" s="969"/>
      <c r="C21" s="970"/>
      <c r="D21" s="970"/>
      <c r="E21" s="970"/>
      <c r="F21" s="970"/>
      <c r="G21" s="970"/>
      <c r="H21" s="970"/>
      <c r="I21" s="970"/>
      <c r="J21" s="970"/>
      <c r="K21" s="971"/>
      <c r="L21" s="972"/>
      <c r="M21" s="973"/>
      <c r="N21" s="973"/>
      <c r="O21" s="973"/>
      <c r="P21" s="973"/>
      <c r="Q21" s="973"/>
      <c r="R21" s="970"/>
      <c r="S21" s="971"/>
      <c r="T21" s="972"/>
      <c r="U21" s="973"/>
      <c r="V21" s="973"/>
      <c r="W21" s="973"/>
      <c r="X21" s="973"/>
      <c r="Y21" s="973"/>
      <c r="Z21" s="973"/>
      <c r="AA21" s="973"/>
      <c r="AB21" s="970"/>
      <c r="AD21" s="1014" t="s">
        <v>1835</v>
      </c>
      <c r="AE21" s="1015"/>
      <c r="AF21" s="1015">
        <v>0</v>
      </c>
      <c r="AG21" s="1015"/>
      <c r="AH21" s="1016">
        <v>0</v>
      </c>
      <c r="AI21" s="1016">
        <v>0</v>
      </c>
      <c r="AJ21" s="1016">
        <v>0</v>
      </c>
      <c r="AK21" s="1017">
        <v>0</v>
      </c>
      <c r="AL21" s="957"/>
      <c r="AM21" s="940"/>
      <c r="AN21" s="972"/>
      <c r="AO21" s="969"/>
      <c r="AP21" s="969"/>
      <c r="AQ21" s="969"/>
      <c r="AR21" s="973"/>
      <c r="AS21" s="973"/>
      <c r="AT21" s="973"/>
      <c r="AU21" s="973"/>
      <c r="AV21" s="970"/>
      <c r="AX21" s="972"/>
      <c r="AY21" s="969"/>
      <c r="AZ21" s="969"/>
      <c r="BA21" s="969"/>
      <c r="BB21" s="973"/>
      <c r="BC21" s="973"/>
      <c r="BD21" s="973"/>
      <c r="BE21" s="973"/>
      <c r="BF21" s="970"/>
      <c r="BI21" s="2067"/>
    </row>
    <row r="22" spans="2:61" ht="24" customHeight="1">
      <c r="B22" s="974"/>
      <c r="E22" s="975"/>
      <c r="F22" s="975"/>
      <c r="G22" s="975"/>
      <c r="H22" s="975"/>
      <c r="I22" s="975"/>
      <c r="J22" s="975"/>
      <c r="W22" s="975"/>
      <c r="AD22" s="1022" t="s">
        <v>1732</v>
      </c>
      <c r="AE22" s="1017"/>
      <c r="AF22" s="1015">
        <v>8</v>
      </c>
      <c r="AG22" s="1015"/>
      <c r="AH22" s="1016">
        <v>3</v>
      </c>
      <c r="AI22" s="1016">
        <v>0</v>
      </c>
      <c r="AJ22" s="1016">
        <v>3</v>
      </c>
      <c r="AK22" s="1017">
        <v>2</v>
      </c>
      <c r="AL22" s="965">
        <v>50</v>
      </c>
      <c r="AM22" s="940"/>
      <c r="AN22" s="976"/>
      <c r="AO22" s="976"/>
      <c r="AP22" s="976"/>
      <c r="AQ22" s="940"/>
      <c r="AR22" s="966"/>
      <c r="AS22" s="966"/>
      <c r="AT22" s="966"/>
      <c r="AU22" s="966"/>
      <c r="AV22" s="966"/>
      <c r="AX22" s="976"/>
      <c r="AY22" s="976"/>
      <c r="AZ22" s="976"/>
      <c r="BA22" s="940"/>
      <c r="BB22" s="966"/>
      <c r="BC22" s="966"/>
      <c r="BD22" s="966"/>
      <c r="BE22" s="966"/>
      <c r="BF22" s="966"/>
      <c r="BI22" s="2067"/>
    </row>
    <row r="23" spans="2:61" ht="24" customHeight="1">
      <c r="B23" s="974"/>
      <c r="E23" s="975"/>
      <c r="F23" s="975"/>
      <c r="G23" s="975"/>
      <c r="H23" s="975"/>
      <c r="I23" s="975"/>
      <c r="J23" s="975"/>
      <c r="W23" s="975"/>
      <c r="AM23" s="940"/>
      <c r="AN23" s="976"/>
      <c r="AO23" s="976"/>
      <c r="AP23" s="976"/>
      <c r="AQ23" s="940"/>
      <c r="AR23" s="966"/>
      <c r="AS23" s="966"/>
      <c r="AT23" s="966"/>
      <c r="AU23" s="966"/>
      <c r="AV23" s="966"/>
      <c r="AX23" s="976"/>
      <c r="AY23" s="976"/>
      <c r="AZ23" s="976"/>
      <c r="BA23" s="940"/>
      <c r="BB23" s="966"/>
      <c r="BC23" s="966"/>
      <c r="BD23" s="966"/>
      <c r="BE23" s="966"/>
      <c r="BF23" s="966"/>
      <c r="BI23" s="2067"/>
    </row>
    <row r="24" spans="2:61" s="940" customFormat="1" ht="36" customHeight="1">
      <c r="B24" s="2068" t="s">
        <v>1733</v>
      </c>
      <c r="C24" s="2060"/>
      <c r="D24" s="2060"/>
      <c r="E24" s="2060"/>
      <c r="F24" s="2060"/>
      <c r="G24" s="2060"/>
      <c r="H24" s="2060"/>
      <c r="I24" s="2069"/>
      <c r="J24" s="977"/>
      <c r="L24" s="2068" t="s">
        <v>1734</v>
      </c>
      <c r="M24" s="2060"/>
      <c r="N24" s="2060"/>
      <c r="O24" s="2070"/>
      <c r="P24" s="2070"/>
      <c r="Q24" s="2070"/>
      <c r="R24" s="942"/>
      <c r="T24" s="2068" t="s">
        <v>1735</v>
      </c>
      <c r="U24" s="2060"/>
      <c r="V24" s="2060"/>
      <c r="W24" s="2070"/>
      <c r="X24" s="2070"/>
      <c r="Y24" s="2070"/>
      <c r="Z24" s="2070"/>
      <c r="AA24" s="2071"/>
      <c r="AB24" s="944"/>
      <c r="AD24" s="2068" t="s">
        <v>1736</v>
      </c>
      <c r="AE24" s="2060"/>
      <c r="AF24" s="2060"/>
      <c r="AG24" s="2060"/>
      <c r="AH24" s="2060"/>
      <c r="AI24" s="2060"/>
      <c r="AJ24" s="2060"/>
      <c r="AK24" s="2060"/>
      <c r="AL24" s="977"/>
      <c r="AN24" s="2068" t="s">
        <v>1737</v>
      </c>
      <c r="AO24" s="2060"/>
      <c r="AP24" s="2060"/>
      <c r="AQ24" s="2060"/>
      <c r="AR24" s="2060"/>
      <c r="AS24" s="2060"/>
      <c r="AT24" s="2060"/>
      <c r="AU24" s="2060"/>
      <c r="AV24" s="977"/>
      <c r="AX24" s="976"/>
      <c r="AY24" s="976"/>
      <c r="AZ24" s="976"/>
      <c r="BB24" s="966"/>
      <c r="BC24" s="966"/>
      <c r="BD24" s="966"/>
      <c r="BE24" s="966"/>
      <c r="BF24" s="966"/>
      <c r="BI24" s="978"/>
    </row>
    <row r="25" spans="2:61" s="940" customFormat="1" ht="27.75" customHeight="1">
      <c r="B25" s="2061"/>
      <c r="C25" s="2060" t="s">
        <v>1708</v>
      </c>
      <c r="D25" s="2060"/>
      <c r="E25" s="2060"/>
      <c r="F25" s="2061" t="s">
        <v>1709</v>
      </c>
      <c r="G25" s="2061" t="s">
        <v>1710</v>
      </c>
      <c r="H25" s="2061" t="s">
        <v>1711</v>
      </c>
      <c r="I25" s="2058" t="s">
        <v>1712</v>
      </c>
      <c r="J25" s="2058" t="s">
        <v>1713</v>
      </c>
      <c r="L25" s="2063"/>
      <c r="M25" s="2060" t="s">
        <v>1714</v>
      </c>
      <c r="N25" s="2060"/>
      <c r="O25" s="2060"/>
      <c r="P25" s="2065" t="s">
        <v>1715</v>
      </c>
      <c r="Q25" s="2061" t="s">
        <v>1716</v>
      </c>
      <c r="R25" s="2058" t="s">
        <v>1713</v>
      </c>
      <c r="T25" s="2063"/>
      <c r="U25" s="2060" t="s">
        <v>1708</v>
      </c>
      <c r="V25" s="2060"/>
      <c r="W25" s="2060"/>
      <c r="X25" s="2061" t="s">
        <v>1709</v>
      </c>
      <c r="Y25" s="2061" t="s">
        <v>1710</v>
      </c>
      <c r="Z25" s="2061" t="s">
        <v>1711</v>
      </c>
      <c r="AA25" s="2058" t="s">
        <v>1712</v>
      </c>
      <c r="AB25" s="2058" t="s">
        <v>1713</v>
      </c>
      <c r="AD25" s="941"/>
      <c r="AE25" s="2060" t="s">
        <v>1708</v>
      </c>
      <c r="AF25" s="2060"/>
      <c r="AG25" s="2060"/>
      <c r="AH25" s="2061" t="s">
        <v>1709</v>
      </c>
      <c r="AI25" s="2061" t="s">
        <v>1710</v>
      </c>
      <c r="AJ25" s="2061" t="s">
        <v>1711</v>
      </c>
      <c r="AK25" s="2061" t="s">
        <v>1712</v>
      </c>
      <c r="AL25" s="2058" t="s">
        <v>1713</v>
      </c>
      <c r="AN25" s="941"/>
      <c r="AO25" s="2060" t="s">
        <v>1708</v>
      </c>
      <c r="AP25" s="2060"/>
      <c r="AQ25" s="2060"/>
      <c r="AR25" s="2061" t="s">
        <v>1709</v>
      </c>
      <c r="AS25" s="2061" t="s">
        <v>1710</v>
      </c>
      <c r="AT25" s="2061" t="s">
        <v>1711</v>
      </c>
      <c r="AU25" s="2061" t="s">
        <v>1712</v>
      </c>
      <c r="AV25" s="2058" t="s">
        <v>1713</v>
      </c>
      <c r="AX25" s="976"/>
      <c r="AY25" s="976"/>
      <c r="AZ25" s="976"/>
      <c r="BB25" s="966"/>
      <c r="BC25" s="966"/>
      <c r="BD25" s="966"/>
      <c r="BE25" s="966"/>
      <c r="BF25" s="966"/>
    </row>
    <row r="26" spans="2:61" s="940" customFormat="1" ht="31.5" customHeight="1">
      <c r="B26" s="2062"/>
      <c r="C26" s="945" t="s">
        <v>1718</v>
      </c>
      <c r="D26" s="945" t="s">
        <v>1719</v>
      </c>
      <c r="E26" s="945" t="s">
        <v>1281</v>
      </c>
      <c r="F26" s="2062"/>
      <c r="G26" s="2062"/>
      <c r="H26" s="2062"/>
      <c r="I26" s="2059"/>
      <c r="J26" s="2059"/>
      <c r="L26" s="2064"/>
      <c r="M26" s="945" t="s">
        <v>1718</v>
      </c>
      <c r="N26" s="945" t="s">
        <v>1719</v>
      </c>
      <c r="O26" s="945"/>
      <c r="P26" s="2066"/>
      <c r="Q26" s="2062"/>
      <c r="R26" s="2059"/>
      <c r="T26" s="2064"/>
      <c r="U26" s="945" t="s">
        <v>1718</v>
      </c>
      <c r="V26" s="945" t="s">
        <v>1719</v>
      </c>
      <c r="W26" s="945" t="s">
        <v>1281</v>
      </c>
      <c r="X26" s="2062"/>
      <c r="Y26" s="2062"/>
      <c r="Z26" s="2062"/>
      <c r="AA26" s="2059"/>
      <c r="AB26" s="2059"/>
      <c r="AD26" s="947"/>
      <c r="AE26" s="945" t="s">
        <v>1718</v>
      </c>
      <c r="AF26" s="945" t="s">
        <v>1719</v>
      </c>
      <c r="AG26" s="945" t="s">
        <v>1281</v>
      </c>
      <c r="AH26" s="2062"/>
      <c r="AI26" s="2062"/>
      <c r="AJ26" s="2062"/>
      <c r="AK26" s="2062"/>
      <c r="AL26" s="2059"/>
      <c r="AN26" s="947"/>
      <c r="AO26" s="945" t="s">
        <v>1718</v>
      </c>
      <c r="AP26" s="945" t="s">
        <v>1719</v>
      </c>
      <c r="AQ26" s="945" t="s">
        <v>1281</v>
      </c>
      <c r="AR26" s="2062"/>
      <c r="AS26" s="2062"/>
      <c r="AT26" s="2062"/>
      <c r="AU26" s="2062"/>
      <c r="AV26" s="2059"/>
      <c r="AX26" s="976"/>
      <c r="AY26" s="976"/>
      <c r="AZ26" s="976"/>
      <c r="BB26" s="966"/>
      <c r="BC26" s="966"/>
      <c r="BD26" s="966"/>
      <c r="BE26" s="966"/>
      <c r="BF26" s="966"/>
    </row>
    <row r="27" spans="2:61" ht="25.35" customHeight="1">
      <c r="B27" s="948" t="s">
        <v>1720</v>
      </c>
      <c r="C27" s="950"/>
      <c r="D27" s="950">
        <v>0</v>
      </c>
      <c r="E27" s="950"/>
      <c r="F27" s="1012">
        <v>0</v>
      </c>
      <c r="G27" s="1013">
        <v>0</v>
      </c>
      <c r="H27" s="1013">
        <v>0</v>
      </c>
      <c r="I27" s="951">
        <v>0</v>
      </c>
      <c r="J27" s="957"/>
      <c r="L27" s="948" t="s">
        <v>1720</v>
      </c>
      <c r="M27" s="950"/>
      <c r="N27" s="950">
        <v>0</v>
      </c>
      <c r="O27" s="950"/>
      <c r="P27" s="1011">
        <v>0</v>
      </c>
      <c r="Q27" s="950">
        <v>0</v>
      </c>
      <c r="R27" s="955"/>
      <c r="S27" s="940"/>
      <c r="T27" s="948" t="s">
        <v>1720</v>
      </c>
      <c r="U27" s="951"/>
      <c r="V27" s="952">
        <v>0</v>
      </c>
      <c r="W27" s="951"/>
      <c r="X27" s="1012">
        <v>0</v>
      </c>
      <c r="Y27" s="1013">
        <v>0</v>
      </c>
      <c r="Z27" s="1013">
        <v>0</v>
      </c>
      <c r="AA27" s="951">
        <v>0</v>
      </c>
      <c r="AB27" s="957"/>
      <c r="AD27" s="948" t="s">
        <v>1720</v>
      </c>
      <c r="AE27" s="952"/>
      <c r="AF27" s="952">
        <v>0</v>
      </c>
      <c r="AG27" s="951">
        <v>0</v>
      </c>
      <c r="AH27" s="1012">
        <v>0</v>
      </c>
      <c r="AI27" s="1013">
        <v>0</v>
      </c>
      <c r="AJ27" s="1013">
        <v>0</v>
      </c>
      <c r="AK27" s="951">
        <f>AG27-AH27-AI27-AJ27</f>
        <v>0</v>
      </c>
      <c r="AL27" s="957"/>
      <c r="AN27" s="959" t="s">
        <v>1902</v>
      </c>
      <c r="AO27" s="950"/>
      <c r="AP27" s="950">
        <v>5</v>
      </c>
      <c r="AQ27" s="950"/>
      <c r="AR27" s="1018">
        <v>5</v>
      </c>
      <c r="AS27" s="1018">
        <v>0</v>
      </c>
      <c r="AT27" s="1013">
        <v>0</v>
      </c>
      <c r="AU27" s="951">
        <v>0</v>
      </c>
      <c r="AV27" s="957"/>
      <c r="AX27" s="976"/>
      <c r="AY27" s="976"/>
      <c r="AZ27" s="976"/>
      <c r="BA27" s="940"/>
      <c r="BB27" s="966"/>
      <c r="BC27" s="966"/>
      <c r="BD27" s="966"/>
      <c r="BE27" s="966"/>
      <c r="BF27" s="966"/>
    </row>
    <row r="28" spans="2:61" ht="25.35" customHeight="1">
      <c r="B28" s="948" t="s">
        <v>1686</v>
      </c>
      <c r="C28" s="950"/>
      <c r="D28" s="950">
        <v>0</v>
      </c>
      <c r="E28" s="950"/>
      <c r="F28" s="1012">
        <v>0</v>
      </c>
      <c r="G28" s="1013">
        <v>0</v>
      </c>
      <c r="H28" s="1013">
        <v>0</v>
      </c>
      <c r="I28" s="951">
        <v>0</v>
      </c>
      <c r="J28" s="957"/>
      <c r="L28" s="948" t="s">
        <v>1686</v>
      </c>
      <c r="M28" s="950"/>
      <c r="N28" s="950">
        <v>0</v>
      </c>
      <c r="O28" s="950"/>
      <c r="P28" s="1011">
        <v>0</v>
      </c>
      <c r="Q28" s="954">
        <f>O28-P28</f>
        <v>0</v>
      </c>
      <c r="R28" s="955"/>
      <c r="S28" s="940"/>
      <c r="T28" s="948" t="s">
        <v>1686</v>
      </c>
      <c r="U28" s="951"/>
      <c r="V28" s="952">
        <v>0</v>
      </c>
      <c r="W28" s="951"/>
      <c r="X28" s="1012">
        <v>0</v>
      </c>
      <c r="Y28" s="1013">
        <v>0</v>
      </c>
      <c r="Z28" s="1013">
        <v>0</v>
      </c>
      <c r="AA28" s="951">
        <v>0</v>
      </c>
      <c r="AB28" s="957"/>
      <c r="AD28" s="948" t="s">
        <v>1686</v>
      </c>
      <c r="AE28" s="950"/>
      <c r="AF28" s="952">
        <f>AG28-AE28</f>
        <v>0</v>
      </c>
      <c r="AG28" s="951">
        <v>0</v>
      </c>
      <c r="AH28" s="1012">
        <v>0</v>
      </c>
      <c r="AI28" s="1013">
        <v>0</v>
      </c>
      <c r="AJ28" s="1013">
        <v>0</v>
      </c>
      <c r="AK28" s="951">
        <f>AG28-AH28-AI28-AJ28</f>
        <v>0</v>
      </c>
      <c r="AL28" s="957"/>
      <c r="AN28" s="959" t="s">
        <v>1686</v>
      </c>
      <c r="AO28" s="950"/>
      <c r="AP28" s="950">
        <f>AQ28-AO28</f>
        <v>0</v>
      </c>
      <c r="AQ28" s="950"/>
      <c r="AR28" s="1018">
        <v>0</v>
      </c>
      <c r="AS28" s="1018">
        <v>0</v>
      </c>
      <c r="AT28" s="1013">
        <v>0</v>
      </c>
      <c r="AU28" s="951">
        <f>AQ28-AR28-AS28-AT28</f>
        <v>0</v>
      </c>
      <c r="AV28" s="957"/>
      <c r="AX28" s="976"/>
      <c r="AY28" s="976"/>
      <c r="AZ28" s="976"/>
      <c r="BA28" s="940"/>
      <c r="BB28" s="966"/>
      <c r="BC28" s="966"/>
      <c r="BD28" s="966"/>
      <c r="BE28" s="966"/>
      <c r="BF28" s="966"/>
    </row>
    <row r="29" spans="2:61" ht="25.35" customHeight="1">
      <c r="B29" s="960" t="s">
        <v>1721</v>
      </c>
      <c r="C29" s="950"/>
      <c r="D29" s="949">
        <v>0</v>
      </c>
      <c r="E29" s="950"/>
      <c r="F29" s="1021">
        <v>0</v>
      </c>
      <c r="G29" s="1013">
        <v>0</v>
      </c>
      <c r="H29" s="1011">
        <v>0</v>
      </c>
      <c r="I29" s="951">
        <v>0</v>
      </c>
      <c r="J29" s="957"/>
      <c r="L29" s="960" t="s">
        <v>1721</v>
      </c>
      <c r="M29" s="949"/>
      <c r="N29" s="949">
        <f>O29-M29</f>
        <v>0</v>
      </c>
      <c r="O29" s="949"/>
      <c r="P29" s="1011">
        <v>0</v>
      </c>
      <c r="Q29" s="954">
        <f>O29-P29</f>
        <v>0</v>
      </c>
      <c r="R29" s="955"/>
      <c r="T29" s="960" t="s">
        <v>1721</v>
      </c>
      <c r="U29" s="951"/>
      <c r="V29" s="952">
        <v>0</v>
      </c>
      <c r="W29" s="951"/>
      <c r="X29" s="1021">
        <v>0</v>
      </c>
      <c r="Y29" s="1011">
        <v>0</v>
      </c>
      <c r="Z29" s="1011">
        <v>0</v>
      </c>
      <c r="AA29" s="951">
        <v>0</v>
      </c>
      <c r="AB29" s="957"/>
      <c r="AD29" s="960" t="s">
        <v>1721</v>
      </c>
      <c r="AE29" s="949"/>
      <c r="AF29" s="949">
        <f>AG29-AE29</f>
        <v>0</v>
      </c>
      <c r="AG29" s="951">
        <v>0</v>
      </c>
      <c r="AH29" s="1012">
        <v>0</v>
      </c>
      <c r="AI29" s="1013">
        <v>0</v>
      </c>
      <c r="AJ29" s="1013">
        <v>0</v>
      </c>
      <c r="AK29" s="951">
        <f>AG29-AH29-AI29-AJ29</f>
        <v>0</v>
      </c>
      <c r="AL29" s="957"/>
      <c r="AN29" s="961" t="s">
        <v>1721</v>
      </c>
      <c r="AO29" s="949"/>
      <c r="AP29" s="950">
        <v>5</v>
      </c>
      <c r="AQ29" s="950"/>
      <c r="AR29" s="1018">
        <v>5</v>
      </c>
      <c r="AS29" s="1018">
        <v>0</v>
      </c>
      <c r="AT29" s="1013">
        <v>0</v>
      </c>
      <c r="AU29" s="951">
        <v>0</v>
      </c>
      <c r="AV29" s="957"/>
      <c r="AX29" s="976"/>
      <c r="AY29" s="976"/>
      <c r="AZ29" s="976"/>
      <c r="BA29" s="940"/>
      <c r="BB29" s="966"/>
      <c r="BC29" s="966"/>
      <c r="BD29" s="966"/>
      <c r="BE29" s="966"/>
      <c r="BF29" s="966"/>
    </row>
    <row r="30" spans="2:61" ht="25.35" customHeight="1">
      <c r="B30" s="948" t="s">
        <v>1725</v>
      </c>
      <c r="C30" s="950"/>
      <c r="D30" s="1013">
        <v>0</v>
      </c>
      <c r="E30" s="950"/>
      <c r="F30" s="1021">
        <v>0</v>
      </c>
      <c r="G30" s="1013">
        <v>0</v>
      </c>
      <c r="H30" s="1011">
        <v>0</v>
      </c>
      <c r="I30" s="951">
        <v>0</v>
      </c>
      <c r="J30" s="957"/>
      <c r="L30" s="948" t="s">
        <v>1725</v>
      </c>
      <c r="M30" s="950"/>
      <c r="N30" s="950">
        <v>0</v>
      </c>
      <c r="O30" s="950"/>
      <c r="P30" s="1011">
        <v>0</v>
      </c>
      <c r="Q30" s="950">
        <v>0</v>
      </c>
      <c r="R30" s="955"/>
      <c r="T30" s="948" t="s">
        <v>1723</v>
      </c>
      <c r="U30" s="951"/>
      <c r="V30" s="952">
        <v>0</v>
      </c>
      <c r="W30" s="951"/>
      <c r="X30" s="952">
        <v>0</v>
      </c>
      <c r="Y30" s="1011">
        <v>0</v>
      </c>
      <c r="Z30" s="1011">
        <v>0</v>
      </c>
      <c r="AA30" s="951">
        <v>0</v>
      </c>
      <c r="AB30" s="957"/>
      <c r="AD30" s="948" t="s">
        <v>1725</v>
      </c>
      <c r="AE30" s="950"/>
      <c r="AF30" s="950">
        <f>AG30-AE30</f>
        <v>0</v>
      </c>
      <c r="AG30" s="951">
        <v>0</v>
      </c>
      <c r="AH30" s="1012">
        <v>0</v>
      </c>
      <c r="AI30" s="1013">
        <v>0</v>
      </c>
      <c r="AJ30" s="1013">
        <v>0</v>
      </c>
      <c r="AK30" s="951">
        <f>AG30-AH30-AI30-AJ30</f>
        <v>0</v>
      </c>
      <c r="AL30" s="957"/>
      <c r="AN30" s="959" t="s">
        <v>1725</v>
      </c>
      <c r="AO30" s="950"/>
      <c r="AP30" s="950">
        <v>5</v>
      </c>
      <c r="AQ30" s="950"/>
      <c r="AR30" s="1018">
        <v>5</v>
      </c>
      <c r="AS30" s="1018">
        <v>0</v>
      </c>
      <c r="AT30" s="1013">
        <v>0</v>
      </c>
      <c r="AU30" s="951">
        <v>0</v>
      </c>
      <c r="AV30" s="957"/>
      <c r="AX30" s="976"/>
      <c r="AY30" s="976"/>
      <c r="AZ30" s="976"/>
      <c r="BA30" s="940"/>
      <c r="BB30" s="966"/>
      <c r="BC30" s="966"/>
      <c r="BD30" s="966"/>
      <c r="BE30" s="966"/>
      <c r="BF30" s="966"/>
    </row>
    <row r="31" spans="2:61" ht="25.35" customHeight="1">
      <c r="B31" s="959" t="s">
        <v>1728</v>
      </c>
      <c r="C31" s="950"/>
      <c r="D31" s="950">
        <v>0</v>
      </c>
      <c r="E31" s="950"/>
      <c r="F31" s="1021">
        <v>0</v>
      </c>
      <c r="G31" s="1011">
        <v>0</v>
      </c>
      <c r="H31" s="1011">
        <v>0</v>
      </c>
      <c r="I31" s="951">
        <v>0</v>
      </c>
      <c r="J31" s="957"/>
      <c r="L31" s="961" t="s">
        <v>1472</v>
      </c>
      <c r="M31" s="949"/>
      <c r="N31" s="949">
        <v>0</v>
      </c>
      <c r="O31" s="949"/>
      <c r="P31" s="1011">
        <v>0</v>
      </c>
      <c r="Q31" s="954">
        <v>0</v>
      </c>
      <c r="R31" s="955"/>
      <c r="T31" s="948" t="s">
        <v>1894</v>
      </c>
      <c r="U31" s="951"/>
      <c r="V31" s="952">
        <v>0</v>
      </c>
      <c r="W31" s="951"/>
      <c r="X31" s="952">
        <v>0</v>
      </c>
      <c r="Y31" s="1011">
        <v>0</v>
      </c>
      <c r="Z31" s="1011">
        <v>0</v>
      </c>
      <c r="AA31" s="951">
        <v>0</v>
      </c>
      <c r="AB31" s="957"/>
      <c r="AD31" s="959" t="s">
        <v>1728</v>
      </c>
      <c r="AE31" s="950"/>
      <c r="AF31" s="950">
        <f>AG31-AE31</f>
        <v>0</v>
      </c>
      <c r="AG31" s="951">
        <v>0</v>
      </c>
      <c r="AH31" s="1012">
        <v>0</v>
      </c>
      <c r="AI31" s="1013">
        <v>0</v>
      </c>
      <c r="AJ31" s="1013">
        <v>0</v>
      </c>
      <c r="AK31" s="951">
        <f>AG31-AH31-AI31-AJ31</f>
        <v>0</v>
      </c>
      <c r="AL31" s="957"/>
      <c r="AN31" s="959" t="s">
        <v>1903</v>
      </c>
      <c r="AO31" s="950"/>
      <c r="AP31" s="950">
        <f t="shared" ref="AP31:AP35" si="0">AQ31-AO31</f>
        <v>0</v>
      </c>
      <c r="AQ31" s="950"/>
      <c r="AR31" s="1018">
        <v>0</v>
      </c>
      <c r="AS31" s="1018">
        <v>0</v>
      </c>
      <c r="AT31" s="1013">
        <v>0</v>
      </c>
      <c r="AU31" s="951">
        <f t="shared" ref="AU31:AU35" si="1">AQ31-AR31-AS31-AT31</f>
        <v>0</v>
      </c>
      <c r="AV31" s="957"/>
      <c r="AX31" s="976"/>
      <c r="AY31" s="976"/>
      <c r="AZ31" s="976"/>
      <c r="BA31" s="940"/>
      <c r="BB31" s="966"/>
      <c r="BC31" s="966"/>
      <c r="BD31" s="966"/>
      <c r="BE31" s="966"/>
      <c r="BF31" s="966"/>
    </row>
    <row r="32" spans="2:61" ht="25.35" customHeight="1">
      <c r="B32" s="948"/>
      <c r="C32" s="950"/>
      <c r="D32" s="950"/>
      <c r="E32" s="950"/>
      <c r="F32" s="1021"/>
      <c r="G32" s="1011"/>
      <c r="H32" s="1011"/>
      <c r="I32" s="951"/>
      <c r="J32" s="957"/>
      <c r="L32" s="948"/>
      <c r="M32" s="950"/>
      <c r="N32" s="950"/>
      <c r="O32" s="950"/>
      <c r="P32" s="1011"/>
      <c r="Q32" s="950"/>
      <c r="R32" s="955"/>
      <c r="T32" s="948" t="s">
        <v>1724</v>
      </c>
      <c r="U32" s="951"/>
      <c r="V32" s="952">
        <v>0</v>
      </c>
      <c r="W32" s="951"/>
      <c r="X32" s="952">
        <v>0</v>
      </c>
      <c r="Y32" s="1011">
        <v>0</v>
      </c>
      <c r="Z32" s="1011">
        <v>0</v>
      </c>
      <c r="AA32" s="951">
        <v>0</v>
      </c>
      <c r="AB32" s="957"/>
      <c r="AD32" s="948"/>
      <c r="AE32" s="950"/>
      <c r="AF32" s="950"/>
      <c r="AG32" s="951"/>
      <c r="AH32" s="1012"/>
      <c r="AI32" s="1013"/>
      <c r="AJ32" s="1013"/>
      <c r="AK32" s="951"/>
      <c r="AL32" s="957"/>
      <c r="AN32" s="959" t="s">
        <v>1724</v>
      </c>
      <c r="AO32" s="950"/>
      <c r="AP32" s="950">
        <f t="shared" si="0"/>
        <v>0</v>
      </c>
      <c r="AQ32" s="950"/>
      <c r="AR32" s="1018">
        <v>0</v>
      </c>
      <c r="AS32" s="1018">
        <v>0</v>
      </c>
      <c r="AT32" s="1013">
        <v>0</v>
      </c>
      <c r="AU32" s="951">
        <f t="shared" si="1"/>
        <v>0</v>
      </c>
      <c r="AV32" s="957"/>
      <c r="AX32" s="976"/>
      <c r="AY32" s="976"/>
      <c r="AZ32" s="976"/>
      <c r="BA32" s="940"/>
      <c r="BB32" s="966"/>
      <c r="BC32" s="966"/>
      <c r="BD32" s="966"/>
      <c r="BE32" s="966"/>
      <c r="BF32" s="966"/>
    </row>
    <row r="33" spans="2:58" ht="25.35" customHeight="1">
      <c r="B33" s="948"/>
      <c r="C33" s="950"/>
      <c r="D33" s="950"/>
      <c r="E33" s="950"/>
      <c r="F33" s="1021"/>
      <c r="G33" s="1011"/>
      <c r="H33" s="1011"/>
      <c r="I33" s="951"/>
      <c r="J33" s="957"/>
      <c r="L33" s="948"/>
      <c r="M33" s="950"/>
      <c r="N33" s="950"/>
      <c r="O33" s="950"/>
      <c r="P33" s="1011"/>
      <c r="Q33" s="950"/>
      <c r="R33" s="955"/>
      <c r="T33" s="948" t="s">
        <v>1889</v>
      </c>
      <c r="U33" s="951"/>
      <c r="V33" s="952">
        <v>0</v>
      </c>
      <c r="W33" s="951"/>
      <c r="X33" s="1021">
        <v>0</v>
      </c>
      <c r="Y33" s="1011">
        <v>0</v>
      </c>
      <c r="Z33" s="1011">
        <v>0</v>
      </c>
      <c r="AA33" s="951">
        <v>0</v>
      </c>
      <c r="AB33" s="957"/>
      <c r="AD33" s="948"/>
      <c r="AE33" s="950"/>
      <c r="AF33" s="950"/>
      <c r="AG33" s="951"/>
      <c r="AH33" s="1012"/>
      <c r="AI33" s="1013"/>
      <c r="AJ33" s="1013"/>
      <c r="AK33" s="951"/>
      <c r="AL33" s="957"/>
      <c r="AN33" s="959" t="s">
        <v>1472</v>
      </c>
      <c r="AO33" s="950"/>
      <c r="AP33" s="950">
        <f t="shared" si="0"/>
        <v>0</v>
      </c>
      <c r="AQ33" s="950"/>
      <c r="AR33" s="1018">
        <v>0</v>
      </c>
      <c r="AS33" s="1018">
        <v>0</v>
      </c>
      <c r="AT33" s="1013">
        <v>0</v>
      </c>
      <c r="AU33" s="951">
        <f t="shared" si="1"/>
        <v>0</v>
      </c>
      <c r="AV33" s="957"/>
      <c r="AX33" s="976"/>
      <c r="AY33" s="976"/>
      <c r="AZ33" s="976"/>
      <c r="BA33" s="940"/>
      <c r="BB33" s="966"/>
      <c r="BC33" s="966"/>
      <c r="BD33" s="966"/>
      <c r="BE33" s="966"/>
      <c r="BF33" s="966"/>
    </row>
    <row r="34" spans="2:58" ht="25.35" customHeight="1">
      <c r="C34" s="950"/>
      <c r="E34" s="950"/>
      <c r="J34" s="957"/>
      <c r="T34" s="948" t="s">
        <v>1890</v>
      </c>
      <c r="U34" s="951"/>
      <c r="V34" s="952">
        <v>0</v>
      </c>
      <c r="W34" s="951"/>
      <c r="X34" s="1021">
        <v>9</v>
      </c>
      <c r="Y34" s="1011">
        <v>0</v>
      </c>
      <c r="Z34" s="1011">
        <v>0</v>
      </c>
      <c r="AA34" s="951">
        <v>0</v>
      </c>
      <c r="AB34" s="957"/>
      <c r="AL34" s="957"/>
      <c r="AM34" s="959"/>
      <c r="AN34" s="959" t="s">
        <v>1889</v>
      </c>
      <c r="AO34" s="950"/>
      <c r="AP34" s="950">
        <v>2</v>
      </c>
      <c r="AQ34" s="950"/>
      <c r="AR34" s="1018">
        <v>2</v>
      </c>
      <c r="AS34" s="1018">
        <v>0</v>
      </c>
      <c r="AT34" s="1013">
        <v>0</v>
      </c>
      <c r="AU34" s="951">
        <v>1</v>
      </c>
      <c r="AV34" s="957"/>
      <c r="AX34" s="976"/>
      <c r="AY34" s="976"/>
      <c r="AZ34" s="976"/>
      <c r="BA34" s="940"/>
      <c r="BB34" s="966"/>
      <c r="BC34" s="966"/>
      <c r="BD34" s="966"/>
      <c r="BE34" s="966"/>
      <c r="BF34" s="966"/>
    </row>
    <row r="35" spans="2:58" ht="24" customHeight="1">
      <c r="B35" s="967" t="s">
        <v>1732</v>
      </c>
      <c r="C35" s="968"/>
      <c r="D35" s="968">
        <f>SUM(D26:D33)</f>
        <v>0</v>
      </c>
      <c r="E35" s="968"/>
      <c r="F35" s="968">
        <f>SUM(F26:F33)</f>
        <v>0</v>
      </c>
      <c r="G35" s="968">
        <f>SUM(G26:G33)</f>
        <v>0</v>
      </c>
      <c r="H35" s="968">
        <f>SUM(H26:H33)</f>
        <v>0</v>
      </c>
      <c r="I35" s="968">
        <f>SUM(I26:I33)</f>
        <v>0</v>
      </c>
      <c r="J35" s="965">
        <v>100</v>
      </c>
      <c r="L35" s="959"/>
      <c r="M35" s="950"/>
      <c r="N35" s="950"/>
      <c r="O35" s="950"/>
      <c r="P35" s="1011"/>
      <c r="Q35" s="954"/>
      <c r="R35" s="1411"/>
      <c r="T35" s="962" t="s">
        <v>1738</v>
      </c>
      <c r="U35" s="968"/>
      <c r="V35" s="968">
        <f>SUM(V26:V34)</f>
        <v>0</v>
      </c>
      <c r="W35" s="968"/>
      <c r="X35" s="968">
        <v>0</v>
      </c>
      <c r="Y35" s="968">
        <f>SUM(Y26:Y34)</f>
        <v>0</v>
      </c>
      <c r="Z35" s="968">
        <f>SUM(Z26:Z34)</f>
        <v>0</v>
      </c>
      <c r="AA35" s="968">
        <v>0</v>
      </c>
      <c r="AB35" s="965">
        <v>100</v>
      </c>
      <c r="AD35" s="962" t="s">
        <v>1732</v>
      </c>
      <c r="AE35" s="968"/>
      <c r="AF35" s="968">
        <f>SUM(AF26:AF33)</f>
        <v>0</v>
      </c>
      <c r="AG35" s="968"/>
      <c r="AH35" s="968">
        <f>SUM(AH26:AH33)</f>
        <v>0</v>
      </c>
      <c r="AI35" s="968">
        <f>SUM(AI26:AI33)</f>
        <v>0</v>
      </c>
      <c r="AJ35" s="968">
        <f>SUM(AJ26:AJ33)</f>
        <v>0</v>
      </c>
      <c r="AK35" s="968">
        <f>SUM(AK26:AK33)</f>
        <v>0</v>
      </c>
      <c r="AL35" s="965">
        <v>100</v>
      </c>
      <c r="AN35" s="959" t="s">
        <v>1893</v>
      </c>
      <c r="AO35" s="950"/>
      <c r="AP35" s="950">
        <f t="shared" si="0"/>
        <v>0</v>
      </c>
      <c r="AQ35" s="950"/>
      <c r="AR35" s="1018">
        <v>0</v>
      </c>
      <c r="AS35" s="1018">
        <v>0</v>
      </c>
      <c r="AT35" s="1013">
        <v>0</v>
      </c>
      <c r="AU35" s="951">
        <f t="shared" si="1"/>
        <v>0</v>
      </c>
      <c r="AV35" s="957"/>
      <c r="AX35" s="976"/>
      <c r="AY35" s="976"/>
      <c r="AZ35" s="976"/>
      <c r="BA35" s="940"/>
      <c r="BB35" s="966"/>
      <c r="BC35" s="966"/>
      <c r="BD35" s="966"/>
      <c r="BE35" s="966"/>
      <c r="BF35" s="966"/>
    </row>
    <row r="36" spans="2:58" ht="21" customHeight="1">
      <c r="B36" s="974"/>
      <c r="L36" s="962" t="s">
        <v>1732</v>
      </c>
      <c r="M36" s="963"/>
      <c r="N36" s="964">
        <v>0</v>
      </c>
      <c r="O36" s="963"/>
      <c r="P36" s="964">
        <f>SUM(P27:P35)</f>
        <v>0</v>
      </c>
      <c r="Q36" s="968">
        <f>SUM(Q27:Q35)</f>
        <v>0</v>
      </c>
      <c r="R36" s="965">
        <v>100</v>
      </c>
      <c r="W36" s="975"/>
      <c r="X36" s="975"/>
      <c r="Y36" s="975"/>
      <c r="Z36" s="975"/>
      <c r="AA36" s="975"/>
      <c r="AB36" s="975"/>
      <c r="AN36" s="962" t="s">
        <v>1732</v>
      </c>
      <c r="AO36" s="968"/>
      <c r="AP36" s="968">
        <f>SUM(AP27:AP35)</f>
        <v>17</v>
      </c>
      <c r="AQ36" s="968"/>
      <c r="AR36" s="968">
        <v>17</v>
      </c>
      <c r="AS36" s="968">
        <f>SUM(AS27:AS35)</f>
        <v>0</v>
      </c>
      <c r="AT36" s="968">
        <f>SUM(AT27:AT35)</f>
        <v>0</v>
      </c>
      <c r="AU36" s="968">
        <v>0</v>
      </c>
      <c r="AV36" s="965">
        <v>100</v>
      </c>
      <c r="AX36" s="976"/>
      <c r="AY36" s="976"/>
      <c r="AZ36" s="976"/>
      <c r="BA36" s="940"/>
      <c r="BB36" s="966"/>
      <c r="BC36" s="966"/>
      <c r="BD36" s="966"/>
      <c r="BE36" s="966"/>
      <c r="BF36" s="966"/>
    </row>
    <row r="37" spans="2:58" ht="9.75" customHeight="1">
      <c r="AN37" s="976"/>
      <c r="AO37" s="976"/>
      <c r="AP37" s="976"/>
      <c r="AQ37" s="940"/>
      <c r="AR37" s="966"/>
      <c r="AS37" s="966"/>
      <c r="AT37" s="966"/>
      <c r="AU37" s="966"/>
      <c r="AV37" s="966"/>
      <c r="AX37" s="976"/>
      <c r="AY37" s="976"/>
      <c r="AZ37" s="976"/>
      <c r="BA37" s="940"/>
      <c r="BB37" s="966"/>
      <c r="BC37" s="966"/>
      <c r="BD37" s="966"/>
      <c r="BE37" s="966"/>
      <c r="BF37" s="966"/>
    </row>
    <row r="38" spans="2:58">
      <c r="AN38" s="976"/>
      <c r="AO38" s="976"/>
      <c r="AP38" s="976"/>
      <c r="AQ38" s="940"/>
      <c r="AR38" s="966"/>
      <c r="AS38" s="966"/>
      <c r="AT38" s="966"/>
      <c r="AU38" s="966"/>
      <c r="AV38" s="966"/>
      <c r="AX38" s="976"/>
      <c r="AY38" s="976"/>
      <c r="AZ38" s="976"/>
      <c r="BA38" s="940"/>
      <c r="BB38" s="966"/>
      <c r="BC38" s="966"/>
      <c r="BD38" s="966"/>
      <c r="BE38" s="966"/>
      <c r="BF38" s="966"/>
    </row>
    <row r="39" spans="2:58">
      <c r="AN39" s="976"/>
      <c r="AO39" s="976"/>
      <c r="AP39" s="976"/>
      <c r="AQ39" s="940"/>
      <c r="AR39" s="966"/>
      <c r="AS39" s="966"/>
      <c r="AT39" s="966"/>
      <c r="AU39" s="966"/>
      <c r="AV39" s="966"/>
      <c r="AX39" s="976"/>
      <c r="AY39" s="976"/>
      <c r="AZ39" s="976"/>
      <c r="BA39" s="940"/>
      <c r="BB39" s="966"/>
      <c r="BC39" s="966"/>
      <c r="BD39" s="966"/>
      <c r="BE39" s="966"/>
      <c r="BF39" s="966"/>
    </row>
    <row r="40" spans="2:58">
      <c r="AN40" s="976"/>
      <c r="AO40" s="976"/>
      <c r="AP40" s="976"/>
      <c r="AQ40" s="940"/>
      <c r="AR40" s="966"/>
      <c r="AS40" s="966"/>
      <c r="AT40" s="966"/>
      <c r="AU40" s="966"/>
      <c r="AV40" s="966"/>
      <c r="AX40" s="976"/>
      <c r="AY40" s="976"/>
      <c r="AZ40" s="976"/>
      <c r="BA40" s="940"/>
      <c r="BB40" s="966"/>
      <c r="BC40" s="966"/>
      <c r="BD40" s="966"/>
      <c r="BE40" s="966"/>
      <c r="BF40" s="966"/>
    </row>
    <row r="41" spans="2:58">
      <c r="AN41" s="976"/>
      <c r="AO41" s="976"/>
      <c r="AP41" s="976"/>
      <c r="AQ41" s="940"/>
      <c r="AR41" s="966"/>
      <c r="AS41" s="966"/>
      <c r="AT41" s="966"/>
      <c r="AU41" s="966"/>
      <c r="AV41" s="966"/>
      <c r="AX41" s="976"/>
      <c r="AY41" s="976"/>
      <c r="AZ41" s="976"/>
      <c r="BA41" s="940"/>
      <c r="BB41" s="966"/>
      <c r="BC41" s="966"/>
      <c r="BD41" s="966"/>
      <c r="BE41" s="966"/>
      <c r="BF41" s="966"/>
    </row>
    <row r="42" spans="2:58">
      <c r="AN42" s="976"/>
      <c r="AO42" s="976"/>
      <c r="AP42" s="976"/>
      <c r="AQ42" s="940"/>
      <c r="AR42" s="966"/>
      <c r="AS42" s="966"/>
      <c r="AT42" s="966"/>
      <c r="AU42" s="966"/>
      <c r="AV42" s="966"/>
      <c r="AX42" s="976"/>
      <c r="AY42" s="976"/>
      <c r="AZ42" s="976"/>
      <c r="BA42" s="940"/>
      <c r="BB42" s="966"/>
      <c r="BC42" s="966"/>
      <c r="BD42" s="966"/>
      <c r="BE42" s="966"/>
      <c r="BF42" s="966"/>
    </row>
    <row r="43" spans="2:58">
      <c r="AN43" s="976"/>
      <c r="AO43" s="976"/>
      <c r="AP43" s="976"/>
      <c r="AQ43" s="940"/>
      <c r="AR43" s="966"/>
      <c r="AS43" s="966"/>
      <c r="AT43" s="966"/>
      <c r="AU43" s="966"/>
      <c r="AV43" s="966"/>
      <c r="AX43" s="976"/>
      <c r="AY43" s="976"/>
      <c r="AZ43" s="976"/>
      <c r="BA43" s="940"/>
      <c r="BB43" s="966"/>
      <c r="BC43" s="966"/>
      <c r="BD43" s="966"/>
      <c r="BE43" s="966"/>
      <c r="BF43" s="966"/>
    </row>
    <row r="44" spans="2:58">
      <c r="AN44" s="976"/>
      <c r="AO44" s="976"/>
      <c r="AP44" s="976"/>
      <c r="AQ44" s="940"/>
      <c r="AR44" s="966"/>
      <c r="AS44" s="966"/>
      <c r="AT44" s="966"/>
      <c r="AU44" s="966"/>
      <c r="AV44" s="966"/>
      <c r="AX44" s="976"/>
      <c r="AY44" s="976"/>
      <c r="AZ44" s="976"/>
      <c r="BA44" s="940"/>
      <c r="BB44" s="966"/>
      <c r="BC44" s="966"/>
      <c r="BD44" s="966"/>
      <c r="BE44" s="966"/>
      <c r="BF44" s="966"/>
    </row>
    <row r="45" spans="2:58">
      <c r="AN45" s="976"/>
      <c r="AO45" s="976"/>
      <c r="AP45" s="976"/>
      <c r="AQ45" s="940"/>
      <c r="AR45" s="966"/>
      <c r="AS45" s="966"/>
      <c r="AT45" s="966"/>
      <c r="AU45" s="966"/>
      <c r="AV45" s="966"/>
      <c r="AX45" s="976"/>
      <c r="AY45" s="976"/>
      <c r="AZ45" s="976"/>
      <c r="BA45" s="940"/>
      <c r="BB45" s="966"/>
      <c r="BC45" s="966"/>
      <c r="BD45" s="966"/>
      <c r="BE45" s="966"/>
      <c r="BF45" s="966"/>
    </row>
    <row r="46" spans="2:58">
      <c r="AN46" s="976"/>
      <c r="AO46" s="976"/>
      <c r="AP46" s="976"/>
      <c r="AQ46" s="940"/>
      <c r="AR46" s="966"/>
      <c r="AS46" s="966"/>
      <c r="AT46" s="966"/>
      <c r="AU46" s="966"/>
      <c r="AV46" s="966"/>
      <c r="AX46" s="976"/>
      <c r="AY46" s="976"/>
      <c r="AZ46" s="976"/>
      <c r="BA46" s="940"/>
      <c r="BB46" s="966"/>
      <c r="BC46" s="966"/>
      <c r="BD46" s="966"/>
      <c r="BE46" s="966"/>
      <c r="BF46" s="966"/>
    </row>
    <row r="47" spans="2:58">
      <c r="AN47" s="976"/>
      <c r="AO47" s="976"/>
      <c r="AP47" s="976"/>
      <c r="AQ47" s="940"/>
      <c r="AR47" s="966"/>
      <c r="AS47" s="966"/>
      <c r="AT47" s="966"/>
      <c r="AU47" s="966"/>
      <c r="AV47" s="966"/>
      <c r="AX47" s="976"/>
      <c r="AY47" s="976"/>
      <c r="AZ47" s="976"/>
      <c r="BA47" s="940"/>
      <c r="BB47" s="966"/>
      <c r="BC47" s="966"/>
      <c r="BD47" s="966"/>
      <c r="BE47" s="966"/>
      <c r="BF47" s="966"/>
    </row>
    <row r="48" spans="2:58">
      <c r="AN48" s="976"/>
      <c r="AO48" s="976"/>
      <c r="AP48" s="976"/>
      <c r="AQ48" s="940"/>
      <c r="AR48" s="966"/>
      <c r="AS48" s="966"/>
      <c r="AT48" s="966"/>
      <c r="AU48" s="966"/>
      <c r="AV48" s="966"/>
      <c r="AX48" s="976"/>
      <c r="AY48" s="976"/>
      <c r="AZ48" s="976"/>
      <c r="BA48" s="940"/>
      <c r="BB48" s="966"/>
      <c r="BC48" s="966"/>
      <c r="BD48" s="966"/>
      <c r="BE48" s="966"/>
      <c r="BF48" s="966"/>
    </row>
    <row r="49" spans="40:58">
      <c r="AN49" s="976"/>
      <c r="AO49" s="976"/>
      <c r="AP49" s="976"/>
      <c r="AQ49" s="940"/>
      <c r="AR49" s="966"/>
      <c r="AS49" s="966"/>
      <c r="AT49" s="966"/>
      <c r="AU49" s="966"/>
      <c r="AV49" s="966"/>
      <c r="AX49" s="976"/>
      <c r="AY49" s="976"/>
      <c r="AZ49" s="976"/>
      <c r="BA49" s="940"/>
      <c r="BB49" s="966"/>
      <c r="BC49" s="966"/>
      <c r="BD49" s="966"/>
      <c r="BE49" s="966"/>
      <c r="BF49" s="966"/>
    </row>
    <row r="50" spans="40:58">
      <c r="AN50" s="976"/>
      <c r="AO50" s="976"/>
      <c r="AP50" s="976"/>
      <c r="AQ50" s="940"/>
      <c r="AR50" s="966"/>
      <c r="AS50" s="966"/>
      <c r="AT50" s="966"/>
      <c r="AU50" s="966"/>
      <c r="AV50" s="966"/>
      <c r="AX50" s="976"/>
      <c r="AY50" s="976"/>
      <c r="AZ50" s="976"/>
      <c r="BA50" s="940"/>
      <c r="BB50" s="966"/>
      <c r="BC50" s="966"/>
      <c r="BD50" s="966"/>
      <c r="BE50" s="966"/>
      <c r="BF50" s="966"/>
    </row>
    <row r="51" spans="40:58">
      <c r="AN51" s="976"/>
      <c r="AO51" s="976"/>
      <c r="AP51" s="976"/>
      <c r="AQ51" s="940"/>
      <c r="AR51" s="966"/>
      <c r="AS51" s="966"/>
      <c r="AT51" s="966"/>
      <c r="AU51" s="966"/>
      <c r="AV51" s="966"/>
      <c r="AX51" s="976"/>
      <c r="AY51" s="976"/>
      <c r="AZ51" s="976"/>
      <c r="BA51" s="940"/>
      <c r="BB51" s="966"/>
      <c r="BC51" s="966"/>
      <c r="BD51" s="966"/>
      <c r="BE51" s="966"/>
      <c r="BF51" s="966"/>
    </row>
    <row r="52" spans="40:58">
      <c r="AN52" s="976"/>
      <c r="AO52" s="976"/>
      <c r="AP52" s="976"/>
      <c r="AQ52" s="940"/>
      <c r="AR52" s="966"/>
      <c r="AS52" s="966"/>
      <c r="AT52" s="966"/>
      <c r="AU52" s="966"/>
      <c r="AV52" s="966"/>
      <c r="AX52" s="976"/>
      <c r="AY52" s="976"/>
      <c r="AZ52" s="976"/>
      <c r="BA52" s="940"/>
      <c r="BB52" s="966"/>
      <c r="BC52" s="966"/>
      <c r="BD52" s="966"/>
      <c r="BE52" s="966"/>
      <c r="BF52" s="966"/>
    </row>
    <row r="53" spans="40:58">
      <c r="AN53" s="976"/>
      <c r="AO53" s="976"/>
      <c r="AP53" s="976"/>
      <c r="AQ53" s="940"/>
      <c r="AR53" s="966"/>
      <c r="AS53" s="966"/>
      <c r="AT53" s="966"/>
      <c r="AU53" s="966"/>
      <c r="AV53" s="966"/>
      <c r="AX53" s="976"/>
      <c r="AY53" s="976"/>
      <c r="AZ53" s="976"/>
      <c r="BA53" s="940"/>
      <c r="BB53" s="966"/>
      <c r="BC53" s="966"/>
      <c r="BD53" s="966"/>
      <c r="BE53" s="966"/>
      <c r="BF53" s="966"/>
    </row>
    <row r="54" spans="40:58">
      <c r="AN54" s="976"/>
      <c r="AO54" s="976"/>
      <c r="AP54" s="976"/>
      <c r="AQ54" s="940"/>
      <c r="AR54" s="966"/>
      <c r="AS54" s="966"/>
      <c r="AT54" s="966"/>
      <c r="AU54" s="966"/>
      <c r="AV54" s="966"/>
      <c r="AX54" s="976"/>
      <c r="AY54" s="976"/>
      <c r="AZ54" s="976"/>
      <c r="BA54" s="940"/>
      <c r="BB54" s="966"/>
      <c r="BC54" s="966"/>
      <c r="BD54" s="966"/>
      <c r="BE54" s="966"/>
      <c r="BF54" s="966"/>
    </row>
    <row r="55" spans="40:58">
      <c r="AN55" s="976"/>
      <c r="AO55" s="976"/>
      <c r="AP55" s="976"/>
      <c r="AQ55" s="940"/>
      <c r="AR55" s="966"/>
      <c r="AS55" s="966"/>
      <c r="AT55" s="966"/>
      <c r="AU55" s="966"/>
      <c r="AV55" s="966"/>
      <c r="AX55" s="976"/>
      <c r="AY55" s="976"/>
      <c r="AZ55" s="976"/>
      <c r="BA55" s="940"/>
      <c r="BB55" s="966"/>
      <c r="BC55" s="966"/>
      <c r="BD55" s="966"/>
      <c r="BE55" s="966"/>
      <c r="BF55" s="966"/>
    </row>
    <row r="56" spans="40:58">
      <c r="AN56" s="976"/>
      <c r="AO56" s="976"/>
      <c r="AP56" s="976"/>
      <c r="AQ56" s="940"/>
      <c r="AR56" s="966"/>
      <c r="AS56" s="966"/>
      <c r="AT56" s="966"/>
      <c r="AU56" s="966"/>
      <c r="AV56" s="966"/>
      <c r="AX56" s="976"/>
      <c r="AY56" s="976"/>
      <c r="AZ56" s="976"/>
      <c r="BA56" s="940"/>
      <c r="BB56" s="966"/>
      <c r="BC56" s="966"/>
      <c r="BD56" s="966"/>
      <c r="BE56" s="966"/>
      <c r="BF56" s="966"/>
    </row>
    <row r="57" spans="40:58">
      <c r="AN57" s="976"/>
      <c r="AO57" s="976"/>
      <c r="AP57" s="976"/>
      <c r="AQ57" s="940"/>
      <c r="AR57" s="966"/>
      <c r="AS57" s="966"/>
      <c r="AT57" s="966"/>
      <c r="AU57" s="966"/>
      <c r="AV57" s="966"/>
      <c r="AX57" s="976"/>
      <c r="AY57" s="976"/>
      <c r="AZ57" s="976"/>
      <c r="BA57" s="940"/>
      <c r="BB57" s="966"/>
      <c r="BC57" s="966"/>
      <c r="BD57" s="966"/>
      <c r="BE57" s="966"/>
      <c r="BF57" s="966"/>
    </row>
    <row r="58" spans="40:58">
      <c r="AN58" s="976"/>
      <c r="AO58" s="976"/>
      <c r="AP58" s="976"/>
      <c r="AQ58" s="940"/>
      <c r="AR58" s="966"/>
      <c r="AS58" s="966"/>
      <c r="AT58" s="966"/>
      <c r="AU58" s="966"/>
      <c r="AV58" s="966"/>
      <c r="AX58" s="976"/>
      <c r="AY58" s="976"/>
      <c r="AZ58" s="976"/>
      <c r="BA58" s="940"/>
      <c r="BB58" s="966"/>
      <c r="BC58" s="966"/>
      <c r="BD58" s="966"/>
      <c r="BE58" s="966"/>
      <c r="BF58" s="966"/>
    </row>
    <row r="59" spans="40:58">
      <c r="AN59" s="976"/>
      <c r="AO59" s="976"/>
      <c r="AP59" s="976"/>
      <c r="AQ59" s="940"/>
      <c r="AR59" s="966"/>
      <c r="AS59" s="966"/>
      <c r="AT59" s="966"/>
      <c r="AU59" s="966"/>
      <c r="AV59" s="966"/>
      <c r="AX59" s="976"/>
      <c r="AY59" s="976"/>
      <c r="AZ59" s="976"/>
      <c r="BA59" s="940"/>
      <c r="BB59" s="966"/>
      <c r="BC59" s="966"/>
      <c r="BD59" s="966"/>
      <c r="BE59" s="966"/>
      <c r="BF59" s="966"/>
    </row>
    <row r="60" spans="40:58">
      <c r="AN60" s="976"/>
      <c r="AO60" s="976"/>
      <c r="AP60" s="976"/>
      <c r="AQ60" s="940"/>
      <c r="AR60" s="966"/>
      <c r="AS60" s="966"/>
      <c r="AT60" s="966"/>
      <c r="AU60" s="966"/>
      <c r="AV60" s="966"/>
      <c r="AX60" s="976"/>
      <c r="AY60" s="976"/>
      <c r="AZ60" s="976"/>
      <c r="BA60" s="940"/>
      <c r="BB60" s="966"/>
      <c r="BC60" s="966"/>
      <c r="BD60" s="966"/>
      <c r="BE60" s="966"/>
      <c r="BF60" s="966"/>
    </row>
    <row r="61" spans="40:58">
      <c r="AN61" s="976"/>
      <c r="AO61" s="976"/>
      <c r="AP61" s="976"/>
      <c r="AQ61" s="940"/>
      <c r="AR61" s="966"/>
      <c r="AS61" s="966"/>
      <c r="AT61" s="966"/>
      <c r="AU61" s="966"/>
      <c r="AV61" s="966"/>
      <c r="AX61" s="976"/>
      <c r="AY61" s="976"/>
      <c r="AZ61" s="976"/>
      <c r="BA61" s="940"/>
      <c r="BB61" s="966"/>
      <c r="BC61" s="966"/>
      <c r="BD61" s="966"/>
      <c r="BE61" s="966"/>
      <c r="BF61" s="966"/>
    </row>
    <row r="62" spans="40:58">
      <c r="AN62" s="976"/>
      <c r="AO62" s="976"/>
      <c r="AP62" s="976"/>
      <c r="AQ62" s="940"/>
      <c r="AR62" s="966"/>
      <c r="AS62" s="966"/>
      <c r="AT62" s="966"/>
      <c r="AU62" s="966"/>
      <c r="AV62" s="966"/>
      <c r="AX62" s="976"/>
      <c r="AY62" s="976"/>
      <c r="AZ62" s="976"/>
      <c r="BA62" s="940"/>
      <c r="BB62" s="966"/>
      <c r="BC62" s="966"/>
      <c r="BD62" s="966"/>
      <c r="BE62" s="966"/>
      <c r="BF62" s="966"/>
    </row>
    <row r="63" spans="40:58">
      <c r="AN63" s="976"/>
      <c r="AO63" s="976"/>
      <c r="AP63" s="976"/>
      <c r="AQ63" s="940"/>
      <c r="AR63" s="966"/>
      <c r="AS63" s="966"/>
      <c r="AT63" s="966"/>
      <c r="AU63" s="966"/>
      <c r="AV63" s="966"/>
      <c r="AX63" s="976"/>
      <c r="AY63" s="976"/>
      <c r="AZ63" s="976"/>
      <c r="BA63" s="940"/>
      <c r="BB63" s="966"/>
      <c r="BC63" s="966"/>
      <c r="BD63" s="966"/>
      <c r="BE63" s="966"/>
      <c r="BF63" s="966"/>
    </row>
    <row r="64" spans="40:58">
      <c r="AN64" s="976"/>
      <c r="AO64" s="976"/>
      <c r="AP64" s="976"/>
      <c r="AQ64" s="940"/>
      <c r="AR64" s="966"/>
      <c r="AS64" s="966"/>
      <c r="AT64" s="966"/>
      <c r="AU64" s="966"/>
      <c r="AV64" s="966"/>
      <c r="AX64" s="976"/>
      <c r="AY64" s="976"/>
      <c r="AZ64" s="976"/>
      <c r="BA64" s="940"/>
      <c r="BB64" s="966"/>
      <c r="BC64" s="966"/>
      <c r="BD64" s="966"/>
      <c r="BE64" s="966"/>
      <c r="BF64" s="966"/>
    </row>
    <row r="65" spans="40:58">
      <c r="AN65" s="976"/>
      <c r="AO65" s="976"/>
      <c r="AP65" s="976"/>
      <c r="AQ65" s="940"/>
      <c r="AR65" s="966"/>
      <c r="AS65" s="966"/>
      <c r="AT65" s="966"/>
      <c r="AU65" s="966"/>
      <c r="AV65" s="966"/>
      <c r="AX65" s="976"/>
      <c r="AY65" s="976"/>
      <c r="AZ65" s="976"/>
      <c r="BA65" s="940"/>
      <c r="BB65" s="966"/>
      <c r="BC65" s="966"/>
      <c r="BD65" s="966"/>
      <c r="BE65" s="966"/>
      <c r="BF65" s="966"/>
    </row>
    <row r="66" spans="40:58">
      <c r="AN66" s="976"/>
      <c r="AO66" s="976"/>
      <c r="AP66" s="976"/>
      <c r="AQ66" s="940"/>
      <c r="AR66" s="966"/>
      <c r="AS66" s="966"/>
      <c r="AT66" s="966"/>
      <c r="AU66" s="966"/>
      <c r="AV66" s="966"/>
      <c r="AX66" s="976"/>
      <c r="AY66" s="976"/>
      <c r="AZ66" s="976"/>
      <c r="BA66" s="940"/>
      <c r="BB66" s="966"/>
      <c r="BC66" s="966"/>
      <c r="BD66" s="966"/>
      <c r="BE66" s="966"/>
      <c r="BF66" s="966"/>
    </row>
    <row r="67" spans="40:58">
      <c r="AN67" s="976"/>
      <c r="AO67" s="976"/>
      <c r="AP67" s="976"/>
      <c r="AQ67" s="940"/>
      <c r="AR67" s="966"/>
      <c r="AS67" s="966"/>
      <c r="AT67" s="966"/>
      <c r="AU67" s="966"/>
      <c r="AV67" s="966"/>
      <c r="AX67" s="976"/>
      <c r="AY67" s="976"/>
      <c r="AZ67" s="976"/>
      <c r="BA67" s="940"/>
      <c r="BB67" s="966"/>
      <c r="BC67" s="966"/>
      <c r="BD67" s="966"/>
      <c r="BE67" s="966"/>
      <c r="BF67" s="966"/>
    </row>
    <row r="68" spans="40:58">
      <c r="AN68" s="976"/>
      <c r="AO68" s="976"/>
      <c r="AP68" s="976"/>
      <c r="AQ68" s="940"/>
      <c r="AR68" s="966"/>
      <c r="AS68" s="966"/>
      <c r="AT68" s="966"/>
      <c r="AU68" s="966"/>
      <c r="AV68" s="966"/>
      <c r="AX68" s="976"/>
      <c r="AY68" s="976"/>
      <c r="AZ68" s="976"/>
      <c r="BA68" s="940"/>
      <c r="BB68" s="966"/>
      <c r="BC68" s="966"/>
      <c r="BD68" s="966"/>
      <c r="BE68" s="966"/>
      <c r="BF68" s="966"/>
    </row>
    <row r="69" spans="40:58">
      <c r="AN69" s="976"/>
      <c r="AO69" s="976"/>
      <c r="AP69" s="976"/>
      <c r="AQ69" s="940"/>
      <c r="AR69" s="966"/>
      <c r="AS69" s="966"/>
      <c r="AT69" s="966"/>
      <c r="AU69" s="966"/>
      <c r="AV69" s="966"/>
      <c r="AX69" s="976"/>
      <c r="AY69" s="976"/>
      <c r="AZ69" s="976"/>
      <c r="BA69" s="940"/>
      <c r="BB69" s="966"/>
      <c r="BC69" s="966"/>
      <c r="BD69" s="966"/>
      <c r="BE69" s="966"/>
      <c r="BF69" s="966"/>
    </row>
    <row r="70" spans="40:58">
      <c r="AN70" s="976"/>
      <c r="AO70" s="976"/>
      <c r="AP70" s="976"/>
      <c r="AQ70" s="940"/>
      <c r="AR70" s="966"/>
      <c r="AS70" s="966"/>
      <c r="AT70" s="966"/>
      <c r="AU70" s="966"/>
      <c r="AV70" s="966"/>
      <c r="AX70" s="976"/>
      <c r="AY70" s="976"/>
      <c r="AZ70" s="976"/>
      <c r="BA70" s="940"/>
      <c r="BB70" s="966"/>
      <c r="BC70" s="966"/>
      <c r="BD70" s="966"/>
      <c r="BE70" s="966"/>
      <c r="BF70" s="966"/>
    </row>
    <row r="82" spans="17:17">
      <c r="Q82" s="966" t="s">
        <v>1481</v>
      </c>
    </row>
  </sheetData>
  <mergeCells count="88">
    <mergeCell ref="AX4:BE4"/>
    <mergeCell ref="A1:AB1"/>
    <mergeCell ref="AC1:BF1"/>
    <mergeCell ref="A2:AB2"/>
    <mergeCell ref="AC2:BF2"/>
    <mergeCell ref="A3:AB3"/>
    <mergeCell ref="AC3:BF3"/>
    <mergeCell ref="B4:I4"/>
    <mergeCell ref="L4:Q4"/>
    <mergeCell ref="T4:AA4"/>
    <mergeCell ref="AD4:AK4"/>
    <mergeCell ref="AN4:AU4"/>
    <mergeCell ref="R5:R6"/>
    <mergeCell ref="B5:B6"/>
    <mergeCell ref="C5:E5"/>
    <mergeCell ref="F5:F6"/>
    <mergeCell ref="G5:G6"/>
    <mergeCell ref="H5:H6"/>
    <mergeCell ref="I5:I6"/>
    <mergeCell ref="J5:J6"/>
    <mergeCell ref="L5:L6"/>
    <mergeCell ref="M5:O5"/>
    <mergeCell ref="P5:P6"/>
    <mergeCell ref="Q5:Q6"/>
    <mergeCell ref="AJ5:AJ6"/>
    <mergeCell ref="T5:T6"/>
    <mergeCell ref="U5:W5"/>
    <mergeCell ref="X5:X6"/>
    <mergeCell ref="Y5:Y6"/>
    <mergeCell ref="Z5:Z6"/>
    <mergeCell ref="AA5:AA6"/>
    <mergeCell ref="AB5:AB6"/>
    <mergeCell ref="AD5:AD6"/>
    <mergeCell ref="AE5:AG5"/>
    <mergeCell ref="AH5:AH6"/>
    <mergeCell ref="AI5:AI6"/>
    <mergeCell ref="AL5:AL6"/>
    <mergeCell ref="AN5:AN6"/>
    <mergeCell ref="AO5:AQ5"/>
    <mergeCell ref="AR5:AR6"/>
    <mergeCell ref="AS5:AS6"/>
    <mergeCell ref="BD5:BD6"/>
    <mergeCell ref="BE5:BE6"/>
    <mergeCell ref="BF5:BF6"/>
    <mergeCell ref="BI12:BI23"/>
    <mergeCell ref="B24:I24"/>
    <mergeCell ref="L24:Q24"/>
    <mergeCell ref="T24:AA24"/>
    <mergeCell ref="AD24:AK24"/>
    <mergeCell ref="AN24:AU24"/>
    <mergeCell ref="AT5:AT6"/>
    <mergeCell ref="AU5:AU6"/>
    <mergeCell ref="AV5:AV6"/>
    <mergeCell ref="AY5:BA5"/>
    <mergeCell ref="BB5:BB6"/>
    <mergeCell ref="BC5:BC6"/>
    <mergeCell ref="AK5:AK6"/>
    <mergeCell ref="R25:R26"/>
    <mergeCell ref="B25:B26"/>
    <mergeCell ref="C25:E25"/>
    <mergeCell ref="F25:F26"/>
    <mergeCell ref="G25:G26"/>
    <mergeCell ref="H25:H26"/>
    <mergeCell ref="I25:I26"/>
    <mergeCell ref="J25:J26"/>
    <mergeCell ref="L25:L26"/>
    <mergeCell ref="M25:O25"/>
    <mergeCell ref="P25:P26"/>
    <mergeCell ref="Q25:Q26"/>
    <mergeCell ref="AK25:AK26"/>
    <mergeCell ref="T25:T26"/>
    <mergeCell ref="U25:W25"/>
    <mergeCell ref="X25:X26"/>
    <mergeCell ref="Y25:Y26"/>
    <mergeCell ref="Z25:Z26"/>
    <mergeCell ref="AA25:AA26"/>
    <mergeCell ref="AB25:AB26"/>
    <mergeCell ref="AE25:AG25"/>
    <mergeCell ref="AH25:AH26"/>
    <mergeCell ref="AI25:AI26"/>
    <mergeCell ref="AJ25:AJ26"/>
    <mergeCell ref="AV25:AV26"/>
    <mergeCell ref="AL25:AL26"/>
    <mergeCell ref="AO25:AQ25"/>
    <mergeCell ref="AR25:AR26"/>
    <mergeCell ref="AS25:AS26"/>
    <mergeCell ref="AT25:AT26"/>
    <mergeCell ref="AU25:AU26"/>
  </mergeCells>
  <printOptions horizontalCentered="1"/>
  <pageMargins left="0" right="0" top="1.1000000000000001" bottom="0.75" header="0.3" footer="0.3"/>
  <pageSetup paperSize="9" scale="46" fitToWidth="0" orientation="landscape" horizontalDpi="1200" verticalDpi="1200" r:id="rId1"/>
  <headerFooter>
    <oddFooter>&amp;R_x000D_&amp;1#&amp;"Aptos"&amp;10&amp;K000000 Data sensitivity - Public</oddFooter>
  </headerFooter>
  <colBreaks count="1" manualBreakCount="1">
    <brk id="28" max="69"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AA79-62A2-4AA4-B255-DFF9BA6F6061}">
  <sheetPr>
    <pageSetUpPr fitToPage="1"/>
  </sheetPr>
  <dimension ref="B1:H313"/>
  <sheetViews>
    <sheetView view="pageBreakPreview" topLeftCell="A294" zoomScale="40" zoomScaleNormal="70" zoomScaleSheetLayoutView="40" workbookViewId="0">
      <selection activeCell="AG17" sqref="AG17"/>
    </sheetView>
  </sheetViews>
  <sheetFormatPr defaultColWidth="9.109375" defaultRowHeight="45.6" customHeight="1"/>
  <cols>
    <col min="1" max="1" width="4" style="979" customWidth="1"/>
    <col min="2" max="2" width="4.44140625" style="979" customWidth="1"/>
    <col min="3" max="3" width="32.88671875" style="979" bestFit="1" customWidth="1"/>
    <col min="4" max="4" width="50.33203125" style="980" customWidth="1"/>
    <col min="5" max="5" width="78" style="980" customWidth="1"/>
    <col min="6" max="6" width="55.44140625" style="980" bestFit="1" customWidth="1"/>
    <col min="7" max="7" width="55.44140625" style="980" customWidth="1"/>
    <col min="8" max="8" width="37.6640625" style="981" customWidth="1"/>
    <col min="9" max="16384" width="9.109375" style="979"/>
  </cols>
  <sheetData>
    <row r="1" spans="2:8" ht="25.95" customHeight="1" thickBot="1">
      <c r="C1" s="1235"/>
      <c r="D1" s="1236"/>
      <c r="E1" s="1236"/>
      <c r="F1" s="1236"/>
      <c r="G1" s="1236"/>
      <c r="H1" s="1237"/>
    </row>
    <row r="2" spans="2:8" ht="17.399999999999999" customHeight="1">
      <c r="B2" s="1238"/>
      <c r="C2" s="1239"/>
      <c r="D2" s="1240"/>
      <c r="E2" s="1240"/>
      <c r="F2" s="1240"/>
      <c r="G2" s="1240"/>
      <c r="H2" s="1241"/>
    </row>
    <row r="3" spans="2:8" ht="36.6" customHeight="1">
      <c r="B3" s="1238"/>
      <c r="C3" s="2125" t="s">
        <v>1743</v>
      </c>
      <c r="D3" s="2126"/>
      <c r="E3" s="2126"/>
      <c r="F3" s="2126"/>
      <c r="G3" s="2126"/>
      <c r="H3" s="2127"/>
    </row>
    <row r="4" spans="2:8" ht="16.2" customHeight="1">
      <c r="B4" s="1238"/>
      <c r="C4" s="1092"/>
      <c r="D4" s="1071"/>
      <c r="E4" s="1071"/>
      <c r="F4" s="1071"/>
      <c r="G4" s="1071"/>
      <c r="H4" s="1093"/>
    </row>
    <row r="5" spans="2:8" ht="45.6" customHeight="1">
      <c r="B5" s="1238"/>
      <c r="C5" s="1094" t="s">
        <v>1896</v>
      </c>
      <c r="D5" s="1072" t="s">
        <v>1897</v>
      </c>
      <c r="E5" s="1072" t="s">
        <v>1898</v>
      </c>
      <c r="F5" s="1072" t="s">
        <v>1279</v>
      </c>
      <c r="G5" s="1072" t="s">
        <v>1899</v>
      </c>
      <c r="H5" s="1095" t="s">
        <v>1694</v>
      </c>
    </row>
    <row r="6" spans="2:8" s="361" customFormat="1" ht="45.6" customHeight="1">
      <c r="B6" s="1242"/>
      <c r="C6" s="2106" t="s">
        <v>1883</v>
      </c>
      <c r="D6" s="2107"/>
      <c r="E6" s="2107"/>
      <c r="F6" s="2107"/>
      <c r="G6" s="2107"/>
      <c r="H6" s="2108"/>
    </row>
    <row r="7" spans="2:8" s="361" customFormat="1" ht="45.6" customHeight="1">
      <c r="B7" s="1242"/>
      <c r="C7" s="1414"/>
      <c r="D7" s="1412"/>
      <c r="E7" s="1415"/>
      <c r="F7" s="1415"/>
      <c r="G7" s="1412"/>
      <c r="H7" s="1413"/>
    </row>
    <row r="8" spans="2:8" s="361" customFormat="1" ht="70.95" customHeight="1">
      <c r="B8" s="1242"/>
      <c r="C8" s="1416">
        <v>1</v>
      </c>
      <c r="D8" s="1417" t="s">
        <v>2282</v>
      </c>
      <c r="E8" s="1418" t="s">
        <v>2283</v>
      </c>
      <c r="F8" s="1419">
        <v>46295</v>
      </c>
      <c r="G8" s="1420"/>
      <c r="H8" s="1421" t="s">
        <v>1699</v>
      </c>
    </row>
    <row r="9" spans="2:8" s="361" customFormat="1" ht="70.95" customHeight="1">
      <c r="B9" s="1242"/>
      <c r="C9" s="1422">
        <v>2</v>
      </c>
      <c r="D9" s="1417" t="s">
        <v>2284</v>
      </c>
      <c r="E9" s="1418" t="s">
        <v>2285</v>
      </c>
      <c r="F9" s="1423">
        <v>46295</v>
      </c>
      <c r="G9" s="1420"/>
      <c r="H9" s="1421" t="s">
        <v>1699</v>
      </c>
    </row>
    <row r="10" spans="2:8" s="361" customFormat="1" ht="70.95" customHeight="1">
      <c r="B10" s="1242"/>
      <c r="C10" s="1422">
        <v>3</v>
      </c>
      <c r="D10" s="1417" t="s">
        <v>2286</v>
      </c>
      <c r="E10" s="1418" t="s">
        <v>2287</v>
      </c>
      <c r="F10" s="1423">
        <v>46294</v>
      </c>
      <c r="G10" s="1420"/>
      <c r="H10" s="1421" t="s">
        <v>1699</v>
      </c>
    </row>
    <row r="11" spans="2:8" s="361" customFormat="1" ht="70.95" customHeight="1">
      <c r="B11" s="1242"/>
      <c r="C11" s="1422">
        <v>4</v>
      </c>
      <c r="D11" s="1417" t="s">
        <v>2288</v>
      </c>
      <c r="E11" s="1418" t="s">
        <v>2289</v>
      </c>
      <c r="F11" s="1423">
        <v>46295</v>
      </c>
      <c r="G11" s="1420"/>
      <c r="H11" s="1421" t="s">
        <v>1699</v>
      </c>
    </row>
    <row r="12" spans="2:8" s="361" customFormat="1" ht="70.95" customHeight="1">
      <c r="B12" s="1242"/>
      <c r="C12" s="1422">
        <v>5</v>
      </c>
      <c r="D12" s="1417" t="s">
        <v>2290</v>
      </c>
      <c r="E12" s="1418" t="s">
        <v>2291</v>
      </c>
      <c r="F12" s="1423">
        <v>46294</v>
      </c>
      <c r="G12" s="1420"/>
      <c r="H12" s="1421" t="s">
        <v>1699</v>
      </c>
    </row>
    <row r="13" spans="2:8" s="361" customFormat="1" ht="70.95" customHeight="1">
      <c r="B13" s="1242"/>
      <c r="C13" s="2128"/>
      <c r="D13" s="2128"/>
      <c r="E13" s="2128"/>
      <c r="F13" s="2128"/>
      <c r="G13" s="2128"/>
      <c r="H13" s="2128"/>
    </row>
    <row r="14" spans="2:8" s="361" customFormat="1" ht="70.95" customHeight="1">
      <c r="B14" s="1242"/>
      <c r="C14" s="1416">
        <v>1</v>
      </c>
      <c r="D14" s="1417" t="s">
        <v>2162</v>
      </c>
      <c r="E14" s="1424" t="s">
        <v>2163</v>
      </c>
      <c r="F14" s="1425">
        <v>46293</v>
      </c>
      <c r="G14" s="1420"/>
      <c r="H14" s="1426" t="s">
        <v>1698</v>
      </c>
    </row>
    <row r="15" spans="2:8" s="361" customFormat="1" ht="70.95" customHeight="1">
      <c r="B15" s="1242"/>
      <c r="C15" s="2129"/>
      <c r="D15" s="2130"/>
      <c r="E15" s="2130"/>
      <c r="F15" s="2130"/>
      <c r="G15" s="2130"/>
      <c r="H15" s="2130"/>
    </row>
    <row r="16" spans="2:8" s="361" customFormat="1" ht="70.95" customHeight="1">
      <c r="B16" s="1242"/>
      <c r="C16" s="1416">
        <v>1</v>
      </c>
      <c r="D16" s="1417" t="s">
        <v>2292</v>
      </c>
      <c r="E16" s="1424" t="s">
        <v>2291</v>
      </c>
      <c r="F16" s="1425">
        <v>46295</v>
      </c>
      <c r="G16" s="1420"/>
      <c r="H16" s="1427" t="s">
        <v>1936</v>
      </c>
    </row>
    <row r="17" spans="2:8" s="361" customFormat="1" ht="81.599999999999994" customHeight="1">
      <c r="B17" s="1242"/>
      <c r="C17" s="2131" t="s">
        <v>1884</v>
      </c>
      <c r="D17" s="2132"/>
      <c r="E17" s="2132"/>
      <c r="F17" s="2132"/>
      <c r="G17" s="2132"/>
      <c r="H17" s="2133"/>
    </row>
    <row r="18" spans="2:8" s="361" customFormat="1" ht="78.599999999999994" customHeight="1">
      <c r="B18" s="1242"/>
      <c r="C18" s="1007">
        <v>1</v>
      </c>
      <c r="D18" s="1428" t="s">
        <v>2293</v>
      </c>
      <c r="E18" s="1429" t="s">
        <v>2294</v>
      </c>
      <c r="F18" s="1430">
        <v>46266</v>
      </c>
      <c r="G18" s="1431"/>
      <c r="H18" s="1421" t="s">
        <v>1699</v>
      </c>
    </row>
    <row r="19" spans="2:8" s="361" customFormat="1" ht="78.599999999999994" customHeight="1">
      <c r="B19" s="1243"/>
      <c r="C19" s="1385">
        <v>2</v>
      </c>
      <c r="D19" s="1428" t="s">
        <v>2295</v>
      </c>
      <c r="E19" s="1429" t="s">
        <v>2296</v>
      </c>
      <c r="F19" s="1430">
        <v>46266</v>
      </c>
      <c r="G19" s="1431"/>
      <c r="H19" s="1421" t="s">
        <v>1699</v>
      </c>
    </row>
    <row r="20" spans="2:8" s="361" customFormat="1" ht="78.599999999999994" customHeight="1">
      <c r="B20" s="1243"/>
      <c r="C20" s="1007">
        <v>3</v>
      </c>
      <c r="D20" s="1428" t="s">
        <v>2297</v>
      </c>
      <c r="E20" s="1432" t="s">
        <v>2298</v>
      </c>
      <c r="F20" s="1430">
        <v>46291</v>
      </c>
      <c r="G20" s="1431"/>
      <c r="H20" s="1421" t="s">
        <v>1699</v>
      </c>
    </row>
    <row r="21" spans="2:8" s="361" customFormat="1" ht="78.599999999999994" customHeight="1">
      <c r="B21" s="1243"/>
      <c r="C21" s="1385">
        <v>4</v>
      </c>
      <c r="D21" s="1428" t="s">
        <v>2299</v>
      </c>
      <c r="E21" s="1432" t="s">
        <v>2300</v>
      </c>
      <c r="F21" s="1430">
        <v>46291</v>
      </c>
      <c r="G21" s="1431"/>
      <c r="H21" s="1421" t="s">
        <v>1699</v>
      </c>
    </row>
    <row r="22" spans="2:8" s="361" customFormat="1" ht="78.599999999999994" customHeight="1">
      <c r="B22" s="1243"/>
      <c r="C22" s="1007">
        <v>5</v>
      </c>
      <c r="D22" s="1428" t="s">
        <v>2301</v>
      </c>
      <c r="E22" s="1432" t="s">
        <v>2302</v>
      </c>
      <c r="F22" s="1430">
        <v>46293</v>
      </c>
      <c r="G22" s="1433"/>
      <c r="H22" s="1421" t="s">
        <v>1699</v>
      </c>
    </row>
    <row r="23" spans="2:8" s="361" customFormat="1" ht="78.599999999999994" customHeight="1">
      <c r="B23" s="1243"/>
      <c r="C23" s="1385">
        <v>6</v>
      </c>
      <c r="D23" s="1428" t="s">
        <v>2303</v>
      </c>
      <c r="E23" s="1432" t="s">
        <v>2304</v>
      </c>
      <c r="F23" s="1430">
        <v>46295</v>
      </c>
      <c r="G23" s="1431"/>
      <c r="H23" s="1421" t="s">
        <v>1699</v>
      </c>
    </row>
    <row r="24" spans="2:8" s="361" customFormat="1" ht="78.599999999999994" customHeight="1">
      <c r="B24" s="1243"/>
      <c r="C24" s="1007">
        <v>7</v>
      </c>
      <c r="D24" s="1428" t="s">
        <v>2305</v>
      </c>
      <c r="E24" s="1432" t="s">
        <v>2306</v>
      </c>
      <c r="F24" s="1430">
        <v>46294</v>
      </c>
      <c r="G24" s="1090"/>
      <c r="H24" s="1421" t="s">
        <v>1699</v>
      </c>
    </row>
    <row r="25" spans="2:8" s="361" customFormat="1" ht="78.599999999999994" customHeight="1">
      <c r="B25" s="1243"/>
      <c r="C25" s="1385">
        <v>8</v>
      </c>
      <c r="D25" s="1428" t="s">
        <v>2307</v>
      </c>
      <c r="E25" s="1432" t="s">
        <v>2308</v>
      </c>
      <c r="F25" s="1430">
        <v>46294</v>
      </c>
      <c r="G25" s="1090"/>
      <c r="H25" s="1421" t="s">
        <v>1699</v>
      </c>
    </row>
    <row r="26" spans="2:8" s="361" customFormat="1" ht="78.599999999999994" customHeight="1">
      <c r="B26" s="1242"/>
      <c r="C26" s="1007">
        <v>9</v>
      </c>
      <c r="D26" s="1428" t="s">
        <v>2309</v>
      </c>
      <c r="E26" s="1432" t="s">
        <v>2310</v>
      </c>
      <c r="F26" s="1430">
        <v>46294</v>
      </c>
      <c r="G26" s="1090"/>
      <c r="H26" s="1421" t="s">
        <v>1699</v>
      </c>
    </row>
    <row r="27" spans="2:8" s="361" customFormat="1" ht="78.599999999999994" customHeight="1">
      <c r="B27" s="1243"/>
      <c r="C27" s="1385">
        <v>10</v>
      </c>
      <c r="D27" s="1428" t="s">
        <v>2311</v>
      </c>
      <c r="E27" s="1432" t="s">
        <v>2312</v>
      </c>
      <c r="F27" s="1430">
        <v>46294</v>
      </c>
      <c r="G27" s="1090"/>
      <c r="H27" s="1421" t="s">
        <v>1699</v>
      </c>
    </row>
    <row r="28" spans="2:8" s="361" customFormat="1" ht="78.599999999999994" customHeight="1">
      <c r="B28" s="1243"/>
      <c r="C28" s="1007">
        <v>11</v>
      </c>
      <c r="D28" s="1428" t="s">
        <v>2313</v>
      </c>
      <c r="E28" s="1432" t="s">
        <v>2314</v>
      </c>
      <c r="F28" s="1430">
        <v>46295</v>
      </c>
      <c r="G28" s="1090"/>
      <c r="H28" s="1421" t="s">
        <v>1699</v>
      </c>
    </row>
    <row r="29" spans="2:8" s="361" customFormat="1" ht="78.599999999999994" customHeight="1">
      <c r="B29" s="1243"/>
      <c r="C29" s="1385">
        <v>12</v>
      </c>
      <c r="D29" s="1428" t="s">
        <v>2315</v>
      </c>
      <c r="E29" s="1432" t="s">
        <v>2316</v>
      </c>
      <c r="F29" s="1430">
        <v>46295</v>
      </c>
      <c r="G29" s="1090"/>
      <c r="H29" s="1421" t="s">
        <v>1699</v>
      </c>
    </row>
    <row r="30" spans="2:8" s="361" customFormat="1" ht="78.599999999999994" customHeight="1">
      <c r="B30" s="1243"/>
      <c r="C30" s="2105"/>
      <c r="D30" s="2103"/>
      <c r="E30" s="2103"/>
      <c r="F30" s="2103"/>
      <c r="G30" s="2103"/>
      <c r="H30" s="2124"/>
    </row>
    <row r="31" spans="2:8" s="361" customFormat="1" ht="78.599999999999994" customHeight="1">
      <c r="B31" s="1243"/>
      <c r="C31" s="1007">
        <v>1</v>
      </c>
      <c r="D31" s="1431" t="s">
        <v>2293</v>
      </c>
      <c r="E31" s="1434" t="s">
        <v>2317</v>
      </c>
      <c r="F31" s="1435">
        <v>46296</v>
      </c>
      <c r="G31" s="1090"/>
      <c r="H31" s="1436" t="s">
        <v>1698</v>
      </c>
    </row>
    <row r="32" spans="2:8" s="361" customFormat="1" ht="78.599999999999994" customHeight="1">
      <c r="B32" s="1243"/>
      <c r="C32" s="1007">
        <v>2</v>
      </c>
      <c r="D32" s="1431" t="s">
        <v>2295</v>
      </c>
      <c r="E32" s="1434" t="s">
        <v>2318</v>
      </c>
      <c r="F32" s="1435">
        <v>46292</v>
      </c>
      <c r="G32" s="1090"/>
      <c r="H32" s="1436" t="s">
        <v>1698</v>
      </c>
    </row>
    <row r="33" spans="2:8" s="361" customFormat="1" ht="78.599999999999994" customHeight="1">
      <c r="B33" s="1243"/>
      <c r="C33" s="1385">
        <v>3</v>
      </c>
      <c r="D33" s="1428" t="s">
        <v>2297</v>
      </c>
      <c r="E33" s="1432" t="s">
        <v>2319</v>
      </c>
      <c r="F33" s="1435">
        <v>46294</v>
      </c>
      <c r="G33" s="1090"/>
      <c r="H33" s="1436" t="s">
        <v>1698</v>
      </c>
    </row>
    <row r="34" spans="2:8" s="361" customFormat="1" ht="78.599999999999994" customHeight="1">
      <c r="B34" s="1243"/>
      <c r="C34" s="1007">
        <v>4</v>
      </c>
      <c r="D34" s="1428" t="s">
        <v>2299</v>
      </c>
      <c r="E34" s="1432" t="s">
        <v>2320</v>
      </c>
      <c r="F34" s="1435">
        <v>46292</v>
      </c>
      <c r="G34" s="1090"/>
      <c r="H34" s="1436" t="s">
        <v>1698</v>
      </c>
    </row>
    <row r="35" spans="2:8" s="361" customFormat="1" ht="78.599999999999994" customHeight="1">
      <c r="B35" s="1243"/>
      <c r="C35" s="1385">
        <v>5</v>
      </c>
      <c r="D35" s="1428" t="s">
        <v>2301</v>
      </c>
      <c r="E35" s="1432" t="s">
        <v>2321</v>
      </c>
      <c r="F35" s="1435">
        <v>46295</v>
      </c>
      <c r="G35" s="1090"/>
      <c r="H35" s="1436" t="s">
        <v>1698</v>
      </c>
    </row>
    <row r="36" spans="2:8" s="361" customFormat="1" ht="78.599999999999994" customHeight="1">
      <c r="B36" s="1243"/>
      <c r="C36" s="1007">
        <v>6</v>
      </c>
      <c r="D36" s="1428" t="s">
        <v>2303</v>
      </c>
      <c r="E36" s="1432" t="s">
        <v>2322</v>
      </c>
      <c r="F36" s="1435">
        <v>46292</v>
      </c>
      <c r="G36" s="1090"/>
      <c r="H36" s="1436" t="s">
        <v>1698</v>
      </c>
    </row>
    <row r="37" spans="2:8" s="361" customFormat="1" ht="78.599999999999994" customHeight="1">
      <c r="B37" s="1243"/>
      <c r="C37" s="1385">
        <v>7</v>
      </c>
      <c r="D37" s="1428" t="s">
        <v>2305</v>
      </c>
      <c r="E37" s="1432" t="s">
        <v>2323</v>
      </c>
      <c r="F37" s="1435">
        <v>46295</v>
      </c>
      <c r="G37" s="1090"/>
      <c r="H37" s="1436" t="s">
        <v>1698</v>
      </c>
    </row>
    <row r="38" spans="2:8" s="361" customFormat="1" ht="78.599999999999994" customHeight="1">
      <c r="B38" s="1243"/>
      <c r="C38" s="1007">
        <v>8</v>
      </c>
      <c r="D38" s="1428" t="s">
        <v>2307</v>
      </c>
      <c r="E38" s="1432" t="s">
        <v>2324</v>
      </c>
      <c r="F38" s="1435">
        <v>46292</v>
      </c>
      <c r="G38" s="1090"/>
      <c r="H38" s="1436" t="s">
        <v>1698</v>
      </c>
    </row>
    <row r="39" spans="2:8" s="361" customFormat="1" ht="78.599999999999994" customHeight="1">
      <c r="B39" s="1243"/>
      <c r="C39" s="1385">
        <v>9</v>
      </c>
      <c r="D39" s="1428" t="s">
        <v>2309</v>
      </c>
      <c r="E39" s="1432" t="s">
        <v>2325</v>
      </c>
      <c r="F39" s="1435">
        <v>46295</v>
      </c>
      <c r="G39" s="1090"/>
      <c r="H39" s="1436" t="s">
        <v>1698</v>
      </c>
    </row>
    <row r="40" spans="2:8" s="361" customFormat="1" ht="78.599999999999994" customHeight="1">
      <c r="B40" s="1243"/>
      <c r="C40" s="1007">
        <v>10</v>
      </c>
      <c r="D40" s="1428" t="s">
        <v>2311</v>
      </c>
      <c r="E40" s="1432" t="s">
        <v>2326</v>
      </c>
      <c r="F40" s="1435">
        <v>46292</v>
      </c>
      <c r="G40" s="1090"/>
      <c r="H40" s="1436" t="s">
        <v>1698</v>
      </c>
    </row>
    <row r="41" spans="2:8" s="361" customFormat="1" ht="78.599999999999994" customHeight="1">
      <c r="B41" s="1243"/>
      <c r="C41" s="1385">
        <v>11</v>
      </c>
      <c r="D41" s="1428" t="s">
        <v>2313</v>
      </c>
      <c r="E41" s="1432" t="s">
        <v>2327</v>
      </c>
      <c r="F41" s="1435">
        <v>46292</v>
      </c>
      <c r="G41" s="1090"/>
      <c r="H41" s="1436" t="s">
        <v>1698</v>
      </c>
    </row>
    <row r="42" spans="2:8" s="361" customFormat="1" ht="78.599999999999994" customHeight="1">
      <c r="B42" s="1243"/>
      <c r="C42" s="1007">
        <v>12</v>
      </c>
      <c r="D42" s="1428" t="s">
        <v>2315</v>
      </c>
      <c r="E42" s="1432" t="s">
        <v>2328</v>
      </c>
      <c r="F42" s="1435">
        <v>46298</v>
      </c>
      <c r="G42" s="1090"/>
      <c r="H42" s="1436" t="s">
        <v>1698</v>
      </c>
    </row>
    <row r="43" spans="2:8" s="361" customFormat="1" ht="78.599999999999994" customHeight="1">
      <c r="B43" s="1243"/>
      <c r="C43" s="1385">
        <v>13</v>
      </c>
      <c r="D43" s="1428" t="s">
        <v>2329</v>
      </c>
      <c r="E43" s="1432" t="s">
        <v>2330</v>
      </c>
      <c r="F43" s="1435">
        <v>46292</v>
      </c>
      <c r="G43" s="1090"/>
      <c r="H43" s="1436" t="s">
        <v>1698</v>
      </c>
    </row>
    <row r="44" spans="2:8" s="361" customFormat="1" ht="78.599999999999994" customHeight="1">
      <c r="B44" s="1243"/>
      <c r="C44" s="1007">
        <v>14</v>
      </c>
      <c r="D44" s="1428" t="s">
        <v>2331</v>
      </c>
      <c r="E44" s="1432" t="s">
        <v>2332</v>
      </c>
      <c r="F44" s="1435">
        <v>46292</v>
      </c>
      <c r="G44" s="1090"/>
      <c r="H44" s="1436" t="s">
        <v>1698</v>
      </c>
    </row>
    <row r="45" spans="2:8" s="361" customFormat="1" ht="78.599999999999994" customHeight="1">
      <c r="B45" s="1243"/>
      <c r="C45" s="1385">
        <v>15</v>
      </c>
      <c r="D45" s="1428" t="s">
        <v>2333</v>
      </c>
      <c r="E45" s="1437" t="s">
        <v>2334</v>
      </c>
      <c r="F45" s="1435">
        <v>46292</v>
      </c>
      <c r="G45" s="1090"/>
      <c r="H45" s="1436" t="s">
        <v>1698</v>
      </c>
    </row>
    <row r="46" spans="2:8" s="361" customFormat="1" ht="78.599999999999994" customHeight="1">
      <c r="B46" s="1243"/>
      <c r="C46" s="1007">
        <v>16</v>
      </c>
      <c r="D46" s="1428" t="s">
        <v>2335</v>
      </c>
      <c r="E46" s="1432" t="s">
        <v>2336</v>
      </c>
      <c r="F46" s="1435">
        <v>46292</v>
      </c>
      <c r="G46" s="1090"/>
      <c r="H46" s="1436" t="s">
        <v>1698</v>
      </c>
    </row>
    <row r="47" spans="2:8" s="361" customFormat="1" ht="78.599999999999994" customHeight="1">
      <c r="B47" s="1243"/>
      <c r="C47" s="1385">
        <v>17</v>
      </c>
      <c r="D47" s="1428" t="s">
        <v>2337</v>
      </c>
      <c r="E47" s="1432" t="s">
        <v>2338</v>
      </c>
      <c r="F47" s="1435">
        <v>46294</v>
      </c>
      <c r="G47" s="1090"/>
      <c r="H47" s="1436" t="s">
        <v>1698</v>
      </c>
    </row>
    <row r="48" spans="2:8" s="361" customFormat="1" ht="78.599999999999994" customHeight="1">
      <c r="B48" s="1243"/>
      <c r="C48" s="1007">
        <v>18</v>
      </c>
      <c r="D48" s="1428" t="s">
        <v>2339</v>
      </c>
      <c r="E48" s="1432" t="s">
        <v>2340</v>
      </c>
      <c r="F48" s="1435">
        <v>46295</v>
      </c>
      <c r="G48" s="1090"/>
      <c r="H48" s="1436" t="s">
        <v>1698</v>
      </c>
    </row>
    <row r="49" spans="2:8" s="361" customFormat="1" ht="78.599999999999994" customHeight="1">
      <c r="B49" s="1243"/>
      <c r="C49" s="1385">
        <v>19</v>
      </c>
      <c r="D49" s="1428" t="s">
        <v>2341</v>
      </c>
      <c r="E49" s="1432" t="s">
        <v>2342</v>
      </c>
      <c r="F49" s="1435">
        <v>46295</v>
      </c>
      <c r="G49" s="1090"/>
      <c r="H49" s="1436" t="s">
        <v>1698</v>
      </c>
    </row>
    <row r="50" spans="2:8" s="361" customFormat="1" ht="78.599999999999994" customHeight="1">
      <c r="B50" s="1243"/>
      <c r="C50" s="1007">
        <v>20</v>
      </c>
      <c r="D50" s="1428" t="s">
        <v>2343</v>
      </c>
      <c r="E50" s="1432" t="s">
        <v>2344</v>
      </c>
      <c r="F50" s="1435">
        <v>46295</v>
      </c>
      <c r="G50" s="1090"/>
      <c r="H50" s="1436" t="s">
        <v>1698</v>
      </c>
    </row>
    <row r="51" spans="2:8" s="361" customFormat="1" ht="78.599999999999994" customHeight="1">
      <c r="B51" s="1243"/>
      <c r="C51" s="1385">
        <v>21</v>
      </c>
      <c r="D51" s="1428" t="s">
        <v>2345</v>
      </c>
      <c r="E51" s="1432" t="s">
        <v>2346</v>
      </c>
      <c r="F51" s="1435">
        <v>46295</v>
      </c>
      <c r="G51" s="1346"/>
      <c r="H51" s="1436" t="s">
        <v>1698</v>
      </c>
    </row>
    <row r="52" spans="2:8" s="361" customFormat="1" ht="78.599999999999994" customHeight="1">
      <c r="B52" s="1243"/>
      <c r="C52" s="1007">
        <v>22</v>
      </c>
      <c r="D52" s="1428" t="s">
        <v>2347</v>
      </c>
      <c r="E52" s="1432" t="s">
        <v>2348</v>
      </c>
      <c r="F52" s="1435">
        <v>46295</v>
      </c>
      <c r="G52" s="1090"/>
      <c r="H52" s="1436" t="s">
        <v>1698</v>
      </c>
    </row>
    <row r="53" spans="2:8" s="361" customFormat="1" ht="78.599999999999994" customHeight="1">
      <c r="B53" s="1243"/>
      <c r="C53" s="1385">
        <v>23</v>
      </c>
      <c r="D53" s="1428" t="s">
        <v>2349</v>
      </c>
      <c r="E53" s="1432" t="s">
        <v>2350</v>
      </c>
      <c r="F53" s="1435">
        <v>46295</v>
      </c>
      <c r="G53" s="1090"/>
      <c r="H53" s="1436" t="s">
        <v>1698</v>
      </c>
    </row>
    <row r="54" spans="2:8" s="361" customFormat="1" ht="78.599999999999994" customHeight="1">
      <c r="B54" s="1243"/>
      <c r="C54" s="1007">
        <v>24</v>
      </c>
      <c r="D54" s="1428" t="s">
        <v>2351</v>
      </c>
      <c r="E54" s="1437" t="s">
        <v>2352</v>
      </c>
      <c r="F54" s="1435">
        <v>46292</v>
      </c>
      <c r="G54" s="1330"/>
      <c r="H54" s="1436" t="s">
        <v>1698</v>
      </c>
    </row>
    <row r="55" spans="2:8" s="361" customFormat="1" ht="78.599999999999994" customHeight="1">
      <c r="B55" s="1243"/>
      <c r="C55" s="1385">
        <v>25</v>
      </c>
      <c r="D55" s="1428" t="s">
        <v>2353</v>
      </c>
      <c r="E55" s="1432" t="s">
        <v>2354</v>
      </c>
      <c r="F55" s="1435">
        <v>46294</v>
      </c>
      <c r="G55" s="1090"/>
      <c r="H55" s="1436" t="s">
        <v>1698</v>
      </c>
    </row>
    <row r="56" spans="2:8" s="361" customFormat="1" ht="78.599999999999994" customHeight="1">
      <c r="B56" s="1243"/>
      <c r="C56" s="1007">
        <v>26</v>
      </c>
      <c r="D56" s="1428" t="s">
        <v>2355</v>
      </c>
      <c r="E56" s="1432" t="s">
        <v>2356</v>
      </c>
      <c r="F56" s="1435">
        <v>46294</v>
      </c>
      <c r="G56" s="1007"/>
      <c r="H56" s="1436" t="s">
        <v>1698</v>
      </c>
    </row>
    <row r="57" spans="2:8" s="361" customFormat="1" ht="78.599999999999994" customHeight="1">
      <c r="B57" s="1243"/>
      <c r="C57" s="1385">
        <v>27</v>
      </c>
      <c r="D57" s="1428" t="s">
        <v>2357</v>
      </c>
      <c r="E57" s="1432" t="s">
        <v>2358</v>
      </c>
      <c r="F57" s="1435">
        <v>46294</v>
      </c>
      <c r="G57" s="1431"/>
      <c r="H57" s="1436" t="s">
        <v>1698</v>
      </c>
    </row>
    <row r="58" spans="2:8" s="361" customFormat="1" ht="78.599999999999994" customHeight="1">
      <c r="B58" s="1243"/>
      <c r="C58" s="1007">
        <v>28</v>
      </c>
      <c r="D58" s="1428" t="s">
        <v>2359</v>
      </c>
      <c r="E58" s="1432" t="s">
        <v>2360</v>
      </c>
      <c r="F58" s="1435">
        <v>46294</v>
      </c>
      <c r="G58" s="1431"/>
      <c r="H58" s="1436" t="s">
        <v>1698</v>
      </c>
    </row>
    <row r="59" spans="2:8" s="361" customFormat="1" ht="78.599999999999994" customHeight="1">
      <c r="B59" s="1243"/>
      <c r="C59" s="1385">
        <v>29</v>
      </c>
      <c r="D59" s="1428" t="s">
        <v>2361</v>
      </c>
      <c r="E59" s="1432" t="s">
        <v>2362</v>
      </c>
      <c r="F59" s="1435">
        <v>46294</v>
      </c>
      <c r="G59" s="1431"/>
      <c r="H59" s="1436" t="s">
        <v>1698</v>
      </c>
    </row>
    <row r="60" spans="2:8" s="361" customFormat="1" ht="78.599999999999994" customHeight="1">
      <c r="B60" s="1243"/>
      <c r="C60" s="1007">
        <v>30</v>
      </c>
      <c r="D60" s="1428" t="s">
        <v>2363</v>
      </c>
      <c r="E60" s="1432" t="s">
        <v>2364</v>
      </c>
      <c r="F60" s="1435">
        <v>46294</v>
      </c>
      <c r="G60" s="1431"/>
      <c r="H60" s="1436" t="s">
        <v>1698</v>
      </c>
    </row>
    <row r="61" spans="2:8" s="361" customFormat="1" ht="78.599999999999994" customHeight="1">
      <c r="B61" s="1243"/>
      <c r="C61" s="1385">
        <v>31</v>
      </c>
      <c r="D61" s="1428" t="s">
        <v>2365</v>
      </c>
      <c r="E61" s="1432" t="s">
        <v>2366</v>
      </c>
      <c r="F61" s="1435">
        <v>46295</v>
      </c>
      <c r="G61" s="1090"/>
      <c r="H61" s="1436" t="s">
        <v>1698</v>
      </c>
    </row>
    <row r="62" spans="2:8" s="361" customFormat="1" ht="78.599999999999994" customHeight="1">
      <c r="B62" s="1243"/>
      <c r="C62" s="1007">
        <v>32</v>
      </c>
      <c r="D62" s="1428" t="s">
        <v>2367</v>
      </c>
      <c r="E62" s="1432" t="s">
        <v>2368</v>
      </c>
      <c r="F62" s="1435">
        <v>46295</v>
      </c>
      <c r="G62" s="1090"/>
      <c r="H62" s="1436" t="s">
        <v>1698</v>
      </c>
    </row>
    <row r="63" spans="2:8" s="361" customFormat="1" ht="78.599999999999994" customHeight="1">
      <c r="B63" s="1243"/>
      <c r="C63" s="1385">
        <v>33</v>
      </c>
      <c r="D63" s="1428" t="s">
        <v>2369</v>
      </c>
      <c r="E63" s="1432" t="s">
        <v>2370</v>
      </c>
      <c r="F63" s="1435">
        <v>46295</v>
      </c>
      <c r="G63" s="1090"/>
      <c r="H63" s="1436" t="s">
        <v>1698</v>
      </c>
    </row>
    <row r="64" spans="2:8" s="361" customFormat="1" ht="78.599999999999994" customHeight="1">
      <c r="B64" s="1243"/>
      <c r="C64" s="1007">
        <v>34</v>
      </c>
      <c r="D64" s="1428" t="s">
        <v>2371</v>
      </c>
      <c r="E64" s="1432" t="s">
        <v>2372</v>
      </c>
      <c r="F64" s="1435">
        <v>46295</v>
      </c>
      <c r="G64" s="1090"/>
      <c r="H64" s="1436" t="s">
        <v>1698</v>
      </c>
    </row>
    <row r="65" spans="2:8" s="361" customFormat="1" ht="78.599999999999994" customHeight="1">
      <c r="B65" s="1243"/>
      <c r="C65" s="1385">
        <v>35</v>
      </c>
      <c r="D65" s="1428" t="s">
        <v>2373</v>
      </c>
      <c r="E65" s="1432" t="s">
        <v>2374</v>
      </c>
      <c r="F65" s="1435">
        <v>46296</v>
      </c>
      <c r="G65" s="1090"/>
      <c r="H65" s="1436" t="s">
        <v>1698</v>
      </c>
    </row>
    <row r="66" spans="2:8" s="361" customFormat="1" ht="78.599999999999994" customHeight="1">
      <c r="B66" s="1243"/>
      <c r="C66" s="1007">
        <v>36</v>
      </c>
      <c r="D66" s="1428" t="s">
        <v>2375</v>
      </c>
      <c r="E66" s="1432" t="s">
        <v>2376</v>
      </c>
      <c r="F66" s="1435">
        <v>46293</v>
      </c>
      <c r="G66" s="1090"/>
      <c r="H66" s="1436" t="s">
        <v>1698</v>
      </c>
    </row>
    <row r="67" spans="2:8" s="361" customFormat="1" ht="78.599999999999994" customHeight="1">
      <c r="B67" s="1243"/>
      <c r="C67" s="1385">
        <v>37</v>
      </c>
      <c r="D67" s="1428" t="s">
        <v>2377</v>
      </c>
      <c r="E67" s="1432" t="s">
        <v>2378</v>
      </c>
      <c r="F67" s="1435">
        <v>46293</v>
      </c>
      <c r="G67" s="1090"/>
      <c r="H67" s="1436" t="s">
        <v>1698</v>
      </c>
    </row>
    <row r="68" spans="2:8" s="361" customFormat="1" ht="78.599999999999994" customHeight="1">
      <c r="B68" s="1243"/>
      <c r="C68" s="1007">
        <v>38</v>
      </c>
      <c r="D68" s="1428" t="s">
        <v>2379</v>
      </c>
      <c r="E68" s="1432" t="s">
        <v>2380</v>
      </c>
      <c r="F68" s="1435">
        <v>46294</v>
      </c>
      <c r="G68" s="1090"/>
      <c r="H68" s="1436" t="s">
        <v>1698</v>
      </c>
    </row>
    <row r="69" spans="2:8" s="361" customFormat="1" ht="78.599999999999994" customHeight="1">
      <c r="B69" s="1243"/>
      <c r="C69" s="1385">
        <v>39</v>
      </c>
      <c r="D69" s="1428" t="s">
        <v>2381</v>
      </c>
      <c r="E69" s="1432" t="s">
        <v>2382</v>
      </c>
      <c r="F69" s="1435">
        <v>46293</v>
      </c>
      <c r="G69" s="1090"/>
      <c r="H69" s="1436" t="s">
        <v>1698</v>
      </c>
    </row>
    <row r="70" spans="2:8" s="361" customFormat="1" ht="78.599999999999994" customHeight="1">
      <c r="B70" s="1243"/>
      <c r="C70" s="1007">
        <v>40</v>
      </c>
      <c r="D70" s="1428" t="s">
        <v>2383</v>
      </c>
      <c r="E70" s="1432" t="s">
        <v>2384</v>
      </c>
      <c r="F70" s="1435">
        <v>46295</v>
      </c>
      <c r="G70" s="1090"/>
      <c r="H70" s="1436" t="s">
        <v>1698</v>
      </c>
    </row>
    <row r="71" spans="2:8" s="361" customFormat="1" ht="78.599999999999994" customHeight="1">
      <c r="B71" s="1243"/>
      <c r="C71" s="1385">
        <v>41</v>
      </c>
      <c r="D71" s="1428" t="s">
        <v>2385</v>
      </c>
      <c r="E71" s="1432" t="s">
        <v>2386</v>
      </c>
      <c r="F71" s="1435">
        <v>46293</v>
      </c>
      <c r="G71" s="1090"/>
      <c r="H71" s="1436" t="s">
        <v>1698</v>
      </c>
    </row>
    <row r="72" spans="2:8" s="361" customFormat="1" ht="78.599999999999994" customHeight="1">
      <c r="B72" s="1243"/>
      <c r="C72" s="1007">
        <v>42</v>
      </c>
      <c r="D72" s="1428" t="s">
        <v>2387</v>
      </c>
      <c r="E72" s="1432" t="s">
        <v>2388</v>
      </c>
      <c r="F72" s="1435">
        <v>46294</v>
      </c>
      <c r="G72" s="1090"/>
      <c r="H72" s="1436" t="s">
        <v>1698</v>
      </c>
    </row>
    <row r="73" spans="2:8" s="361" customFormat="1" ht="78.599999999999994" customHeight="1">
      <c r="B73" s="1243"/>
      <c r="C73" s="1385">
        <v>43</v>
      </c>
      <c r="D73" s="1428" t="s">
        <v>2389</v>
      </c>
      <c r="E73" s="1432" t="s">
        <v>2390</v>
      </c>
      <c r="F73" s="1435">
        <v>46293</v>
      </c>
      <c r="G73" s="1090"/>
      <c r="H73" s="1436" t="s">
        <v>1698</v>
      </c>
    </row>
    <row r="74" spans="2:8" s="361" customFormat="1" ht="78.599999999999994" customHeight="1">
      <c r="B74" s="1243"/>
      <c r="C74" s="1007">
        <v>44</v>
      </c>
      <c r="D74" s="1428" t="s">
        <v>2391</v>
      </c>
      <c r="E74" s="1432" t="s">
        <v>2392</v>
      </c>
      <c r="F74" s="1435">
        <v>46295</v>
      </c>
      <c r="G74" s="1090"/>
      <c r="H74" s="1436" t="s">
        <v>1698</v>
      </c>
    </row>
    <row r="75" spans="2:8" s="361" customFormat="1" ht="78.599999999999994" customHeight="1">
      <c r="B75" s="1243"/>
      <c r="C75" s="1385">
        <v>45</v>
      </c>
      <c r="D75" s="1428" t="s">
        <v>2393</v>
      </c>
      <c r="E75" s="1432" t="s">
        <v>2394</v>
      </c>
      <c r="F75" s="1435">
        <v>46295</v>
      </c>
      <c r="G75" s="1090"/>
      <c r="H75" s="1436" t="s">
        <v>1698</v>
      </c>
    </row>
    <row r="76" spans="2:8" s="361" customFormat="1" ht="78.599999999999994" customHeight="1">
      <c r="B76" s="1243"/>
      <c r="C76" s="1007">
        <v>46</v>
      </c>
      <c r="D76" s="1428" t="s">
        <v>2395</v>
      </c>
      <c r="E76" s="1432" t="s">
        <v>2396</v>
      </c>
      <c r="F76" s="1435">
        <v>46295</v>
      </c>
      <c r="G76" s="1090"/>
      <c r="H76" s="1436" t="s">
        <v>1698</v>
      </c>
    </row>
    <row r="77" spans="2:8" s="361" customFormat="1" ht="78.599999999999994" customHeight="1">
      <c r="B77" s="1243"/>
      <c r="C77" s="1385">
        <v>47</v>
      </c>
      <c r="D77" s="1428" t="s">
        <v>2397</v>
      </c>
      <c r="E77" s="1432" t="s">
        <v>2398</v>
      </c>
      <c r="F77" s="1435">
        <v>46295</v>
      </c>
      <c r="G77" s="1090"/>
      <c r="H77" s="1436" t="s">
        <v>1698</v>
      </c>
    </row>
    <row r="78" spans="2:8" s="361" customFormat="1" ht="78.599999999999994" customHeight="1">
      <c r="B78" s="1243"/>
      <c r="C78" s="1007">
        <v>48</v>
      </c>
      <c r="D78" s="1428" t="s">
        <v>2399</v>
      </c>
      <c r="E78" s="1432" t="s">
        <v>2400</v>
      </c>
      <c r="F78" s="1435">
        <v>46295</v>
      </c>
      <c r="G78" s="1090"/>
      <c r="H78" s="1436" t="s">
        <v>1698</v>
      </c>
    </row>
    <row r="79" spans="2:8" s="361" customFormat="1" ht="78.599999999999994" customHeight="1">
      <c r="B79" s="1243"/>
      <c r="C79" s="1385">
        <v>49</v>
      </c>
      <c r="D79" s="1428" t="s">
        <v>2401</v>
      </c>
      <c r="E79" s="1432" t="s">
        <v>2402</v>
      </c>
      <c r="F79" s="1435">
        <v>46295</v>
      </c>
      <c r="G79" s="1090"/>
      <c r="H79" s="1436" t="s">
        <v>1698</v>
      </c>
    </row>
    <row r="80" spans="2:8" s="361" customFormat="1" ht="78.599999999999994" customHeight="1">
      <c r="B80" s="1243"/>
      <c r="C80" s="1007">
        <v>50</v>
      </c>
      <c r="D80" s="1428" t="s">
        <v>2403</v>
      </c>
      <c r="E80" s="1432" t="s">
        <v>2404</v>
      </c>
      <c r="F80" s="1435">
        <v>46295</v>
      </c>
      <c r="G80" s="1090"/>
      <c r="H80" s="1436" t="s">
        <v>1698</v>
      </c>
    </row>
    <row r="81" spans="2:8" s="361" customFormat="1" ht="78.599999999999994" customHeight="1">
      <c r="B81" s="1243"/>
      <c r="C81" s="1385">
        <v>51</v>
      </c>
      <c r="D81" s="1428" t="s">
        <v>2405</v>
      </c>
      <c r="E81" s="1432" t="s">
        <v>2406</v>
      </c>
      <c r="F81" s="1435">
        <v>46295</v>
      </c>
      <c r="G81" s="1346"/>
      <c r="H81" s="1436" t="s">
        <v>1698</v>
      </c>
    </row>
    <row r="82" spans="2:8" s="361" customFormat="1" ht="78.599999999999994" customHeight="1">
      <c r="B82" s="1243"/>
      <c r="C82" s="1007">
        <v>52</v>
      </c>
      <c r="D82" s="1428" t="s">
        <v>2407</v>
      </c>
      <c r="E82" s="1432" t="s">
        <v>2408</v>
      </c>
      <c r="F82" s="1435">
        <v>46296</v>
      </c>
      <c r="G82" s="1090"/>
      <c r="H82" s="1436" t="s">
        <v>1698</v>
      </c>
    </row>
    <row r="83" spans="2:8" s="361" customFormat="1" ht="78.599999999999994" customHeight="1">
      <c r="B83" s="1243"/>
      <c r="C83" s="1385">
        <v>53</v>
      </c>
      <c r="D83" s="1428" t="s">
        <v>2409</v>
      </c>
      <c r="E83" s="1432" t="s">
        <v>2410</v>
      </c>
      <c r="F83" s="1435">
        <v>46295</v>
      </c>
      <c r="G83" s="1090"/>
      <c r="H83" s="1436" t="s">
        <v>1698</v>
      </c>
    </row>
    <row r="84" spans="2:8" s="361" customFormat="1" ht="78.599999999999994" customHeight="1">
      <c r="B84" s="1243"/>
      <c r="C84" s="1007">
        <v>54</v>
      </c>
      <c r="D84" s="1428" t="s">
        <v>2411</v>
      </c>
      <c r="E84" s="1432" t="s">
        <v>2412</v>
      </c>
      <c r="F84" s="1435">
        <v>46295</v>
      </c>
      <c r="G84" s="1330"/>
      <c r="H84" s="1436" t="s">
        <v>1698</v>
      </c>
    </row>
    <row r="85" spans="2:8" s="361" customFormat="1" ht="78.599999999999994" customHeight="1">
      <c r="B85" s="1243"/>
      <c r="C85" s="1385">
        <v>55</v>
      </c>
      <c r="D85" s="1428" t="s">
        <v>2413</v>
      </c>
      <c r="E85" s="1432" t="s">
        <v>2414</v>
      </c>
      <c r="F85" s="1435">
        <v>46296</v>
      </c>
      <c r="G85" s="1090"/>
      <c r="H85" s="1436" t="s">
        <v>1698</v>
      </c>
    </row>
    <row r="86" spans="2:8" s="361" customFormat="1" ht="78.599999999999994" customHeight="1">
      <c r="B86" s="1243"/>
      <c r="C86" s="1007">
        <v>56</v>
      </c>
      <c r="D86" s="1428" t="s">
        <v>2415</v>
      </c>
      <c r="E86" s="1432" t="s">
        <v>2416</v>
      </c>
      <c r="F86" s="1435">
        <v>46295</v>
      </c>
      <c r="G86" s="1007"/>
      <c r="H86" s="1436" t="s">
        <v>1698</v>
      </c>
    </row>
    <row r="87" spans="2:8" s="361" customFormat="1" ht="78.599999999999994" customHeight="1">
      <c r="B87" s="1243"/>
      <c r="C87" s="1385">
        <v>57</v>
      </c>
      <c r="D87" s="1428" t="s">
        <v>2417</v>
      </c>
      <c r="E87" s="1432" t="s">
        <v>2418</v>
      </c>
      <c r="F87" s="1435">
        <v>46296</v>
      </c>
      <c r="G87" s="1431"/>
      <c r="H87" s="1436" t="s">
        <v>1698</v>
      </c>
    </row>
    <row r="88" spans="2:8" s="361" customFormat="1" ht="78.599999999999994" customHeight="1">
      <c r="B88" s="1243"/>
      <c r="C88" s="1385">
        <v>58</v>
      </c>
      <c r="D88" s="1428" t="s">
        <v>2419</v>
      </c>
      <c r="E88" s="1432" t="s">
        <v>2420</v>
      </c>
      <c r="F88" s="1435">
        <v>46296</v>
      </c>
      <c r="G88" s="1431"/>
      <c r="H88" s="1436" t="s">
        <v>1698</v>
      </c>
    </row>
    <row r="89" spans="2:8" s="361" customFormat="1" ht="78.599999999999994" customHeight="1">
      <c r="B89" s="1243"/>
      <c r="C89" s="2105"/>
      <c r="D89" s="2103"/>
      <c r="E89" s="2103"/>
      <c r="F89" s="2103"/>
      <c r="G89" s="2103"/>
      <c r="H89" s="2103"/>
    </row>
    <row r="90" spans="2:8" s="361" customFormat="1" ht="78.599999999999994" customHeight="1">
      <c r="B90" s="1243"/>
      <c r="C90" s="1396">
        <v>1</v>
      </c>
      <c r="D90" s="1431" t="s">
        <v>2421</v>
      </c>
      <c r="E90" s="1434" t="s">
        <v>2422</v>
      </c>
      <c r="F90" s="1435">
        <v>46292</v>
      </c>
      <c r="G90" s="1007"/>
      <c r="H90" s="1438" t="s">
        <v>1936</v>
      </c>
    </row>
    <row r="91" spans="2:8" s="361" customFormat="1" ht="78.599999999999994" customHeight="1">
      <c r="B91" s="1243"/>
      <c r="C91" s="1007">
        <v>2</v>
      </c>
      <c r="D91" s="1428" t="s">
        <v>2423</v>
      </c>
      <c r="E91" s="1432" t="s">
        <v>2424</v>
      </c>
      <c r="F91" s="1435">
        <v>46295</v>
      </c>
      <c r="G91" s="1396"/>
      <c r="H91" s="1438" t="s">
        <v>1936</v>
      </c>
    </row>
    <row r="92" spans="2:8" s="361" customFormat="1" ht="78.599999999999994" customHeight="1">
      <c r="B92" s="1243"/>
      <c r="C92" s="1396">
        <v>3</v>
      </c>
      <c r="D92" s="1428" t="s">
        <v>2425</v>
      </c>
      <c r="E92" s="1432" t="s">
        <v>2426</v>
      </c>
      <c r="F92" s="1435">
        <v>46295</v>
      </c>
      <c r="G92" s="1396"/>
      <c r="H92" s="1439" t="s">
        <v>1936</v>
      </c>
    </row>
    <row r="93" spans="2:8" s="361" customFormat="1" ht="78.599999999999994" customHeight="1">
      <c r="B93" s="1243"/>
      <c r="C93" s="1007">
        <v>4</v>
      </c>
      <c r="D93" s="1428" t="s">
        <v>2427</v>
      </c>
      <c r="E93" s="1432" t="s">
        <v>2428</v>
      </c>
      <c r="F93" s="1435">
        <v>46295</v>
      </c>
      <c r="G93" s="1007"/>
      <c r="H93" s="1438" t="s">
        <v>1936</v>
      </c>
    </row>
    <row r="94" spans="2:8" s="361" customFormat="1" ht="78.599999999999994" customHeight="1">
      <c r="B94" s="1243"/>
      <c r="C94" s="1007">
        <v>5</v>
      </c>
      <c r="D94" s="1440" t="s">
        <v>2429</v>
      </c>
      <c r="E94" s="1432" t="s">
        <v>2430</v>
      </c>
      <c r="F94" s="1435">
        <v>46298</v>
      </c>
      <c r="G94" s="1396"/>
      <c r="H94" s="1438" t="s">
        <v>1936</v>
      </c>
    </row>
    <row r="95" spans="2:8" s="361" customFormat="1" ht="78.599999999999994" customHeight="1">
      <c r="B95" s="1243"/>
      <c r="C95" s="2105"/>
      <c r="D95" s="2103"/>
      <c r="E95" s="2103"/>
      <c r="F95" s="2103"/>
      <c r="G95" s="2103"/>
      <c r="H95" s="2104"/>
    </row>
    <row r="96" spans="2:8" s="361" customFormat="1" ht="78.599999999999994" customHeight="1">
      <c r="B96" s="1243"/>
      <c r="C96" s="1396">
        <v>1</v>
      </c>
      <c r="D96" s="1431" t="s">
        <v>2431</v>
      </c>
      <c r="E96" s="1437" t="s">
        <v>2432</v>
      </c>
      <c r="F96" s="1435">
        <v>46294</v>
      </c>
      <c r="G96" s="1396"/>
      <c r="H96" s="1441" t="s">
        <v>2159</v>
      </c>
    </row>
    <row r="97" spans="2:8" s="361" customFormat="1" ht="78.599999999999994" customHeight="1">
      <c r="B97" s="1243"/>
      <c r="C97" s="1007">
        <v>2</v>
      </c>
      <c r="D97" s="1428" t="s">
        <v>2433</v>
      </c>
      <c r="E97" s="1437" t="s">
        <v>2434</v>
      </c>
      <c r="F97" s="1435">
        <v>46295</v>
      </c>
      <c r="G97" s="1396"/>
      <c r="H97" s="1441" t="s">
        <v>2159</v>
      </c>
    </row>
    <row r="98" spans="2:8" s="361" customFormat="1" ht="45.6" customHeight="1">
      <c r="B98" s="1244"/>
      <c r="C98" s="2106" t="s">
        <v>1885</v>
      </c>
      <c r="D98" s="2107"/>
      <c r="E98" s="2107"/>
      <c r="F98" s="2107"/>
      <c r="G98" s="2107"/>
      <c r="H98" s="2108"/>
    </row>
    <row r="99" spans="2:8" s="361" customFormat="1" ht="125.4" customHeight="1">
      <c r="B99" s="1243"/>
      <c r="C99" s="1007">
        <v>1</v>
      </c>
      <c r="D99" s="1442" t="s">
        <v>2164</v>
      </c>
      <c r="E99" s="1443" t="s">
        <v>2165</v>
      </c>
      <c r="F99" s="1444">
        <v>46298</v>
      </c>
      <c r="G99" s="1007"/>
      <c r="H99" s="1445" t="s">
        <v>1698</v>
      </c>
    </row>
    <row r="100" spans="2:8" s="361" customFormat="1" ht="108" customHeight="1">
      <c r="B100" s="1243"/>
      <c r="C100" s="1099">
        <v>2</v>
      </c>
      <c r="D100" s="1446" t="s">
        <v>2435</v>
      </c>
      <c r="E100" s="1443" t="s">
        <v>2436</v>
      </c>
      <c r="F100" s="1444">
        <v>46295</v>
      </c>
      <c r="G100" s="1330"/>
      <c r="H100" s="1445" t="s">
        <v>1698</v>
      </c>
    </row>
    <row r="101" spans="2:8" s="361" customFormat="1" ht="125.4" customHeight="1">
      <c r="B101" s="1243"/>
      <c r="C101" s="1007">
        <v>3</v>
      </c>
      <c r="D101" s="1446" t="s">
        <v>2437</v>
      </c>
      <c r="E101" s="1443" t="s">
        <v>2438</v>
      </c>
      <c r="F101" s="1444">
        <v>46292</v>
      </c>
      <c r="G101" s="1007"/>
      <c r="H101" s="1445" t="s">
        <v>1698</v>
      </c>
    </row>
    <row r="102" spans="2:8" s="361" customFormat="1" ht="108" customHeight="1">
      <c r="B102" s="1243"/>
      <c r="C102" s="1099">
        <v>4</v>
      </c>
      <c r="D102" s="1446" t="s">
        <v>2439</v>
      </c>
      <c r="E102" s="1443" t="s">
        <v>2440</v>
      </c>
      <c r="F102" s="1444">
        <v>46292</v>
      </c>
      <c r="G102" s="1330"/>
      <c r="H102" s="1445" t="s">
        <v>1698</v>
      </c>
    </row>
    <row r="103" spans="2:8" s="361" customFormat="1" ht="125.4" customHeight="1">
      <c r="B103" s="1243"/>
      <c r="C103" s="1007">
        <v>5</v>
      </c>
      <c r="D103" s="1446" t="s">
        <v>2441</v>
      </c>
      <c r="E103" s="1443" t="s">
        <v>2442</v>
      </c>
      <c r="F103" s="1444">
        <v>46292</v>
      </c>
      <c r="G103" s="1007"/>
      <c r="H103" s="1445" t="s">
        <v>1698</v>
      </c>
    </row>
    <row r="104" spans="2:8" s="361" customFormat="1" ht="45.6" customHeight="1">
      <c r="B104" s="1242"/>
      <c r="C104" s="2109" t="s">
        <v>1940</v>
      </c>
      <c r="D104" s="2110"/>
      <c r="E104" s="2110"/>
      <c r="F104" s="2110"/>
      <c r="G104" s="2110"/>
      <c r="H104" s="2111"/>
    </row>
    <row r="105" spans="2:8" s="361" customFormat="1" ht="45.6" customHeight="1">
      <c r="B105" s="1242"/>
      <c r="C105" s="2112" t="s">
        <v>1900</v>
      </c>
      <c r="D105" s="2113"/>
      <c r="E105" s="2113"/>
      <c r="F105" s="2113"/>
      <c r="G105" s="2113"/>
      <c r="H105" s="2114"/>
    </row>
    <row r="106" spans="2:8" s="361" customFormat="1" ht="45.6" customHeight="1">
      <c r="B106" s="1242"/>
      <c r="C106" s="2115" t="s">
        <v>1886</v>
      </c>
      <c r="D106" s="2116"/>
      <c r="E106" s="2116"/>
      <c r="F106" s="2116"/>
      <c r="G106" s="2116"/>
      <c r="H106" s="2117"/>
    </row>
    <row r="107" spans="2:8" s="361" customFormat="1" ht="64.95" customHeight="1">
      <c r="B107" s="1242"/>
      <c r="C107" s="1096">
        <v>1</v>
      </c>
      <c r="D107" s="1447" t="s">
        <v>2443</v>
      </c>
      <c r="E107" s="1448" t="s">
        <v>2444</v>
      </c>
      <c r="F107" s="1449">
        <v>46295</v>
      </c>
      <c r="G107" s="1450"/>
      <c r="H107" s="1445" t="s">
        <v>1698</v>
      </c>
    </row>
    <row r="108" spans="2:8" s="361" customFormat="1" ht="64.95" customHeight="1">
      <c r="B108" s="1242"/>
      <c r="C108" s="1096">
        <v>2</v>
      </c>
      <c r="D108" s="1447" t="s">
        <v>2445</v>
      </c>
      <c r="E108" s="1451" t="s">
        <v>2446</v>
      </c>
      <c r="F108" s="1452">
        <v>46298</v>
      </c>
      <c r="G108" s="1450"/>
      <c r="H108" s="1445" t="s">
        <v>1698</v>
      </c>
    </row>
    <row r="109" spans="2:8" s="361" customFormat="1" ht="64.95" customHeight="1">
      <c r="B109" s="1242"/>
      <c r="C109" s="1096">
        <v>3</v>
      </c>
      <c r="D109" s="1447" t="s">
        <v>2447</v>
      </c>
      <c r="E109" s="1453" t="s">
        <v>2448</v>
      </c>
      <c r="F109" s="1452">
        <v>46294</v>
      </c>
      <c r="G109" s="1450"/>
      <c r="H109" s="1445" t="s">
        <v>1698</v>
      </c>
    </row>
    <row r="110" spans="2:8" s="361" customFormat="1" ht="64.95" customHeight="1">
      <c r="B110" s="1242"/>
      <c r="C110" s="1096">
        <v>4</v>
      </c>
      <c r="D110" s="1447" t="s">
        <v>2166</v>
      </c>
      <c r="E110" s="1454" t="s">
        <v>2167</v>
      </c>
      <c r="F110" s="1452">
        <v>46293</v>
      </c>
      <c r="G110" s="1450"/>
      <c r="H110" s="1445" t="s">
        <v>1698</v>
      </c>
    </row>
    <row r="111" spans="2:8" s="361" customFormat="1" ht="64.95" customHeight="1">
      <c r="B111" s="1242"/>
      <c r="C111" s="1096">
        <v>5</v>
      </c>
      <c r="D111" s="1447" t="s">
        <v>2168</v>
      </c>
      <c r="E111" s="1451" t="s">
        <v>2169</v>
      </c>
      <c r="F111" s="1452">
        <v>46292</v>
      </c>
      <c r="G111" s="1450"/>
      <c r="H111" s="1445" t="s">
        <v>1698</v>
      </c>
    </row>
    <row r="112" spans="2:8" s="361" customFormat="1" ht="64.95" customHeight="1">
      <c r="B112" s="1242"/>
      <c r="C112" s="1096">
        <v>6</v>
      </c>
      <c r="D112" s="1447" t="s">
        <v>2170</v>
      </c>
      <c r="E112" s="1451" t="s">
        <v>2171</v>
      </c>
      <c r="F112" s="1452">
        <v>46292</v>
      </c>
      <c r="G112" s="1450"/>
      <c r="H112" s="1445" t="s">
        <v>1698</v>
      </c>
    </row>
    <row r="113" spans="2:8" s="361" customFormat="1" ht="64.95" customHeight="1">
      <c r="B113" s="1242"/>
      <c r="C113" s="1096">
        <v>7</v>
      </c>
      <c r="D113" s="1447" t="s">
        <v>2172</v>
      </c>
      <c r="E113" s="1451" t="s">
        <v>2173</v>
      </c>
      <c r="F113" s="1452">
        <v>46292</v>
      </c>
      <c r="G113" s="1450"/>
      <c r="H113" s="1445" t="s">
        <v>1698</v>
      </c>
    </row>
    <row r="114" spans="2:8" s="361" customFormat="1" ht="64.95" customHeight="1">
      <c r="B114" s="1242"/>
      <c r="C114" s="1096">
        <v>8</v>
      </c>
      <c r="D114" s="1447" t="s">
        <v>2174</v>
      </c>
      <c r="E114" s="1451" t="s">
        <v>2175</v>
      </c>
      <c r="F114" s="1452">
        <v>46292</v>
      </c>
      <c r="G114" s="1450"/>
      <c r="H114" s="1445" t="s">
        <v>1698</v>
      </c>
    </row>
    <row r="115" spans="2:8" s="361" customFormat="1" ht="64.95" customHeight="1">
      <c r="B115" s="1242"/>
      <c r="C115" s="1096">
        <v>9</v>
      </c>
      <c r="D115" s="1447" t="s">
        <v>2449</v>
      </c>
      <c r="E115" s="1451" t="s">
        <v>2450</v>
      </c>
      <c r="F115" s="1452">
        <v>46293</v>
      </c>
      <c r="G115" s="1450"/>
      <c r="H115" s="1445" t="s">
        <v>1698</v>
      </c>
    </row>
    <row r="116" spans="2:8" s="361" customFormat="1" ht="64.95" customHeight="1">
      <c r="B116" s="1242"/>
      <c r="C116" s="1096">
        <v>10</v>
      </c>
      <c r="D116" s="1447" t="s">
        <v>2451</v>
      </c>
      <c r="E116" s="1451" t="s">
        <v>2452</v>
      </c>
      <c r="F116" s="1452">
        <v>46293</v>
      </c>
      <c r="G116" s="1450"/>
      <c r="H116" s="1445" t="s">
        <v>1698</v>
      </c>
    </row>
    <row r="117" spans="2:8" s="361" customFormat="1" ht="64.95" customHeight="1">
      <c r="B117" s="1242"/>
      <c r="C117" s="1096">
        <v>11</v>
      </c>
      <c r="D117" s="1447" t="s">
        <v>2453</v>
      </c>
      <c r="E117" s="1451" t="s">
        <v>2454</v>
      </c>
      <c r="F117" s="1452">
        <v>46293</v>
      </c>
      <c r="G117" s="1450"/>
      <c r="H117" s="1445" t="s">
        <v>1698</v>
      </c>
    </row>
    <row r="118" spans="2:8" s="361" customFormat="1" ht="64.95" customHeight="1">
      <c r="B118" s="1242"/>
      <c r="C118" s="1096">
        <v>12</v>
      </c>
      <c r="D118" s="1447" t="s">
        <v>2455</v>
      </c>
      <c r="E118" s="1451" t="s">
        <v>2456</v>
      </c>
      <c r="F118" s="1452">
        <v>46293</v>
      </c>
      <c r="G118" s="1450"/>
      <c r="H118" s="1445" t="s">
        <v>1698</v>
      </c>
    </row>
    <row r="119" spans="2:8" s="361" customFormat="1" ht="64.95" customHeight="1">
      <c r="B119" s="1242"/>
      <c r="C119" s="1096">
        <v>13</v>
      </c>
      <c r="D119" s="1447" t="s">
        <v>2457</v>
      </c>
      <c r="E119" s="1451" t="s">
        <v>2458</v>
      </c>
      <c r="F119" s="1452">
        <v>46294</v>
      </c>
      <c r="G119" s="1450"/>
      <c r="H119" s="1445" t="s">
        <v>1698</v>
      </c>
    </row>
    <row r="120" spans="2:8" s="361" customFormat="1" ht="64.95" customHeight="1">
      <c r="B120" s="1242"/>
      <c r="C120" s="1096">
        <v>14</v>
      </c>
      <c r="D120" s="1447" t="s">
        <v>2459</v>
      </c>
      <c r="E120" s="1451" t="s">
        <v>2460</v>
      </c>
      <c r="F120" s="1452">
        <v>46294</v>
      </c>
      <c r="G120" s="1450"/>
      <c r="H120" s="1445" t="s">
        <v>1698</v>
      </c>
    </row>
    <row r="121" spans="2:8" s="361" customFormat="1" ht="64.95" customHeight="1">
      <c r="B121" s="1242"/>
      <c r="C121" s="1096">
        <v>15</v>
      </c>
      <c r="D121" s="1447" t="s">
        <v>2461</v>
      </c>
      <c r="E121" s="1451" t="s">
        <v>2462</v>
      </c>
      <c r="F121" s="1452">
        <v>46293</v>
      </c>
      <c r="G121" s="1450"/>
      <c r="H121" s="1445" t="s">
        <v>1698</v>
      </c>
    </row>
    <row r="122" spans="2:8" s="361" customFormat="1" ht="64.95" customHeight="1">
      <c r="B122" s="1242"/>
      <c r="C122" s="1096">
        <v>16</v>
      </c>
      <c r="D122" s="1447" t="s">
        <v>2463</v>
      </c>
      <c r="E122" s="1451" t="s">
        <v>2464</v>
      </c>
      <c r="F122" s="1452">
        <v>46294</v>
      </c>
      <c r="G122" s="1450"/>
      <c r="H122" s="1445" t="s">
        <v>1698</v>
      </c>
    </row>
    <row r="123" spans="2:8" s="361" customFormat="1" ht="64.95" customHeight="1">
      <c r="B123" s="1242"/>
      <c r="C123" s="1096">
        <v>17</v>
      </c>
      <c r="D123" s="1447" t="s">
        <v>2465</v>
      </c>
      <c r="E123" s="1451" t="s">
        <v>2466</v>
      </c>
      <c r="F123" s="1452">
        <v>46295</v>
      </c>
      <c r="G123" s="1450"/>
      <c r="H123" s="1445" t="s">
        <v>1698</v>
      </c>
    </row>
    <row r="124" spans="2:8" s="361" customFormat="1" ht="64.95" customHeight="1">
      <c r="B124" s="1242"/>
      <c r="C124" s="1096">
        <v>18</v>
      </c>
      <c r="D124" s="1447" t="s">
        <v>2467</v>
      </c>
      <c r="E124" s="1451" t="s">
        <v>2468</v>
      </c>
      <c r="F124" s="1452">
        <v>46295</v>
      </c>
      <c r="G124" s="1450"/>
      <c r="H124" s="1445" t="s">
        <v>1698</v>
      </c>
    </row>
    <row r="125" spans="2:8" s="361" customFormat="1" ht="64.95" customHeight="1">
      <c r="B125" s="1242"/>
      <c r="C125" s="1096">
        <v>19</v>
      </c>
      <c r="D125" s="1447" t="s">
        <v>2469</v>
      </c>
      <c r="E125" s="1451" t="s">
        <v>2470</v>
      </c>
      <c r="F125" s="1452">
        <v>46295</v>
      </c>
      <c r="G125" s="1450"/>
      <c r="H125" s="1445" t="s">
        <v>1698</v>
      </c>
    </row>
    <row r="126" spans="2:8" s="361" customFormat="1" ht="64.95" customHeight="1">
      <c r="B126" s="1242"/>
      <c r="C126" s="1096">
        <v>20</v>
      </c>
      <c r="D126" s="1447" t="s">
        <v>2471</v>
      </c>
      <c r="E126" s="1451" t="s">
        <v>2472</v>
      </c>
      <c r="F126" s="1452">
        <v>46298</v>
      </c>
      <c r="G126" s="1450"/>
      <c r="H126" s="1445" t="s">
        <v>1698</v>
      </c>
    </row>
    <row r="127" spans="2:8" s="361" customFormat="1" ht="64.95" customHeight="1">
      <c r="B127" s="1242"/>
      <c r="C127" s="1096">
        <v>21</v>
      </c>
      <c r="D127" s="1447" t="s">
        <v>2473</v>
      </c>
      <c r="E127" s="1451" t="s">
        <v>2474</v>
      </c>
      <c r="F127" s="1452">
        <v>46298</v>
      </c>
      <c r="G127" s="1450"/>
      <c r="H127" s="1445" t="s">
        <v>1698</v>
      </c>
    </row>
    <row r="128" spans="2:8" s="361" customFormat="1" ht="64.95" customHeight="1">
      <c r="B128" s="1242"/>
      <c r="C128" s="1096">
        <v>22</v>
      </c>
      <c r="D128" s="1447" t="s">
        <v>2475</v>
      </c>
      <c r="E128" s="1451" t="s">
        <v>2476</v>
      </c>
      <c r="F128" s="1452">
        <v>46298</v>
      </c>
      <c r="G128" s="1450"/>
      <c r="H128" s="1445" t="s">
        <v>1698</v>
      </c>
    </row>
    <row r="129" spans="2:8" s="361" customFormat="1" ht="64.95" customHeight="1">
      <c r="B129" s="1242"/>
      <c r="C129" s="1096">
        <v>23</v>
      </c>
      <c r="D129" s="1447" t="s">
        <v>2477</v>
      </c>
      <c r="E129" s="1451" t="s">
        <v>2478</v>
      </c>
      <c r="F129" s="1452">
        <v>46298</v>
      </c>
      <c r="G129" s="1450"/>
      <c r="H129" s="1445" t="s">
        <v>1698</v>
      </c>
    </row>
    <row r="130" spans="2:8" s="361" customFormat="1" ht="64.95" customHeight="1">
      <c r="B130" s="1242"/>
      <c r="C130" s="1096">
        <v>24</v>
      </c>
      <c r="D130" s="1447" t="s">
        <v>2479</v>
      </c>
      <c r="E130" s="1451" t="s">
        <v>2480</v>
      </c>
      <c r="F130" s="1452">
        <v>46298</v>
      </c>
      <c r="G130" s="1450"/>
      <c r="H130" s="1445" t="s">
        <v>1698</v>
      </c>
    </row>
    <row r="131" spans="2:8" s="361" customFormat="1" ht="64.95" customHeight="1">
      <c r="B131" s="1242"/>
      <c r="C131" s="1096">
        <v>25</v>
      </c>
      <c r="D131" s="1447" t="s">
        <v>2481</v>
      </c>
      <c r="E131" s="1451" t="s">
        <v>2482</v>
      </c>
      <c r="F131" s="1452">
        <v>46298</v>
      </c>
      <c r="G131" s="1450"/>
      <c r="H131" s="1445" t="s">
        <v>1698</v>
      </c>
    </row>
    <row r="132" spans="2:8" s="361" customFormat="1" ht="64.95" customHeight="1">
      <c r="B132" s="1242"/>
      <c r="C132" s="1096">
        <v>26</v>
      </c>
      <c r="D132" s="1447" t="s">
        <v>2483</v>
      </c>
      <c r="E132" s="1451" t="s">
        <v>2484</v>
      </c>
      <c r="F132" s="1452">
        <v>46298</v>
      </c>
      <c r="G132" s="1450"/>
      <c r="H132" s="1445" t="s">
        <v>1698</v>
      </c>
    </row>
    <row r="133" spans="2:8" s="361" customFormat="1" ht="64.95" customHeight="1">
      <c r="B133" s="1242"/>
      <c r="C133" s="1096">
        <v>27</v>
      </c>
      <c r="D133" s="1447" t="s">
        <v>2485</v>
      </c>
      <c r="E133" s="1451" t="s">
        <v>2486</v>
      </c>
      <c r="F133" s="1452">
        <v>46298</v>
      </c>
      <c r="G133" s="1450"/>
      <c r="H133" s="1445" t="s">
        <v>1698</v>
      </c>
    </row>
    <row r="134" spans="2:8" s="361" customFormat="1" ht="64.95" customHeight="1">
      <c r="B134" s="1242"/>
      <c r="C134" s="2102"/>
      <c r="D134" s="2103"/>
      <c r="E134" s="2103"/>
      <c r="F134" s="2103"/>
      <c r="G134" s="2103"/>
      <c r="H134" s="2103"/>
    </row>
    <row r="135" spans="2:8" s="361" customFormat="1" ht="64.95" customHeight="1">
      <c r="B135" s="1242"/>
      <c r="C135" s="1096">
        <v>1</v>
      </c>
      <c r="D135" s="1455" t="s">
        <v>2487</v>
      </c>
      <c r="E135" s="1456" t="s">
        <v>2488</v>
      </c>
      <c r="F135" s="1452">
        <v>46233</v>
      </c>
      <c r="G135" s="1450"/>
      <c r="H135" s="1457" t="s">
        <v>1700</v>
      </c>
    </row>
    <row r="136" spans="2:8" s="361" customFormat="1" ht="64.95" customHeight="1">
      <c r="B136" s="1242"/>
      <c r="C136" s="1096">
        <v>2</v>
      </c>
      <c r="D136" s="1447" t="s">
        <v>2489</v>
      </c>
      <c r="E136" s="1451" t="s">
        <v>2490</v>
      </c>
      <c r="F136" s="1452">
        <v>46296</v>
      </c>
      <c r="G136" s="1450"/>
      <c r="H136" s="1457" t="s">
        <v>1700</v>
      </c>
    </row>
    <row r="137" spans="2:8" s="361" customFormat="1" ht="64.95" customHeight="1">
      <c r="B137" s="1242"/>
      <c r="C137" s="1096">
        <v>3</v>
      </c>
      <c r="D137" s="1447" t="s">
        <v>2491</v>
      </c>
      <c r="E137" s="1451" t="s">
        <v>2492</v>
      </c>
      <c r="F137" s="1452">
        <v>46298</v>
      </c>
      <c r="G137" s="1450"/>
      <c r="H137" s="1457" t="s">
        <v>1700</v>
      </c>
    </row>
    <row r="138" spans="2:8" s="361" customFormat="1" ht="64.95" customHeight="1">
      <c r="B138" s="1242"/>
      <c r="C138" s="1096">
        <v>4</v>
      </c>
      <c r="D138" s="1447" t="s">
        <v>2493</v>
      </c>
      <c r="E138" s="1451" t="s">
        <v>2494</v>
      </c>
      <c r="F138" s="1452">
        <v>46298</v>
      </c>
      <c r="G138" s="1450"/>
      <c r="H138" s="1457" t="s">
        <v>1700</v>
      </c>
    </row>
    <row r="139" spans="2:8" s="361" customFormat="1" ht="64.95" customHeight="1">
      <c r="B139" s="1242"/>
      <c r="C139" s="1096">
        <v>5</v>
      </c>
      <c r="D139" s="1447" t="s">
        <v>2495</v>
      </c>
      <c r="E139" s="1451" t="s">
        <v>2496</v>
      </c>
      <c r="F139" s="1452">
        <v>46298</v>
      </c>
      <c r="G139" s="1450"/>
      <c r="H139" s="1457" t="s">
        <v>1700</v>
      </c>
    </row>
    <row r="140" spans="2:8" s="361" customFormat="1" ht="45.6" customHeight="1">
      <c r="B140" s="1242"/>
      <c r="C140" s="2118" t="s">
        <v>1887</v>
      </c>
      <c r="D140" s="2119"/>
      <c r="E140" s="2119"/>
      <c r="F140" s="2119"/>
      <c r="G140" s="2119"/>
      <c r="H140" s="2120"/>
    </row>
    <row r="141" spans="2:8" s="361" customFormat="1" ht="45.6" customHeight="1">
      <c r="B141" s="1242"/>
      <c r="C141" s="1096">
        <v>1</v>
      </c>
      <c r="D141" s="1458" t="s">
        <v>2192</v>
      </c>
      <c r="E141" s="1459" t="s">
        <v>2193</v>
      </c>
      <c r="F141" s="1460">
        <v>46292</v>
      </c>
      <c r="G141" s="1450"/>
      <c r="H141" s="1461" t="s">
        <v>1698</v>
      </c>
    </row>
    <row r="142" spans="2:8" s="361" customFormat="1" ht="45.6" customHeight="1">
      <c r="B142" s="1242"/>
      <c r="C142" s="1096">
        <v>2</v>
      </c>
      <c r="D142" s="1458" t="s">
        <v>2194</v>
      </c>
      <c r="E142" s="1459" t="s">
        <v>2195</v>
      </c>
      <c r="F142" s="1460">
        <v>46292</v>
      </c>
      <c r="G142" s="1450"/>
      <c r="H142" s="1461" t="s">
        <v>1698</v>
      </c>
    </row>
    <row r="143" spans="2:8" s="361" customFormat="1" ht="45.6" customHeight="1">
      <c r="B143" s="1242"/>
      <c r="C143" s="1096">
        <v>3</v>
      </c>
      <c r="D143" s="1458" t="s">
        <v>2196</v>
      </c>
      <c r="E143" s="1459" t="s">
        <v>2197</v>
      </c>
      <c r="F143" s="1460">
        <v>46292</v>
      </c>
      <c r="G143" s="1450"/>
      <c r="H143" s="1461" t="s">
        <v>1698</v>
      </c>
    </row>
    <row r="144" spans="2:8" s="361" customFormat="1" ht="45.6" customHeight="1">
      <c r="B144" s="1242"/>
      <c r="C144" s="1096">
        <v>4</v>
      </c>
      <c r="D144" s="1458" t="s">
        <v>2198</v>
      </c>
      <c r="E144" s="1459" t="s">
        <v>2199</v>
      </c>
      <c r="F144" s="1460">
        <v>46292</v>
      </c>
      <c r="G144" s="1450"/>
      <c r="H144" s="1461" t="s">
        <v>1698</v>
      </c>
    </row>
    <row r="145" spans="2:8" s="361" customFormat="1" ht="45.6" customHeight="1">
      <c r="B145" s="1242"/>
      <c r="C145" s="1096">
        <v>5</v>
      </c>
      <c r="D145" s="1458" t="s">
        <v>2200</v>
      </c>
      <c r="E145" s="1459" t="s">
        <v>2201</v>
      </c>
      <c r="F145" s="1460">
        <v>46292</v>
      </c>
      <c r="G145" s="1450"/>
      <c r="H145" s="1461" t="s">
        <v>1698</v>
      </c>
    </row>
    <row r="146" spans="2:8" s="361" customFormat="1" ht="45.6" customHeight="1">
      <c r="B146" s="1242"/>
      <c r="C146" s="1096">
        <v>6</v>
      </c>
      <c r="D146" s="1458" t="s">
        <v>2202</v>
      </c>
      <c r="E146" s="1459" t="s">
        <v>2203</v>
      </c>
      <c r="F146" s="1460">
        <v>46292</v>
      </c>
      <c r="G146" s="1450"/>
      <c r="H146" s="1461" t="s">
        <v>1698</v>
      </c>
    </row>
    <row r="147" spans="2:8" s="361" customFormat="1" ht="45.6" customHeight="1">
      <c r="B147" s="1242"/>
      <c r="C147" s="1096">
        <v>7</v>
      </c>
      <c r="D147" s="1458" t="s">
        <v>2497</v>
      </c>
      <c r="E147" s="1459" t="s">
        <v>2498</v>
      </c>
      <c r="F147" s="1460">
        <v>46298</v>
      </c>
      <c r="G147" s="1450"/>
      <c r="H147" s="1461" t="s">
        <v>1698</v>
      </c>
    </row>
    <row r="148" spans="2:8" s="361" customFormat="1" ht="45.6" customHeight="1">
      <c r="B148" s="1242"/>
      <c r="C148" s="1096">
        <v>8</v>
      </c>
      <c r="D148" s="1458" t="s">
        <v>2499</v>
      </c>
      <c r="E148" s="1459" t="s">
        <v>2500</v>
      </c>
      <c r="F148" s="1460">
        <v>46298</v>
      </c>
      <c r="G148" s="1450"/>
      <c r="H148" s="1461" t="s">
        <v>1698</v>
      </c>
    </row>
    <row r="149" spans="2:8" s="361" customFormat="1" ht="45.6" customHeight="1">
      <c r="B149" s="1242"/>
      <c r="C149" s="1096">
        <v>9</v>
      </c>
      <c r="D149" s="1458" t="s">
        <v>2501</v>
      </c>
      <c r="E149" s="1459" t="s">
        <v>2502</v>
      </c>
      <c r="F149" s="1460">
        <v>46298</v>
      </c>
      <c r="G149" s="1450"/>
      <c r="H149" s="1461" t="s">
        <v>1698</v>
      </c>
    </row>
    <row r="150" spans="2:8" s="361" customFormat="1" ht="45.6" customHeight="1">
      <c r="B150" s="1242"/>
      <c r="C150" s="1096">
        <v>10</v>
      </c>
      <c r="D150" s="1458" t="s">
        <v>2503</v>
      </c>
      <c r="E150" s="1459" t="s">
        <v>2504</v>
      </c>
      <c r="F150" s="1460">
        <v>46298</v>
      </c>
      <c r="G150" s="1450"/>
      <c r="H150" s="1461" t="s">
        <v>1698</v>
      </c>
    </row>
    <row r="151" spans="2:8" s="361" customFormat="1" ht="45.6" customHeight="1">
      <c r="B151" s="1242"/>
      <c r="C151" s="1096">
        <v>11</v>
      </c>
      <c r="D151" s="1458" t="s">
        <v>2204</v>
      </c>
      <c r="E151" s="1459" t="s">
        <v>2205</v>
      </c>
      <c r="F151" s="1460">
        <v>46293</v>
      </c>
      <c r="G151" s="1450"/>
      <c r="H151" s="1461" t="s">
        <v>1698</v>
      </c>
    </row>
    <row r="152" spans="2:8" s="361" customFormat="1" ht="45.6" customHeight="1">
      <c r="B152" s="1242"/>
      <c r="C152" s="1096">
        <v>12</v>
      </c>
      <c r="D152" s="1458" t="s">
        <v>2206</v>
      </c>
      <c r="E152" s="1459" t="s">
        <v>2207</v>
      </c>
      <c r="F152" s="1460">
        <v>46292</v>
      </c>
      <c r="G152" s="1450"/>
      <c r="H152" s="1461" t="s">
        <v>1698</v>
      </c>
    </row>
    <row r="153" spans="2:8" s="361" customFormat="1" ht="45.6" customHeight="1">
      <c r="B153" s="1242"/>
      <c r="C153" s="1096">
        <v>13</v>
      </c>
      <c r="D153" s="1458" t="s">
        <v>2208</v>
      </c>
      <c r="E153" s="1459" t="s">
        <v>2209</v>
      </c>
      <c r="F153" s="1460">
        <v>46292</v>
      </c>
      <c r="G153" s="1450"/>
      <c r="H153" s="1461" t="s">
        <v>1698</v>
      </c>
    </row>
    <row r="154" spans="2:8" s="361" customFormat="1" ht="45.6" customHeight="1">
      <c r="B154" s="1242"/>
      <c r="C154" s="1096">
        <v>14</v>
      </c>
      <c r="D154" s="1458" t="s">
        <v>2210</v>
      </c>
      <c r="E154" s="1459" t="s">
        <v>2211</v>
      </c>
      <c r="F154" s="1460">
        <v>46292</v>
      </c>
      <c r="G154" s="1450"/>
      <c r="H154" s="1461" t="s">
        <v>1698</v>
      </c>
    </row>
    <row r="155" spans="2:8" s="361" customFormat="1" ht="63.6" customHeight="1">
      <c r="B155" s="1242"/>
      <c r="C155" s="1096">
        <v>15</v>
      </c>
      <c r="D155" s="1458" t="s">
        <v>2212</v>
      </c>
      <c r="E155" s="1459" t="s">
        <v>2213</v>
      </c>
      <c r="F155" s="1460">
        <v>46292</v>
      </c>
      <c r="G155" s="1450"/>
      <c r="H155" s="1461" t="s">
        <v>1698</v>
      </c>
    </row>
    <row r="156" spans="2:8" s="361" customFormat="1" ht="45.6" customHeight="1">
      <c r="B156" s="1242"/>
      <c r="C156" s="1096">
        <v>16</v>
      </c>
      <c r="D156" s="1458" t="s">
        <v>2505</v>
      </c>
      <c r="E156" s="1459" t="s">
        <v>2506</v>
      </c>
      <c r="F156" s="1460">
        <v>46293</v>
      </c>
      <c r="G156" s="1450"/>
      <c r="H156" s="1461" t="s">
        <v>1698</v>
      </c>
    </row>
    <row r="157" spans="2:8" s="361" customFormat="1" ht="45.6" customHeight="1">
      <c r="B157" s="1242"/>
      <c r="C157" s="1096">
        <v>17</v>
      </c>
      <c r="D157" s="1458" t="s">
        <v>2507</v>
      </c>
      <c r="E157" s="1459" t="s">
        <v>2508</v>
      </c>
      <c r="F157" s="1460">
        <v>46293</v>
      </c>
      <c r="G157" s="1099"/>
      <c r="H157" s="1461" t="s">
        <v>1698</v>
      </c>
    </row>
    <row r="158" spans="2:8" s="361" customFormat="1" ht="45.6" customHeight="1">
      <c r="B158" s="1242"/>
      <c r="C158" s="1096">
        <v>18</v>
      </c>
      <c r="D158" s="1458" t="s">
        <v>2509</v>
      </c>
      <c r="E158" s="1459" t="s">
        <v>2510</v>
      </c>
      <c r="F158" s="1460">
        <v>46293</v>
      </c>
      <c r="G158" s="1099"/>
      <c r="H158" s="1461" t="s">
        <v>1698</v>
      </c>
    </row>
    <row r="159" spans="2:8" s="361" customFormat="1" ht="45.6" customHeight="1">
      <c r="B159" s="1242"/>
      <c r="C159" s="1096">
        <v>19</v>
      </c>
      <c r="D159" s="1458" t="s">
        <v>2511</v>
      </c>
      <c r="E159" s="1459" t="s">
        <v>2512</v>
      </c>
      <c r="F159" s="1460">
        <v>46292</v>
      </c>
      <c r="G159" s="1099"/>
      <c r="H159" s="1461" t="s">
        <v>1698</v>
      </c>
    </row>
    <row r="160" spans="2:8" s="361" customFormat="1" ht="45.6" customHeight="1">
      <c r="B160" s="1242"/>
      <c r="C160" s="1096">
        <v>20</v>
      </c>
      <c r="D160" s="1458" t="s">
        <v>2513</v>
      </c>
      <c r="E160" s="1459" t="s">
        <v>2514</v>
      </c>
      <c r="F160" s="1460">
        <v>46292</v>
      </c>
      <c r="G160" s="1099"/>
      <c r="H160" s="1461" t="s">
        <v>1698</v>
      </c>
    </row>
    <row r="161" spans="2:8" s="361" customFormat="1" ht="45.6" customHeight="1">
      <c r="B161" s="1242"/>
      <c r="C161" s="1096">
        <v>21</v>
      </c>
      <c r="D161" s="1458" t="s">
        <v>2515</v>
      </c>
      <c r="E161" s="1459" t="s">
        <v>2516</v>
      </c>
      <c r="F161" s="1460">
        <v>46292</v>
      </c>
      <c r="G161" s="1099"/>
      <c r="H161" s="1461" t="s">
        <v>1698</v>
      </c>
    </row>
    <row r="162" spans="2:8" s="361" customFormat="1" ht="45.6" customHeight="1">
      <c r="B162" s="1242"/>
      <c r="C162" s="1096">
        <v>22</v>
      </c>
      <c r="D162" s="1458" t="s">
        <v>2517</v>
      </c>
      <c r="E162" s="1459" t="s">
        <v>2518</v>
      </c>
      <c r="F162" s="1460">
        <v>46292</v>
      </c>
      <c r="G162" s="1099"/>
      <c r="H162" s="1461" t="s">
        <v>1698</v>
      </c>
    </row>
    <row r="163" spans="2:8" s="361" customFormat="1" ht="45.6" customHeight="1">
      <c r="B163" s="1242"/>
      <c r="C163" s="1096">
        <v>23</v>
      </c>
      <c r="D163" s="1458" t="s">
        <v>2519</v>
      </c>
      <c r="E163" s="1459" t="s">
        <v>2520</v>
      </c>
      <c r="F163" s="1460">
        <v>46292</v>
      </c>
      <c r="G163" s="1099"/>
      <c r="H163" s="1461" t="s">
        <v>1698</v>
      </c>
    </row>
    <row r="164" spans="2:8" s="361" customFormat="1" ht="45.6" customHeight="1">
      <c r="B164" s="1242"/>
      <c r="C164" s="1096">
        <v>24</v>
      </c>
      <c r="D164" s="1458" t="s">
        <v>2521</v>
      </c>
      <c r="E164" s="1459" t="s">
        <v>2522</v>
      </c>
      <c r="F164" s="1460">
        <v>46292</v>
      </c>
      <c r="G164" s="1099"/>
      <c r="H164" s="1461" t="s">
        <v>1698</v>
      </c>
    </row>
    <row r="165" spans="2:8" s="361" customFormat="1" ht="45.6" customHeight="1">
      <c r="B165" s="1242"/>
      <c r="C165" s="1096">
        <v>25</v>
      </c>
      <c r="D165" s="1458" t="s">
        <v>2523</v>
      </c>
      <c r="E165" s="1459" t="s">
        <v>2524</v>
      </c>
      <c r="F165" s="1460">
        <v>46292</v>
      </c>
      <c r="G165" s="1099"/>
      <c r="H165" s="1461" t="s">
        <v>1698</v>
      </c>
    </row>
    <row r="166" spans="2:8" s="361" customFormat="1" ht="45.6" customHeight="1">
      <c r="B166" s="1242"/>
      <c r="C166" s="1096">
        <v>26</v>
      </c>
      <c r="D166" s="1458" t="s">
        <v>2525</v>
      </c>
      <c r="E166" s="1459" t="s">
        <v>2526</v>
      </c>
      <c r="F166" s="1460">
        <v>46292</v>
      </c>
      <c r="G166" s="1099"/>
      <c r="H166" s="1461" t="s">
        <v>1698</v>
      </c>
    </row>
    <row r="167" spans="2:8" s="361" customFormat="1" ht="45.6" customHeight="1">
      <c r="B167" s="1242"/>
      <c r="C167" s="1096">
        <v>27</v>
      </c>
      <c r="D167" s="1458" t="s">
        <v>2527</v>
      </c>
      <c r="E167" s="1459" t="s">
        <v>2528</v>
      </c>
      <c r="F167" s="1460">
        <v>46292</v>
      </c>
      <c r="G167" s="1099"/>
      <c r="H167" s="1461" t="s">
        <v>1698</v>
      </c>
    </row>
    <row r="168" spans="2:8" s="361" customFormat="1" ht="45.6" customHeight="1">
      <c r="B168" s="1242"/>
      <c r="C168" s="1096">
        <v>28</v>
      </c>
      <c r="D168" s="1458" t="s">
        <v>2529</v>
      </c>
      <c r="E168" s="1459" t="s">
        <v>2530</v>
      </c>
      <c r="F168" s="1460">
        <v>46294</v>
      </c>
      <c r="G168" s="1450"/>
      <c r="H168" s="1461" t="s">
        <v>1698</v>
      </c>
    </row>
    <row r="169" spans="2:8" s="361" customFormat="1" ht="45.6" customHeight="1">
      <c r="B169" s="1242"/>
      <c r="C169" s="1096">
        <v>29</v>
      </c>
      <c r="D169" s="1458" t="s">
        <v>2531</v>
      </c>
      <c r="E169" s="1459" t="s">
        <v>2532</v>
      </c>
      <c r="F169" s="1460">
        <v>46294</v>
      </c>
      <c r="G169" s="1450"/>
      <c r="H169" s="1461" t="s">
        <v>1698</v>
      </c>
    </row>
    <row r="170" spans="2:8" s="361" customFormat="1" ht="90.6" customHeight="1">
      <c r="B170" s="1242"/>
      <c r="C170" s="1096">
        <v>30</v>
      </c>
      <c r="D170" s="1458" t="s">
        <v>2533</v>
      </c>
      <c r="E170" s="1459" t="s">
        <v>2534</v>
      </c>
      <c r="F170" s="1460">
        <v>46294</v>
      </c>
      <c r="G170" s="1450"/>
      <c r="H170" s="1461" t="s">
        <v>1698</v>
      </c>
    </row>
    <row r="171" spans="2:8" s="361" customFormat="1" ht="72" customHeight="1">
      <c r="B171" s="1242"/>
      <c r="C171" s="1096">
        <v>31</v>
      </c>
      <c r="D171" s="1458" t="s">
        <v>2535</v>
      </c>
      <c r="E171" s="1459" t="s">
        <v>2536</v>
      </c>
      <c r="F171" s="1460">
        <v>46294</v>
      </c>
      <c r="G171" s="1450"/>
      <c r="H171" s="1461" t="s">
        <v>1698</v>
      </c>
    </row>
    <row r="172" spans="2:8" s="361" customFormat="1" ht="89.4" customHeight="1">
      <c r="B172" s="1242"/>
      <c r="C172" s="1096">
        <v>32</v>
      </c>
      <c r="D172" s="1458" t="s">
        <v>2537</v>
      </c>
      <c r="E172" s="1459" t="s">
        <v>2538</v>
      </c>
      <c r="F172" s="1460">
        <v>46294</v>
      </c>
      <c r="G172" s="1450"/>
      <c r="H172" s="1461" t="s">
        <v>1698</v>
      </c>
    </row>
    <row r="173" spans="2:8" s="361" customFormat="1" ht="102" customHeight="1">
      <c r="B173" s="1242"/>
      <c r="C173" s="1096">
        <v>33</v>
      </c>
      <c r="D173" s="1458" t="s">
        <v>2539</v>
      </c>
      <c r="E173" s="1459" t="s">
        <v>2540</v>
      </c>
      <c r="F173" s="1460">
        <v>46294</v>
      </c>
      <c r="G173" s="1450"/>
      <c r="H173" s="1461" t="s">
        <v>1698</v>
      </c>
    </row>
    <row r="174" spans="2:8" s="361" customFormat="1" ht="93.6" customHeight="1">
      <c r="B174" s="1242"/>
      <c r="C174" s="1096">
        <v>34</v>
      </c>
      <c r="D174" s="1458" t="s">
        <v>2541</v>
      </c>
      <c r="E174" s="1459" t="s">
        <v>2542</v>
      </c>
      <c r="F174" s="1460">
        <v>46294</v>
      </c>
      <c r="G174" s="1450"/>
      <c r="H174" s="1461" t="s">
        <v>1698</v>
      </c>
    </row>
    <row r="175" spans="2:8" s="361" customFormat="1" ht="105.6" customHeight="1">
      <c r="B175" s="1242"/>
      <c r="C175" s="1096">
        <v>35</v>
      </c>
      <c r="D175" s="1458" t="s">
        <v>2543</v>
      </c>
      <c r="E175" s="1459" t="s">
        <v>2544</v>
      </c>
      <c r="F175" s="1460">
        <v>46295</v>
      </c>
      <c r="G175" s="1450"/>
      <c r="H175" s="1461" t="s">
        <v>1698</v>
      </c>
    </row>
    <row r="176" spans="2:8" s="361" customFormat="1" ht="93.6" customHeight="1">
      <c r="B176" s="1242"/>
      <c r="C176" s="1096">
        <v>36</v>
      </c>
      <c r="D176" s="1458" t="s">
        <v>2545</v>
      </c>
      <c r="E176" s="1459" t="s">
        <v>2546</v>
      </c>
      <c r="F176" s="1460">
        <v>46295</v>
      </c>
      <c r="G176" s="1450"/>
      <c r="H176" s="1461" t="s">
        <v>1698</v>
      </c>
    </row>
    <row r="177" spans="2:8" s="361" customFormat="1" ht="81" customHeight="1">
      <c r="B177" s="1242"/>
      <c r="C177" s="1096">
        <v>37</v>
      </c>
      <c r="D177" s="1458" t="s">
        <v>2547</v>
      </c>
      <c r="E177" s="1459" t="s">
        <v>2548</v>
      </c>
      <c r="F177" s="1460">
        <v>46295</v>
      </c>
      <c r="G177" s="1450"/>
      <c r="H177" s="1461" t="s">
        <v>1698</v>
      </c>
    </row>
    <row r="178" spans="2:8" s="361" customFormat="1" ht="89.4" customHeight="1">
      <c r="B178" s="1242"/>
      <c r="C178" s="1096">
        <v>38</v>
      </c>
      <c r="D178" s="1458" t="s">
        <v>2549</v>
      </c>
      <c r="E178" s="1459" t="s">
        <v>2550</v>
      </c>
      <c r="F178" s="1460">
        <v>46293</v>
      </c>
      <c r="G178" s="1450"/>
      <c r="H178" s="1461" t="s">
        <v>1698</v>
      </c>
    </row>
    <row r="179" spans="2:8" s="361" customFormat="1" ht="84" customHeight="1">
      <c r="B179" s="1242"/>
      <c r="C179" s="1096">
        <v>39</v>
      </c>
      <c r="D179" s="1458" t="s">
        <v>2551</v>
      </c>
      <c r="E179" s="1459" t="s">
        <v>2552</v>
      </c>
      <c r="F179" s="1460">
        <v>46293</v>
      </c>
      <c r="G179" s="1450"/>
      <c r="H179" s="1461" t="s">
        <v>1698</v>
      </c>
    </row>
    <row r="180" spans="2:8" s="361" customFormat="1" ht="89.4" customHeight="1">
      <c r="B180" s="1242"/>
      <c r="C180" s="1096">
        <v>40</v>
      </c>
      <c r="D180" s="1458" t="s">
        <v>2553</v>
      </c>
      <c r="E180" s="1459" t="s">
        <v>2554</v>
      </c>
      <c r="F180" s="1460">
        <v>46293</v>
      </c>
      <c r="G180" s="1450"/>
      <c r="H180" s="1461" t="s">
        <v>1698</v>
      </c>
    </row>
    <row r="181" spans="2:8" s="361" customFormat="1" ht="87.6" customHeight="1">
      <c r="B181" s="1242"/>
      <c r="C181" s="1096">
        <v>41</v>
      </c>
      <c r="D181" s="1458" t="s">
        <v>2555</v>
      </c>
      <c r="E181" s="1459" t="s">
        <v>2556</v>
      </c>
      <c r="F181" s="1460">
        <v>46293</v>
      </c>
      <c r="G181" s="1450"/>
      <c r="H181" s="1461" t="s">
        <v>1698</v>
      </c>
    </row>
    <row r="182" spans="2:8" s="361" customFormat="1" ht="70.2" customHeight="1">
      <c r="B182" s="1242"/>
      <c r="C182" s="1096">
        <v>42</v>
      </c>
      <c r="D182" s="1458" t="s">
        <v>2557</v>
      </c>
      <c r="E182" s="1459" t="s">
        <v>2558</v>
      </c>
      <c r="F182" s="1460">
        <v>46293</v>
      </c>
      <c r="G182" s="1450"/>
      <c r="H182" s="1461" t="s">
        <v>1698</v>
      </c>
    </row>
    <row r="183" spans="2:8" s="361" customFormat="1" ht="93.6" customHeight="1">
      <c r="B183" s="1242"/>
      <c r="C183" s="1096">
        <v>43</v>
      </c>
      <c r="D183" s="1458" t="s">
        <v>2559</v>
      </c>
      <c r="E183" s="1459" t="s">
        <v>2560</v>
      </c>
      <c r="F183" s="1460">
        <v>46293</v>
      </c>
      <c r="G183" s="1450"/>
      <c r="H183" s="1461" t="s">
        <v>1698</v>
      </c>
    </row>
    <row r="184" spans="2:8" s="361" customFormat="1" ht="45.6" customHeight="1">
      <c r="B184" s="1242"/>
      <c r="C184" s="1096">
        <v>44</v>
      </c>
      <c r="D184" s="1458" t="s">
        <v>2561</v>
      </c>
      <c r="E184" s="1459" t="s">
        <v>2562</v>
      </c>
      <c r="F184" s="1460">
        <v>46294</v>
      </c>
      <c r="G184" s="1450"/>
      <c r="H184" s="1461" t="s">
        <v>1698</v>
      </c>
    </row>
    <row r="185" spans="2:8" s="361" customFormat="1" ht="87.6" customHeight="1">
      <c r="B185" s="1242"/>
      <c r="C185" s="1096">
        <v>45</v>
      </c>
      <c r="D185" s="1458" t="s">
        <v>2563</v>
      </c>
      <c r="E185" s="1459" t="s">
        <v>2564</v>
      </c>
      <c r="F185" s="1460">
        <v>46294</v>
      </c>
      <c r="G185" s="1450"/>
      <c r="H185" s="1461" t="s">
        <v>1698</v>
      </c>
    </row>
    <row r="186" spans="2:8" s="361" customFormat="1" ht="45.6" customHeight="1">
      <c r="B186" s="1242"/>
      <c r="C186" s="1096">
        <v>46</v>
      </c>
      <c r="D186" s="1458" t="s">
        <v>2565</v>
      </c>
      <c r="E186" s="1459" t="s">
        <v>2566</v>
      </c>
      <c r="F186" s="1460">
        <v>46294</v>
      </c>
      <c r="G186" s="1450"/>
      <c r="H186" s="1461" t="s">
        <v>1698</v>
      </c>
    </row>
    <row r="187" spans="2:8" s="361" customFormat="1" ht="81" customHeight="1">
      <c r="B187" s="1242"/>
      <c r="C187" s="1096">
        <v>47</v>
      </c>
      <c r="D187" s="1458" t="s">
        <v>2567</v>
      </c>
      <c r="E187" s="1459" t="s">
        <v>2568</v>
      </c>
      <c r="F187" s="1460">
        <v>46294</v>
      </c>
      <c r="G187" s="1450"/>
      <c r="H187" s="1461" t="s">
        <v>1698</v>
      </c>
    </row>
    <row r="188" spans="2:8" s="361" customFormat="1" ht="45.6" customHeight="1">
      <c r="B188" s="1242"/>
      <c r="C188" s="1096">
        <v>48</v>
      </c>
      <c r="D188" s="1458" t="s">
        <v>2569</v>
      </c>
      <c r="E188" s="1459" t="s">
        <v>2570</v>
      </c>
      <c r="F188" s="1460">
        <v>46295</v>
      </c>
      <c r="G188" s="1450"/>
      <c r="H188" s="1461" t="s">
        <v>1698</v>
      </c>
    </row>
    <row r="189" spans="2:8" s="361" customFormat="1" ht="72" customHeight="1">
      <c r="B189" s="1242"/>
      <c r="C189" s="1096">
        <v>49</v>
      </c>
      <c r="D189" s="1458" t="s">
        <v>2571</v>
      </c>
      <c r="E189" s="1459" t="s">
        <v>2572</v>
      </c>
      <c r="F189" s="1460">
        <v>46295</v>
      </c>
      <c r="G189" s="1450"/>
      <c r="H189" s="1461" t="s">
        <v>1698</v>
      </c>
    </row>
    <row r="190" spans="2:8" s="361" customFormat="1" ht="84" customHeight="1">
      <c r="B190" s="1242"/>
      <c r="C190" s="1096">
        <v>50</v>
      </c>
      <c r="D190" s="1458" t="s">
        <v>2573</v>
      </c>
      <c r="E190" s="1459" t="s">
        <v>2574</v>
      </c>
      <c r="F190" s="1460">
        <v>46295</v>
      </c>
      <c r="G190" s="1450"/>
      <c r="H190" s="1461" t="s">
        <v>1698</v>
      </c>
    </row>
    <row r="191" spans="2:8" s="361" customFormat="1" ht="85.95" customHeight="1">
      <c r="B191" s="1242"/>
      <c r="C191" s="1096">
        <v>51</v>
      </c>
      <c r="D191" s="1458" t="s">
        <v>2575</v>
      </c>
      <c r="E191" s="1459" t="s">
        <v>2576</v>
      </c>
      <c r="F191" s="1460">
        <v>46294</v>
      </c>
      <c r="G191" s="1450"/>
      <c r="H191" s="1461" t="s">
        <v>1698</v>
      </c>
    </row>
    <row r="192" spans="2:8" s="361" customFormat="1" ht="75.599999999999994" customHeight="1">
      <c r="B192" s="1242"/>
      <c r="C192" s="1096">
        <v>52</v>
      </c>
      <c r="D192" s="1458" t="s">
        <v>2577</v>
      </c>
      <c r="E192" s="1459" t="s">
        <v>2578</v>
      </c>
      <c r="F192" s="1460">
        <v>46295</v>
      </c>
      <c r="G192" s="1450"/>
      <c r="H192" s="1461" t="s">
        <v>1698</v>
      </c>
    </row>
    <row r="193" spans="2:8" s="361" customFormat="1" ht="87.6" customHeight="1">
      <c r="B193" s="1242"/>
      <c r="C193" s="1096">
        <v>53</v>
      </c>
      <c r="D193" s="1458" t="s">
        <v>2579</v>
      </c>
      <c r="E193" s="1459" t="s">
        <v>2580</v>
      </c>
      <c r="F193" s="1460">
        <v>46295</v>
      </c>
      <c r="G193" s="1450"/>
      <c r="H193" s="1461" t="s">
        <v>1698</v>
      </c>
    </row>
    <row r="194" spans="2:8" s="361" customFormat="1" ht="70.2" customHeight="1">
      <c r="B194" s="1242"/>
      <c r="C194" s="1096">
        <v>54</v>
      </c>
      <c r="D194" s="1458" t="s">
        <v>2581</v>
      </c>
      <c r="E194" s="1459" t="s">
        <v>2582</v>
      </c>
      <c r="F194" s="1460">
        <v>46295</v>
      </c>
      <c r="G194" s="1450"/>
      <c r="H194" s="1461" t="s">
        <v>1698</v>
      </c>
    </row>
    <row r="195" spans="2:8" s="361" customFormat="1" ht="69" customHeight="1">
      <c r="B195" s="1242"/>
      <c r="C195" s="1096">
        <v>55</v>
      </c>
      <c r="D195" s="1458" t="s">
        <v>2583</v>
      </c>
      <c r="E195" s="1459" t="s">
        <v>2584</v>
      </c>
      <c r="F195" s="1460">
        <v>46295</v>
      </c>
      <c r="G195" s="1450"/>
      <c r="H195" s="1461" t="s">
        <v>1698</v>
      </c>
    </row>
    <row r="196" spans="2:8" s="361" customFormat="1" ht="72.599999999999994" customHeight="1">
      <c r="B196" s="1242"/>
      <c r="C196" s="1096">
        <v>56</v>
      </c>
      <c r="D196" s="1458" t="s">
        <v>2585</v>
      </c>
      <c r="E196" s="1459" t="s">
        <v>2586</v>
      </c>
      <c r="F196" s="1460">
        <v>46298</v>
      </c>
      <c r="G196" s="1450"/>
      <c r="H196" s="1461" t="s">
        <v>1698</v>
      </c>
    </row>
    <row r="197" spans="2:8" s="361" customFormat="1" ht="60.6" customHeight="1">
      <c r="B197" s="1242"/>
      <c r="C197" s="1096">
        <v>57</v>
      </c>
      <c r="D197" s="1458" t="s">
        <v>2587</v>
      </c>
      <c r="E197" s="1459" t="s">
        <v>2588</v>
      </c>
      <c r="F197" s="1460">
        <v>46298</v>
      </c>
      <c r="G197" s="1450"/>
      <c r="H197" s="1461" t="s">
        <v>1698</v>
      </c>
    </row>
    <row r="198" spans="2:8" s="361" customFormat="1" ht="45.6" customHeight="1">
      <c r="B198" s="1242"/>
      <c r="C198" s="1096">
        <v>58</v>
      </c>
      <c r="D198" s="1458" t="s">
        <v>2589</v>
      </c>
      <c r="E198" s="1459" t="s">
        <v>2590</v>
      </c>
      <c r="F198" s="1460">
        <v>46295</v>
      </c>
      <c r="G198" s="1450"/>
      <c r="H198" s="1461" t="s">
        <v>1698</v>
      </c>
    </row>
    <row r="199" spans="2:8" s="361" customFormat="1" ht="45.6" customHeight="1">
      <c r="B199" s="1242"/>
      <c r="C199" s="1096">
        <v>59</v>
      </c>
      <c r="D199" s="1458" t="s">
        <v>2591</v>
      </c>
      <c r="E199" s="1459" t="s">
        <v>2592</v>
      </c>
      <c r="F199" s="1460">
        <v>46298</v>
      </c>
      <c r="G199" s="1450"/>
      <c r="H199" s="1461" t="s">
        <v>1698</v>
      </c>
    </row>
    <row r="200" spans="2:8" s="361" customFormat="1" ht="45.6" customHeight="1">
      <c r="B200" s="1242"/>
      <c r="C200" s="1096">
        <v>60</v>
      </c>
      <c r="D200" s="1458" t="s">
        <v>2593</v>
      </c>
      <c r="E200" s="1459" t="s">
        <v>2594</v>
      </c>
      <c r="F200" s="1460">
        <v>46298</v>
      </c>
      <c r="G200" s="1450"/>
      <c r="H200" s="1461" t="s">
        <v>1698</v>
      </c>
    </row>
    <row r="201" spans="2:8" s="361" customFormat="1" ht="45.6" customHeight="1">
      <c r="B201" s="1242"/>
      <c r="C201" s="1096">
        <v>61</v>
      </c>
      <c r="D201" s="1458" t="s">
        <v>2595</v>
      </c>
      <c r="E201" s="1459" t="s">
        <v>2596</v>
      </c>
      <c r="F201" s="1460">
        <v>46295</v>
      </c>
      <c r="G201" s="1450"/>
      <c r="H201" s="1461" t="s">
        <v>1698</v>
      </c>
    </row>
    <row r="202" spans="2:8" s="361" customFormat="1" ht="45.6" customHeight="1">
      <c r="B202" s="1242"/>
      <c r="C202" s="1096">
        <v>62</v>
      </c>
      <c r="D202" s="1458" t="s">
        <v>2597</v>
      </c>
      <c r="E202" s="1459" t="s">
        <v>2598</v>
      </c>
      <c r="F202" s="1460">
        <v>46298</v>
      </c>
      <c r="G202" s="1096"/>
      <c r="H202" s="1461" t="s">
        <v>1698</v>
      </c>
    </row>
    <row r="203" spans="2:8" s="361" customFormat="1" ht="45.6" customHeight="1">
      <c r="B203" s="1242"/>
      <c r="C203" s="1096">
        <v>63</v>
      </c>
      <c r="D203" s="1458" t="s">
        <v>2599</v>
      </c>
      <c r="E203" s="1459" t="s">
        <v>2600</v>
      </c>
      <c r="F203" s="1460">
        <v>46295</v>
      </c>
      <c r="G203" s="1096"/>
      <c r="H203" s="1461" t="s">
        <v>1698</v>
      </c>
    </row>
    <row r="204" spans="2:8" s="361" customFormat="1" ht="45.6" customHeight="1">
      <c r="B204" s="1242"/>
      <c r="C204" s="1096">
        <v>64</v>
      </c>
      <c r="D204" s="1458" t="s">
        <v>2601</v>
      </c>
      <c r="E204" s="1459" t="s">
        <v>2602</v>
      </c>
      <c r="F204" s="1460">
        <v>46298</v>
      </c>
      <c r="G204" s="1096"/>
      <c r="H204" s="1461" t="s">
        <v>1698</v>
      </c>
    </row>
    <row r="205" spans="2:8" s="361" customFormat="1" ht="45.6" customHeight="1">
      <c r="B205" s="1242"/>
      <c r="C205" s="1096">
        <v>65</v>
      </c>
      <c r="D205" s="1462" t="s">
        <v>2603</v>
      </c>
      <c r="E205" s="1463" t="s">
        <v>2604</v>
      </c>
      <c r="F205" s="1460">
        <v>46298</v>
      </c>
      <c r="G205" s="1096"/>
      <c r="H205" s="1461" t="s">
        <v>1698</v>
      </c>
    </row>
    <row r="206" spans="2:8" s="361" customFormat="1" ht="45.6" customHeight="1">
      <c r="B206" s="1242"/>
      <c r="C206" s="1096">
        <v>66</v>
      </c>
      <c r="D206" s="1458" t="s">
        <v>2176</v>
      </c>
      <c r="E206" s="1459" t="s">
        <v>2177</v>
      </c>
      <c r="F206" s="1460">
        <v>46289</v>
      </c>
      <c r="G206" s="1096"/>
      <c r="H206" s="1461" t="s">
        <v>1698</v>
      </c>
    </row>
    <row r="207" spans="2:8" s="361" customFormat="1" ht="45.6" customHeight="1">
      <c r="B207" s="1242"/>
      <c r="C207" s="1096">
        <v>67</v>
      </c>
      <c r="D207" s="1458" t="s">
        <v>2178</v>
      </c>
      <c r="E207" s="1459" t="s">
        <v>2179</v>
      </c>
      <c r="F207" s="1460">
        <v>46289</v>
      </c>
      <c r="G207" s="1096"/>
      <c r="H207" s="1461" t="s">
        <v>1698</v>
      </c>
    </row>
    <row r="208" spans="2:8" s="361" customFormat="1" ht="45.6" customHeight="1">
      <c r="B208" s="1242"/>
      <c r="C208" s="1096">
        <v>68</v>
      </c>
      <c r="D208" s="1458" t="s">
        <v>2180</v>
      </c>
      <c r="E208" s="1459" t="s">
        <v>2181</v>
      </c>
      <c r="F208" s="1460">
        <v>46291</v>
      </c>
      <c r="G208" s="1096"/>
      <c r="H208" s="1461" t="s">
        <v>1698</v>
      </c>
    </row>
    <row r="209" spans="2:8" s="361" customFormat="1" ht="45.6" customHeight="1">
      <c r="B209" s="1242"/>
      <c r="C209" s="1096">
        <v>69</v>
      </c>
      <c r="D209" s="1458" t="s">
        <v>2182</v>
      </c>
      <c r="E209" s="1459" t="s">
        <v>2183</v>
      </c>
      <c r="F209" s="1460">
        <v>46291</v>
      </c>
      <c r="G209" s="1096"/>
      <c r="H209" s="1461" t="s">
        <v>1698</v>
      </c>
    </row>
    <row r="210" spans="2:8" s="361" customFormat="1" ht="45.6" customHeight="1">
      <c r="B210" s="1242"/>
      <c r="C210" s="1096">
        <v>70</v>
      </c>
      <c r="D210" s="1458" t="s">
        <v>2184</v>
      </c>
      <c r="E210" s="1459" t="s">
        <v>2185</v>
      </c>
      <c r="F210" s="1460">
        <v>46291</v>
      </c>
      <c r="G210" s="1096"/>
      <c r="H210" s="1461" t="s">
        <v>1698</v>
      </c>
    </row>
    <row r="211" spans="2:8" s="361" customFormat="1" ht="45.6" customHeight="1">
      <c r="B211" s="1242"/>
      <c r="C211" s="1096">
        <v>71</v>
      </c>
      <c r="D211" s="1458" t="s">
        <v>2186</v>
      </c>
      <c r="E211" s="1459" t="s">
        <v>2187</v>
      </c>
      <c r="F211" s="1460">
        <v>46291</v>
      </c>
      <c r="G211" s="1096"/>
      <c r="H211" s="1461" t="s">
        <v>1698</v>
      </c>
    </row>
    <row r="212" spans="2:8" s="361" customFormat="1" ht="45.6" customHeight="1">
      <c r="B212" s="1242"/>
      <c r="C212" s="1096">
        <v>72</v>
      </c>
      <c r="D212" s="1458" t="s">
        <v>2188</v>
      </c>
      <c r="E212" s="1459" t="s">
        <v>2189</v>
      </c>
      <c r="F212" s="1460">
        <v>46291</v>
      </c>
      <c r="G212" s="1096"/>
      <c r="H212" s="1461" t="s">
        <v>1698</v>
      </c>
    </row>
    <row r="213" spans="2:8" s="361" customFormat="1" ht="45.6" customHeight="1">
      <c r="B213" s="1242"/>
      <c r="C213" s="1096">
        <v>73</v>
      </c>
      <c r="D213" s="1462" t="s">
        <v>2190</v>
      </c>
      <c r="E213" s="1459" t="s">
        <v>2191</v>
      </c>
      <c r="F213" s="1460">
        <v>46291</v>
      </c>
      <c r="G213" s="1096"/>
      <c r="H213" s="1461" t="s">
        <v>1698</v>
      </c>
    </row>
    <row r="214" spans="2:8" s="361" customFormat="1" ht="45.6" customHeight="1">
      <c r="B214" s="1242"/>
      <c r="C214" s="2102"/>
      <c r="D214" s="2103"/>
      <c r="E214" s="2103"/>
      <c r="F214" s="2103"/>
      <c r="G214" s="2103"/>
      <c r="H214" s="2104"/>
    </row>
    <row r="215" spans="2:8" s="361" customFormat="1" ht="45.6" customHeight="1">
      <c r="B215" s="1242"/>
      <c r="C215" s="1096">
        <v>1</v>
      </c>
      <c r="D215" s="1458" t="s">
        <v>2605</v>
      </c>
      <c r="E215" s="1459" t="s">
        <v>2606</v>
      </c>
      <c r="F215" s="1460">
        <v>46298</v>
      </c>
      <c r="G215" s="1096"/>
      <c r="H215" s="1457" t="s">
        <v>1700</v>
      </c>
    </row>
    <row r="216" spans="2:8" s="361" customFormat="1" ht="45.6" customHeight="1">
      <c r="B216" s="1242"/>
      <c r="C216" s="1096">
        <v>2</v>
      </c>
      <c r="D216" s="1458" t="s">
        <v>2607</v>
      </c>
      <c r="E216" s="1459" t="s">
        <v>2608</v>
      </c>
      <c r="F216" s="1460">
        <v>46298</v>
      </c>
      <c r="G216" s="1096"/>
      <c r="H216" s="1457" t="s">
        <v>1700</v>
      </c>
    </row>
    <row r="217" spans="2:8" s="361" customFormat="1" ht="63.6" customHeight="1">
      <c r="B217" s="1242"/>
      <c r="C217" s="1096">
        <v>3</v>
      </c>
      <c r="D217" s="1458" t="s">
        <v>2609</v>
      </c>
      <c r="E217" s="1459" t="s">
        <v>2610</v>
      </c>
      <c r="F217" s="1460">
        <v>46298</v>
      </c>
      <c r="G217" s="1096"/>
      <c r="H217" s="1457" t="s">
        <v>1700</v>
      </c>
    </row>
    <row r="218" spans="2:8" s="361" customFormat="1" ht="45.6" customHeight="1">
      <c r="B218" s="1242"/>
      <c r="C218" s="1096">
        <v>4</v>
      </c>
      <c r="D218" s="1458" t="s">
        <v>2611</v>
      </c>
      <c r="E218" s="1459" t="s">
        <v>2612</v>
      </c>
      <c r="F218" s="1460">
        <v>46298</v>
      </c>
      <c r="G218" s="1096"/>
      <c r="H218" s="1457" t="s">
        <v>1700</v>
      </c>
    </row>
    <row r="219" spans="2:8" s="361" customFormat="1" ht="45.6" customHeight="1">
      <c r="B219" s="1242"/>
      <c r="C219" s="1096">
        <v>5</v>
      </c>
      <c r="D219" s="1458" t="s">
        <v>2613</v>
      </c>
      <c r="E219" s="1459" t="s">
        <v>2614</v>
      </c>
      <c r="F219" s="1460">
        <v>46298</v>
      </c>
      <c r="G219" s="1096"/>
      <c r="H219" s="1457" t="s">
        <v>1700</v>
      </c>
    </row>
    <row r="220" spans="2:8" s="361" customFormat="1" ht="45.6" customHeight="1">
      <c r="B220" s="1242"/>
      <c r="C220" s="1096">
        <v>6</v>
      </c>
      <c r="D220" s="1458" t="s">
        <v>2615</v>
      </c>
      <c r="E220" s="1459" t="s">
        <v>2616</v>
      </c>
      <c r="F220" s="1460">
        <v>46298</v>
      </c>
      <c r="G220" s="1096"/>
      <c r="H220" s="1457" t="s">
        <v>1700</v>
      </c>
    </row>
    <row r="221" spans="2:8" s="361" customFormat="1" ht="45.6" customHeight="1">
      <c r="B221" s="1242"/>
      <c r="C221" s="1096">
        <v>7</v>
      </c>
      <c r="D221" s="1458" t="s">
        <v>2617</v>
      </c>
      <c r="E221" s="1459" t="s">
        <v>2618</v>
      </c>
      <c r="F221" s="1460">
        <v>46298</v>
      </c>
      <c r="G221" s="1096"/>
      <c r="H221" s="1457" t="s">
        <v>1700</v>
      </c>
    </row>
    <row r="222" spans="2:8" s="361" customFormat="1" ht="45.6" customHeight="1">
      <c r="B222" s="1242"/>
      <c r="C222" s="1096">
        <v>8</v>
      </c>
      <c r="D222" s="1458" t="s">
        <v>2619</v>
      </c>
      <c r="E222" s="1459" t="s">
        <v>2620</v>
      </c>
      <c r="F222" s="1460">
        <v>46298</v>
      </c>
      <c r="G222" s="1096"/>
      <c r="H222" s="1457" t="s">
        <v>1700</v>
      </c>
    </row>
    <row r="223" spans="2:8" s="361" customFormat="1" ht="45.6" customHeight="1">
      <c r="B223" s="1242"/>
      <c r="C223" s="1096">
        <v>9</v>
      </c>
      <c r="D223" s="1458" t="s">
        <v>2621</v>
      </c>
      <c r="E223" s="1459" t="s">
        <v>2622</v>
      </c>
      <c r="F223" s="1460">
        <v>46298</v>
      </c>
      <c r="G223" s="1096"/>
      <c r="H223" s="1457" t="s">
        <v>1700</v>
      </c>
    </row>
    <row r="224" spans="2:8" s="361" customFormat="1" ht="45.6" customHeight="1">
      <c r="B224" s="1242"/>
      <c r="C224" s="1096">
        <v>10</v>
      </c>
      <c r="D224" s="1458" t="s">
        <v>2623</v>
      </c>
      <c r="E224" s="1459" t="s">
        <v>2624</v>
      </c>
      <c r="F224" s="1460">
        <v>46298</v>
      </c>
      <c r="G224" s="1096"/>
      <c r="H224" s="1457" t="s">
        <v>1700</v>
      </c>
    </row>
    <row r="225" spans="2:8" s="361" customFormat="1" ht="45.6" customHeight="1">
      <c r="B225" s="1242"/>
      <c r="C225" s="1096">
        <v>11</v>
      </c>
      <c r="D225" s="1458" t="s">
        <v>2625</v>
      </c>
      <c r="E225" s="1459" t="s">
        <v>2626</v>
      </c>
      <c r="F225" s="1460">
        <v>46298</v>
      </c>
      <c r="G225" s="1096"/>
      <c r="H225" s="1457" t="s">
        <v>1700</v>
      </c>
    </row>
    <row r="226" spans="2:8" s="361" customFormat="1" ht="45.6" customHeight="1">
      <c r="B226" s="1242"/>
      <c r="C226" s="1096">
        <v>12</v>
      </c>
      <c r="D226" s="1458" t="s">
        <v>2627</v>
      </c>
      <c r="E226" s="1459" t="s">
        <v>2628</v>
      </c>
      <c r="F226" s="1460">
        <v>46298</v>
      </c>
      <c r="G226" s="1096"/>
      <c r="H226" s="1457" t="s">
        <v>1700</v>
      </c>
    </row>
    <row r="227" spans="2:8" s="361" customFormat="1" ht="45.6" customHeight="1">
      <c r="B227" s="1242"/>
      <c r="C227" s="1096">
        <v>13</v>
      </c>
      <c r="D227" s="1458" t="s">
        <v>2629</v>
      </c>
      <c r="E227" s="1459" t="s">
        <v>2630</v>
      </c>
      <c r="F227" s="1460">
        <v>46298</v>
      </c>
      <c r="G227" s="1096"/>
      <c r="H227" s="1457" t="s">
        <v>1700</v>
      </c>
    </row>
    <row r="228" spans="2:8" s="361" customFormat="1" ht="45.6" customHeight="1">
      <c r="B228" s="1242"/>
      <c r="C228" s="1096">
        <v>14</v>
      </c>
      <c r="D228" s="1458" t="s">
        <v>2631</v>
      </c>
      <c r="E228" s="1459" t="s">
        <v>2632</v>
      </c>
      <c r="F228" s="1460">
        <v>46298</v>
      </c>
      <c r="G228" s="1096"/>
      <c r="H228" s="1457" t="s">
        <v>1700</v>
      </c>
    </row>
    <row r="229" spans="2:8" s="361" customFormat="1" ht="45.6" customHeight="1">
      <c r="B229" s="1242"/>
      <c r="C229" s="1096">
        <v>15</v>
      </c>
      <c r="D229" s="1458" t="s">
        <v>2633</v>
      </c>
      <c r="E229" s="1459" t="s">
        <v>2634</v>
      </c>
      <c r="F229" s="1460">
        <v>46298</v>
      </c>
      <c r="G229" s="1096"/>
      <c r="H229" s="1457" t="s">
        <v>1700</v>
      </c>
    </row>
    <row r="230" spans="2:8" s="1073" customFormat="1" ht="45.6" customHeight="1">
      <c r="B230" s="1245"/>
      <c r="C230" s="2121" t="s">
        <v>1941</v>
      </c>
      <c r="D230" s="2122"/>
      <c r="E230" s="2122"/>
      <c r="F230" s="2122"/>
      <c r="G230" s="2122"/>
      <c r="H230" s="2123"/>
    </row>
    <row r="231" spans="2:8" s="361" customFormat="1" ht="73.95" customHeight="1">
      <c r="B231" s="1242"/>
      <c r="C231" s="1096">
        <v>1</v>
      </c>
      <c r="D231" s="1464" t="s">
        <v>2635</v>
      </c>
      <c r="E231" s="1465" t="s">
        <v>2636</v>
      </c>
      <c r="F231" s="1466">
        <v>46294</v>
      </c>
      <c r="G231" s="1467"/>
      <c r="H231" s="1421" t="s">
        <v>1699</v>
      </c>
    </row>
    <row r="232" spans="2:8" s="361" customFormat="1" ht="82.95" customHeight="1">
      <c r="B232" s="1242"/>
      <c r="C232" s="1096">
        <v>2</v>
      </c>
      <c r="D232" s="1464" t="s">
        <v>2637</v>
      </c>
      <c r="E232" s="1465" t="s">
        <v>2638</v>
      </c>
      <c r="F232" s="1466">
        <v>46294</v>
      </c>
      <c r="G232" s="1467"/>
      <c r="H232" s="1421" t="s">
        <v>1699</v>
      </c>
    </row>
    <row r="233" spans="2:8" s="361" customFormat="1" ht="78" customHeight="1">
      <c r="B233" s="1242"/>
      <c r="C233" s="1096">
        <v>3</v>
      </c>
      <c r="D233" s="1464" t="s">
        <v>2639</v>
      </c>
      <c r="E233" s="1465" t="s">
        <v>2640</v>
      </c>
      <c r="F233" s="1466">
        <v>46294</v>
      </c>
      <c r="G233" s="1467"/>
      <c r="H233" s="1421" t="s">
        <v>1699</v>
      </c>
    </row>
    <row r="234" spans="2:8" s="361" customFormat="1" ht="60" customHeight="1">
      <c r="B234" s="1242"/>
      <c r="C234" s="1096">
        <v>4</v>
      </c>
      <c r="D234" s="1464" t="s">
        <v>2641</v>
      </c>
      <c r="E234" s="1465" t="s">
        <v>2642</v>
      </c>
      <c r="F234" s="1466">
        <v>46294</v>
      </c>
      <c r="G234" s="1467"/>
      <c r="H234" s="1421" t="s">
        <v>1699</v>
      </c>
    </row>
    <row r="235" spans="2:8" s="361" customFormat="1" ht="60" customHeight="1">
      <c r="B235" s="1242"/>
      <c r="C235" s="1096">
        <v>5</v>
      </c>
      <c r="D235" s="1464" t="s">
        <v>2643</v>
      </c>
      <c r="E235" s="1465" t="s">
        <v>2644</v>
      </c>
      <c r="F235" s="1468">
        <v>46294</v>
      </c>
      <c r="G235" s="1467"/>
      <c r="H235" s="1421" t="s">
        <v>1699</v>
      </c>
    </row>
    <row r="236" spans="2:8" s="361" customFormat="1" ht="60" customHeight="1">
      <c r="B236" s="1242"/>
      <c r="C236" s="1096">
        <v>6</v>
      </c>
      <c r="D236" s="1464" t="s">
        <v>2645</v>
      </c>
      <c r="E236" s="1465" t="s">
        <v>2646</v>
      </c>
      <c r="F236" s="1468">
        <v>46294</v>
      </c>
      <c r="G236" s="1467"/>
      <c r="H236" s="1421" t="s">
        <v>1699</v>
      </c>
    </row>
    <row r="237" spans="2:8" s="361" customFormat="1" ht="60" customHeight="1">
      <c r="B237" s="1242"/>
      <c r="C237" s="1096"/>
      <c r="D237" s="1464"/>
      <c r="E237" s="1465"/>
      <c r="F237" s="1466"/>
      <c r="G237" s="1467"/>
      <c r="H237" s="1469"/>
    </row>
    <row r="238" spans="2:8" s="361" customFormat="1" ht="60" customHeight="1">
      <c r="B238" s="1242"/>
      <c r="C238" s="1096">
        <v>1</v>
      </c>
      <c r="D238" s="1464" t="s">
        <v>2647</v>
      </c>
      <c r="E238" s="1470" t="s">
        <v>2648</v>
      </c>
      <c r="F238" s="1468">
        <v>46295</v>
      </c>
      <c r="G238" s="1467"/>
      <c r="H238" s="1469" t="s">
        <v>1698</v>
      </c>
    </row>
    <row r="239" spans="2:8" s="361" customFormat="1" ht="60" customHeight="1">
      <c r="B239" s="1242"/>
      <c r="C239" s="1096">
        <v>2</v>
      </c>
      <c r="D239" s="1464" t="s">
        <v>2214</v>
      </c>
      <c r="E239" s="1465" t="s">
        <v>2215</v>
      </c>
      <c r="F239" s="1468">
        <v>46293</v>
      </c>
      <c r="G239" s="1467"/>
      <c r="H239" s="1469" t="s">
        <v>1698</v>
      </c>
    </row>
    <row r="240" spans="2:8" s="361" customFormat="1" ht="60" customHeight="1">
      <c r="B240" s="1242"/>
      <c r="C240" s="1096">
        <v>3</v>
      </c>
      <c r="D240" s="1464" t="s">
        <v>2216</v>
      </c>
      <c r="E240" s="1465" t="s">
        <v>2217</v>
      </c>
      <c r="F240" s="1468">
        <v>46293</v>
      </c>
      <c r="G240" s="1467"/>
      <c r="H240" s="1469" t="s">
        <v>1698</v>
      </c>
    </row>
    <row r="241" spans="2:8" s="361" customFormat="1" ht="60" customHeight="1">
      <c r="B241" s="1242"/>
      <c r="C241" s="1096">
        <v>4</v>
      </c>
      <c r="D241" s="1464" t="s">
        <v>2649</v>
      </c>
      <c r="E241" s="1465" t="s">
        <v>2650</v>
      </c>
      <c r="F241" s="1468">
        <v>46298</v>
      </c>
      <c r="G241" s="1467"/>
      <c r="H241" s="1469" t="s">
        <v>1698</v>
      </c>
    </row>
    <row r="242" spans="2:8" s="361" customFormat="1" ht="60" customHeight="1">
      <c r="B242" s="1242"/>
      <c r="C242" s="1096">
        <v>5</v>
      </c>
      <c r="D242" s="1464" t="s">
        <v>2651</v>
      </c>
      <c r="E242" s="1465" t="s">
        <v>2652</v>
      </c>
      <c r="F242" s="1468">
        <v>46298</v>
      </c>
      <c r="G242" s="1467"/>
      <c r="H242" s="1469" t="s">
        <v>1698</v>
      </c>
    </row>
    <row r="243" spans="2:8" s="361" customFormat="1" ht="60" customHeight="1">
      <c r="B243" s="1242"/>
      <c r="C243" s="1096">
        <v>6</v>
      </c>
      <c r="D243" s="1471" t="s">
        <v>2653</v>
      </c>
      <c r="E243" s="1472" t="s">
        <v>2654</v>
      </c>
      <c r="F243" s="1468">
        <v>46298</v>
      </c>
      <c r="G243" s="1467"/>
      <c r="H243" s="1469" t="s">
        <v>1698</v>
      </c>
    </row>
    <row r="244" spans="2:8" s="361" customFormat="1" ht="60" customHeight="1">
      <c r="B244" s="1242"/>
      <c r="C244" s="2102"/>
      <c r="D244" s="2103"/>
      <c r="E244" s="2103"/>
      <c r="F244" s="2103"/>
      <c r="G244" s="2103"/>
      <c r="H244" s="2104"/>
    </row>
    <row r="245" spans="2:8" s="361" customFormat="1" ht="60" customHeight="1">
      <c r="B245" s="1242"/>
      <c r="C245" s="1007">
        <v>1</v>
      </c>
      <c r="D245" s="1007" t="s">
        <v>2218</v>
      </c>
      <c r="E245" s="1465" t="s">
        <v>2219</v>
      </c>
      <c r="F245" s="1468">
        <v>46292</v>
      </c>
      <c r="G245" s="1007"/>
      <c r="H245" s="1473" t="s">
        <v>2074</v>
      </c>
    </row>
    <row r="246" spans="2:8" s="361" customFormat="1" ht="60" customHeight="1">
      <c r="B246" s="1242"/>
      <c r="C246" s="1099">
        <v>2</v>
      </c>
      <c r="D246" s="1007" t="s">
        <v>2220</v>
      </c>
      <c r="E246" s="1465" t="s">
        <v>2221</v>
      </c>
      <c r="F246" s="1468">
        <v>46292</v>
      </c>
      <c r="G246" s="1474"/>
      <c r="H246" s="1473" t="s">
        <v>2074</v>
      </c>
    </row>
    <row r="247" spans="2:8" s="361" customFormat="1" ht="60" customHeight="1">
      <c r="B247" s="1242"/>
      <c r="C247" s="2102"/>
      <c r="D247" s="2103"/>
      <c r="E247" s="2103"/>
      <c r="F247" s="2103"/>
      <c r="G247" s="2103"/>
      <c r="H247" s="2104"/>
    </row>
    <row r="248" spans="2:8" s="361" customFormat="1" ht="60" customHeight="1">
      <c r="B248" s="1242"/>
      <c r="C248" s="1096">
        <v>1</v>
      </c>
      <c r="D248" s="1464" t="s">
        <v>2655</v>
      </c>
      <c r="E248" s="1475" t="s">
        <v>2656</v>
      </c>
      <c r="F248" s="1468">
        <v>46295</v>
      </c>
      <c r="G248" s="1468"/>
      <c r="H248" s="1457" t="s">
        <v>1700</v>
      </c>
    </row>
    <row r="249" spans="2:8" s="361" customFormat="1" ht="60" customHeight="1">
      <c r="B249" s="1242"/>
      <c r="C249" s="1096">
        <v>2</v>
      </c>
      <c r="D249" s="1464" t="s">
        <v>2657</v>
      </c>
      <c r="E249" s="1475" t="s">
        <v>2658</v>
      </c>
      <c r="F249" s="1468">
        <v>46295</v>
      </c>
      <c r="G249" s="1468"/>
      <c r="H249" s="1457" t="s">
        <v>1700</v>
      </c>
    </row>
    <row r="250" spans="2:8" s="361" customFormat="1" ht="60" customHeight="1">
      <c r="B250" s="1242"/>
      <c r="C250" s="1096">
        <v>3</v>
      </c>
      <c r="D250" s="1464" t="s">
        <v>2659</v>
      </c>
      <c r="E250" s="1475" t="s">
        <v>2660</v>
      </c>
      <c r="F250" s="1468">
        <v>46295</v>
      </c>
      <c r="G250" s="1468"/>
      <c r="H250" s="1457" t="s">
        <v>1700</v>
      </c>
    </row>
    <row r="251" spans="2:8" s="1347" customFormat="1" ht="60" customHeight="1">
      <c r="B251" s="1348"/>
      <c r="C251" s="2093" t="s">
        <v>2160</v>
      </c>
      <c r="D251" s="2094"/>
      <c r="E251" s="2094"/>
      <c r="F251" s="2094"/>
      <c r="G251" s="2094"/>
      <c r="H251" s="2095"/>
    </row>
    <row r="252" spans="2:8" s="361" customFormat="1" ht="82.2" customHeight="1">
      <c r="B252" s="1242"/>
      <c r="C252" s="1476">
        <v>1</v>
      </c>
      <c r="D252" s="1477" t="s">
        <v>2222</v>
      </c>
      <c r="E252" s="1478" t="s">
        <v>2223</v>
      </c>
      <c r="F252" s="1479">
        <v>46292</v>
      </c>
      <c r="G252" s="1480"/>
      <c r="H252" s="1481" t="s">
        <v>1698</v>
      </c>
    </row>
    <row r="253" spans="2:8" s="361" customFormat="1" ht="114" customHeight="1">
      <c r="B253" s="1242"/>
      <c r="C253" s="2096"/>
      <c r="D253" s="2097"/>
      <c r="E253" s="2097"/>
      <c r="F253" s="2097"/>
      <c r="G253" s="2097"/>
      <c r="H253" s="2098"/>
    </row>
    <row r="254" spans="2:8" s="361" customFormat="1" ht="82.2" customHeight="1">
      <c r="B254" s="1242"/>
      <c r="C254" s="1476">
        <v>1</v>
      </c>
      <c r="D254" s="1477" t="s">
        <v>2661</v>
      </c>
      <c r="E254" s="1478" t="s">
        <v>2662</v>
      </c>
      <c r="F254" s="1473" t="s">
        <v>1936</v>
      </c>
      <c r="G254" s="1480"/>
      <c r="H254" s="1473" t="s">
        <v>1936</v>
      </c>
    </row>
    <row r="255" spans="2:8" s="361" customFormat="1" ht="114" customHeight="1">
      <c r="B255" s="1242"/>
      <c r="C255" s="2096"/>
      <c r="D255" s="2097"/>
      <c r="E255" s="2097"/>
      <c r="F255" s="2097"/>
      <c r="G255" s="2097"/>
      <c r="H255" s="2098"/>
    </row>
    <row r="256" spans="2:8" s="361" customFormat="1" ht="82.2" customHeight="1">
      <c r="B256" s="1242"/>
      <c r="C256" s="1476">
        <v>1</v>
      </c>
      <c r="D256" s="1477" t="s">
        <v>2663</v>
      </c>
      <c r="E256" s="1478" t="s">
        <v>2664</v>
      </c>
      <c r="F256" s="1482">
        <v>46296</v>
      </c>
      <c r="G256" s="1467"/>
      <c r="H256" s="1483" t="s">
        <v>1700</v>
      </c>
    </row>
    <row r="257" spans="2:8" s="361" customFormat="1" ht="114" customHeight="1">
      <c r="B257" s="1242"/>
      <c r="C257" s="1476">
        <v>2</v>
      </c>
      <c r="D257" s="1477" t="s">
        <v>2665</v>
      </c>
      <c r="E257" s="1478" t="s">
        <v>2666</v>
      </c>
      <c r="F257" s="1482">
        <v>46296</v>
      </c>
      <c r="G257" s="1467"/>
      <c r="H257" s="1483" t="s">
        <v>1700</v>
      </c>
    </row>
    <row r="258" spans="2:8" s="361" customFormat="1" ht="82.2" customHeight="1">
      <c r="B258" s="1242"/>
      <c r="C258" s="1476">
        <v>3</v>
      </c>
      <c r="D258" s="1477" t="s">
        <v>2667</v>
      </c>
      <c r="E258" s="1478" t="s">
        <v>2668</v>
      </c>
      <c r="F258" s="1482">
        <v>46291</v>
      </c>
      <c r="G258" s="1467"/>
      <c r="H258" s="1483" t="s">
        <v>1700</v>
      </c>
    </row>
    <row r="259" spans="2:8" s="361" customFormat="1" ht="82.2" customHeight="1">
      <c r="B259" s="1242"/>
      <c r="C259" s="1476">
        <v>4</v>
      </c>
      <c r="D259" s="1477" t="s">
        <v>2669</v>
      </c>
      <c r="E259" s="1478" t="s">
        <v>2662</v>
      </c>
      <c r="F259" s="1482">
        <v>46298</v>
      </c>
      <c r="G259" s="1467"/>
      <c r="H259" s="1483" t="s">
        <v>1700</v>
      </c>
    </row>
    <row r="260" spans="2:8" s="361" customFormat="1" ht="114" customHeight="1">
      <c r="B260" s="1242"/>
      <c r="C260" s="1484">
        <v>5</v>
      </c>
      <c r="D260" s="1485" t="s">
        <v>2670</v>
      </c>
      <c r="E260" s="1478" t="s">
        <v>2671</v>
      </c>
      <c r="F260" s="1482">
        <v>46296</v>
      </c>
      <c r="G260" s="1486"/>
      <c r="H260" s="1483" t="s">
        <v>1700</v>
      </c>
    </row>
    <row r="261" spans="2:8" s="361" customFormat="1" ht="114" customHeight="1">
      <c r="B261" s="1242"/>
      <c r="C261" s="1476">
        <v>6</v>
      </c>
      <c r="D261" s="1487" t="s">
        <v>2672</v>
      </c>
      <c r="E261" s="1478" t="s">
        <v>2673</v>
      </c>
      <c r="F261" s="1482">
        <v>46298</v>
      </c>
      <c r="G261" s="1467"/>
      <c r="H261" s="1483" t="s">
        <v>1700</v>
      </c>
    </row>
    <row r="262" spans="2:8" s="1024" customFormat="1" ht="45.6" customHeight="1">
      <c r="B262" s="1349"/>
      <c r="C262" s="2099" t="s">
        <v>1888</v>
      </c>
      <c r="D262" s="2100"/>
      <c r="E262" s="2100"/>
      <c r="F262" s="2100"/>
      <c r="G262" s="2100"/>
      <c r="H262" s="2101"/>
    </row>
    <row r="263" spans="2:8" s="361" customFormat="1" ht="82.2" customHeight="1">
      <c r="B263" s="1242"/>
      <c r="C263" s="1476">
        <v>1</v>
      </c>
      <c r="D263" s="1488" t="s">
        <v>2674</v>
      </c>
      <c r="E263" s="1489"/>
      <c r="F263" s="1490">
        <v>46298</v>
      </c>
      <c r="G263" s="1480"/>
      <c r="H263" s="1481" t="s">
        <v>1698</v>
      </c>
    </row>
    <row r="264" spans="2:8" s="361" customFormat="1" ht="114" customHeight="1">
      <c r="B264" s="1242"/>
      <c r="C264" s="1476">
        <v>2</v>
      </c>
      <c r="D264" s="1488" t="s">
        <v>2675</v>
      </c>
      <c r="E264" s="1491" t="s">
        <v>2676</v>
      </c>
      <c r="F264" s="1490">
        <v>46298</v>
      </c>
      <c r="G264" s="1480"/>
      <c r="H264" s="1481" t="s">
        <v>1698</v>
      </c>
    </row>
    <row r="265" spans="2:8" s="361" customFormat="1" ht="82.2" customHeight="1">
      <c r="B265" s="1242"/>
      <c r="C265" s="1476">
        <v>3</v>
      </c>
      <c r="D265" s="1488" t="s">
        <v>2677</v>
      </c>
      <c r="E265" s="1489"/>
      <c r="F265" s="1490">
        <v>46298</v>
      </c>
      <c r="G265" s="1480"/>
      <c r="H265" s="1481" t="s">
        <v>1698</v>
      </c>
    </row>
    <row r="266" spans="2:8" s="361" customFormat="1" ht="114" customHeight="1">
      <c r="B266" s="1242"/>
      <c r="C266" s="1476">
        <v>4</v>
      </c>
      <c r="D266" s="1488" t="s">
        <v>2224</v>
      </c>
      <c r="E266" s="1491" t="s">
        <v>2225</v>
      </c>
      <c r="F266" s="1490">
        <v>46292</v>
      </c>
      <c r="G266" s="1467"/>
      <c r="H266" s="1481" t="s">
        <v>1698</v>
      </c>
    </row>
    <row r="267" spans="2:8" s="361" customFormat="1" ht="82.2" customHeight="1">
      <c r="B267" s="1242"/>
      <c r="C267" s="1476">
        <v>5</v>
      </c>
      <c r="D267" s="1488" t="s">
        <v>2226</v>
      </c>
      <c r="E267" s="1491" t="s">
        <v>2227</v>
      </c>
      <c r="F267" s="1490">
        <v>46292</v>
      </c>
      <c r="G267" s="1467"/>
      <c r="H267" s="1481" t="s">
        <v>1698</v>
      </c>
    </row>
    <row r="268" spans="2:8" s="361" customFormat="1" ht="114" customHeight="1">
      <c r="B268" s="1242"/>
      <c r="C268" s="1476">
        <v>6</v>
      </c>
      <c r="D268" s="1488" t="s">
        <v>2228</v>
      </c>
      <c r="E268" s="1491" t="s">
        <v>2229</v>
      </c>
      <c r="F268" s="1490">
        <v>46293</v>
      </c>
      <c r="G268" s="1467"/>
      <c r="H268" s="1481" t="s">
        <v>1698</v>
      </c>
    </row>
    <row r="269" spans="2:8" s="361" customFormat="1" ht="82.2" customHeight="1">
      <c r="B269" s="1242"/>
      <c r="C269" s="1476">
        <v>7</v>
      </c>
      <c r="D269" s="1488" t="s">
        <v>2230</v>
      </c>
      <c r="E269" s="1491" t="s">
        <v>2678</v>
      </c>
      <c r="F269" s="1490">
        <v>46293</v>
      </c>
      <c r="G269" s="1467"/>
      <c r="H269" s="1481" t="s">
        <v>1698</v>
      </c>
    </row>
    <row r="270" spans="2:8" s="361" customFormat="1" ht="82.2" customHeight="1">
      <c r="B270" s="1242"/>
      <c r="C270" s="1476">
        <v>8</v>
      </c>
      <c r="D270" s="1488" t="s">
        <v>2679</v>
      </c>
      <c r="E270" s="1491" t="s">
        <v>2680</v>
      </c>
      <c r="F270" s="1490">
        <v>46292</v>
      </c>
      <c r="G270" s="1480"/>
      <c r="H270" s="1481" t="s">
        <v>1698</v>
      </c>
    </row>
    <row r="271" spans="2:8" s="361" customFormat="1" ht="114" customHeight="1">
      <c r="B271" s="1242"/>
      <c r="C271" s="1476">
        <v>9</v>
      </c>
      <c r="D271" s="1488" t="s">
        <v>2681</v>
      </c>
      <c r="E271" s="1489"/>
      <c r="F271" s="1490">
        <v>46298</v>
      </c>
      <c r="G271" s="1480"/>
      <c r="H271" s="1481" t="s">
        <v>1698</v>
      </c>
    </row>
    <row r="272" spans="2:8" s="361" customFormat="1" ht="82.2" customHeight="1">
      <c r="B272" s="1242"/>
      <c r="C272" s="1476">
        <v>10</v>
      </c>
      <c r="D272" s="1488" t="s">
        <v>2682</v>
      </c>
      <c r="E272" s="1491" t="s">
        <v>2683</v>
      </c>
      <c r="F272" s="1490">
        <v>46294</v>
      </c>
      <c r="G272" s="1480"/>
      <c r="H272" s="1481" t="s">
        <v>1698</v>
      </c>
    </row>
    <row r="273" spans="2:8" s="361" customFormat="1" ht="114" customHeight="1">
      <c r="B273" s="1242"/>
      <c r="C273" s="1476">
        <v>11</v>
      </c>
      <c r="D273" s="1488" t="s">
        <v>2684</v>
      </c>
      <c r="E273" s="1491" t="s">
        <v>2685</v>
      </c>
      <c r="F273" s="1490">
        <v>46294</v>
      </c>
      <c r="G273" s="1467"/>
      <c r="H273" s="1481" t="s">
        <v>1698</v>
      </c>
    </row>
    <row r="274" spans="2:8" s="361" customFormat="1" ht="82.2" customHeight="1">
      <c r="B274" s="1242"/>
      <c r="C274" s="1476">
        <v>12</v>
      </c>
      <c r="D274" s="1488" t="s">
        <v>2686</v>
      </c>
      <c r="E274" s="1491" t="s">
        <v>2687</v>
      </c>
      <c r="F274" s="1490">
        <v>46294</v>
      </c>
      <c r="G274" s="1467"/>
      <c r="H274" s="1481" t="s">
        <v>1698</v>
      </c>
    </row>
    <row r="275" spans="2:8" s="361" customFormat="1" ht="82.2" customHeight="1">
      <c r="B275" s="1242"/>
      <c r="C275" s="1476">
        <v>13</v>
      </c>
      <c r="D275" s="1488" t="s">
        <v>2688</v>
      </c>
      <c r="E275" s="1491" t="s">
        <v>2689</v>
      </c>
      <c r="F275" s="1490">
        <v>46295</v>
      </c>
      <c r="G275" s="1480"/>
      <c r="H275" s="1481" t="s">
        <v>1698</v>
      </c>
    </row>
    <row r="276" spans="2:8" s="361" customFormat="1" ht="114" customHeight="1">
      <c r="B276" s="1242"/>
      <c r="C276" s="1476">
        <v>14</v>
      </c>
      <c r="D276" s="1488" t="s">
        <v>2690</v>
      </c>
      <c r="E276" s="1491" t="s">
        <v>2691</v>
      </c>
      <c r="F276" s="1490">
        <v>46295</v>
      </c>
      <c r="G276" s="1480"/>
      <c r="H276" s="1481" t="s">
        <v>1698</v>
      </c>
    </row>
    <row r="277" spans="2:8" s="361" customFormat="1" ht="82.2" customHeight="1">
      <c r="B277" s="1242"/>
      <c r="C277" s="1476">
        <v>15</v>
      </c>
      <c r="D277" s="1488" t="s">
        <v>2692</v>
      </c>
      <c r="E277" s="1491" t="s">
        <v>2693</v>
      </c>
      <c r="F277" s="1490">
        <v>46295</v>
      </c>
      <c r="G277" s="1467"/>
      <c r="H277" s="1481" t="s">
        <v>1698</v>
      </c>
    </row>
    <row r="278" spans="2:8" s="361" customFormat="1" ht="82.2" customHeight="1">
      <c r="B278" s="1242"/>
      <c r="C278" s="1476">
        <v>16</v>
      </c>
      <c r="D278" s="1488" t="s">
        <v>2694</v>
      </c>
      <c r="E278" s="1491" t="s">
        <v>2695</v>
      </c>
      <c r="F278" s="1490">
        <v>46295</v>
      </c>
      <c r="G278" s="1480"/>
      <c r="H278" s="1481" t="s">
        <v>1698</v>
      </c>
    </row>
    <row r="279" spans="2:8" s="361" customFormat="1" ht="114" customHeight="1">
      <c r="B279" s="1242"/>
      <c r="C279" s="1476">
        <v>17</v>
      </c>
      <c r="D279" s="1488" t="s">
        <v>2696</v>
      </c>
      <c r="E279" s="1491" t="s">
        <v>2697</v>
      </c>
      <c r="F279" s="1490">
        <v>46298</v>
      </c>
      <c r="G279" s="1480"/>
      <c r="H279" s="1481" t="s">
        <v>1698</v>
      </c>
    </row>
    <row r="280" spans="2:8" s="361" customFormat="1" ht="114" customHeight="1">
      <c r="B280" s="1242"/>
      <c r="C280" s="1476">
        <v>18</v>
      </c>
      <c r="D280" s="1488" t="s">
        <v>2698</v>
      </c>
      <c r="E280" s="1491" t="s">
        <v>2699</v>
      </c>
      <c r="F280" s="1490">
        <v>46295</v>
      </c>
      <c r="G280" s="1467">
        <v>1</v>
      </c>
      <c r="H280" s="1481" t="s">
        <v>1698</v>
      </c>
    </row>
    <row r="281" spans="2:8" s="361" customFormat="1" ht="114" customHeight="1">
      <c r="B281" s="1242"/>
      <c r="C281" s="1476">
        <v>19</v>
      </c>
      <c r="D281" s="1488" t="s">
        <v>2700</v>
      </c>
      <c r="E281" s="1491" t="s">
        <v>2701</v>
      </c>
      <c r="F281" s="1490">
        <v>46295</v>
      </c>
      <c r="G281" s="1467">
        <v>1</v>
      </c>
      <c r="H281" s="1481" t="s">
        <v>1698</v>
      </c>
    </row>
    <row r="282" spans="2:8" s="361" customFormat="1" ht="82.2" customHeight="1">
      <c r="B282" s="1242"/>
      <c r="C282" s="1476">
        <v>20</v>
      </c>
      <c r="D282" s="1488" t="s">
        <v>2702</v>
      </c>
      <c r="E282" s="1491" t="s">
        <v>2703</v>
      </c>
      <c r="F282" s="1490">
        <v>46295</v>
      </c>
      <c r="G282" s="1467">
        <v>1</v>
      </c>
      <c r="H282" s="1481" t="s">
        <v>1698</v>
      </c>
    </row>
    <row r="283" spans="2:8" s="361" customFormat="1" ht="82.2" customHeight="1">
      <c r="B283" s="1242"/>
      <c r="C283" s="2096"/>
      <c r="D283" s="2097"/>
      <c r="E283" s="2097"/>
      <c r="F283" s="2097"/>
      <c r="G283" s="2097"/>
      <c r="H283" s="2098"/>
    </row>
    <row r="284" spans="2:8" s="361" customFormat="1" ht="82.2" customHeight="1">
      <c r="B284" s="1242"/>
      <c r="C284" s="1476">
        <v>1</v>
      </c>
      <c r="D284" s="1488" t="s">
        <v>2704</v>
      </c>
      <c r="E284" s="1491"/>
      <c r="F284" s="1490">
        <v>46295</v>
      </c>
      <c r="G284" s="1467"/>
      <c r="H284" s="1492" t="s">
        <v>2074</v>
      </c>
    </row>
    <row r="285" spans="2:8" s="361" customFormat="1" ht="82.2" customHeight="1">
      <c r="B285" s="1242"/>
      <c r="C285" s="2096"/>
      <c r="D285" s="2097"/>
      <c r="E285" s="2097"/>
      <c r="F285" s="2097"/>
      <c r="G285" s="2097"/>
      <c r="H285" s="2098"/>
    </row>
    <row r="286" spans="2:8" s="361" customFormat="1" ht="114" customHeight="1">
      <c r="B286" s="1242"/>
      <c r="C286" s="1476">
        <v>1</v>
      </c>
      <c r="D286" s="1488" t="s">
        <v>2705</v>
      </c>
      <c r="E286" s="1491" t="s">
        <v>2706</v>
      </c>
      <c r="F286" s="1490">
        <v>46298</v>
      </c>
      <c r="G286" s="1467"/>
      <c r="H286" s="1493" t="s">
        <v>1700</v>
      </c>
    </row>
    <row r="287" spans="2:8" s="1070" customFormat="1" ht="45.6" customHeight="1">
      <c r="B287" s="1246"/>
      <c r="C287" s="2084" t="s">
        <v>1895</v>
      </c>
      <c r="D287" s="2085"/>
      <c r="E287" s="2085"/>
      <c r="F287" s="2085"/>
      <c r="G287" s="2085"/>
      <c r="H287" s="2086"/>
    </row>
    <row r="288" spans="2:8" ht="0.6" customHeight="1">
      <c r="C288" s="2087"/>
      <c r="D288" s="2088"/>
      <c r="E288" s="2088"/>
      <c r="F288" s="2088"/>
      <c r="G288" s="2088"/>
      <c r="H288" s="2089"/>
    </row>
    <row r="289" spans="3:8" ht="45.6" customHeight="1">
      <c r="C289" s="1092">
        <v>1</v>
      </c>
      <c r="D289" s="1494" t="s">
        <v>2707</v>
      </c>
      <c r="E289" s="1495" t="s">
        <v>2708</v>
      </c>
      <c r="F289" s="1496">
        <v>46298</v>
      </c>
      <c r="G289" s="1497"/>
      <c r="H289" s="1498" t="s">
        <v>1698</v>
      </c>
    </row>
    <row r="290" spans="3:8" ht="45.6" customHeight="1">
      <c r="C290" s="1092">
        <v>2</v>
      </c>
      <c r="D290" s="1494" t="s">
        <v>2709</v>
      </c>
      <c r="E290" s="1495" t="s">
        <v>2710</v>
      </c>
      <c r="F290" s="1496">
        <v>46294</v>
      </c>
      <c r="G290" s="1497"/>
      <c r="H290" s="1498" t="s">
        <v>1698</v>
      </c>
    </row>
    <row r="291" spans="3:8" ht="45.6" customHeight="1">
      <c r="C291" s="1092">
        <v>3</v>
      </c>
      <c r="D291" s="1494" t="s">
        <v>2711</v>
      </c>
      <c r="E291" s="1495" t="s">
        <v>2712</v>
      </c>
      <c r="F291" s="1496">
        <v>46294</v>
      </c>
      <c r="G291" s="1497"/>
      <c r="H291" s="1498" t="s">
        <v>1698</v>
      </c>
    </row>
    <row r="292" spans="3:8" ht="45.6" customHeight="1">
      <c r="C292" s="1092">
        <v>4</v>
      </c>
      <c r="D292" s="1494" t="s">
        <v>2231</v>
      </c>
      <c r="E292" s="1499" t="s">
        <v>2232</v>
      </c>
      <c r="F292" s="1496">
        <v>46298</v>
      </c>
      <c r="G292" s="1497"/>
      <c r="H292" s="1498" t="s">
        <v>1698</v>
      </c>
    </row>
    <row r="293" spans="3:8" ht="45.6" customHeight="1">
      <c r="C293" s="1092">
        <v>5</v>
      </c>
      <c r="D293" s="1494" t="s">
        <v>2713</v>
      </c>
      <c r="E293" s="1499" t="s">
        <v>2714</v>
      </c>
      <c r="F293" s="1496">
        <v>46292</v>
      </c>
      <c r="G293" s="1497"/>
      <c r="H293" s="1498" t="s">
        <v>1698</v>
      </c>
    </row>
    <row r="294" spans="3:8" ht="45.6" customHeight="1">
      <c r="C294" s="1092">
        <v>6</v>
      </c>
      <c r="D294" s="1494" t="s">
        <v>2715</v>
      </c>
      <c r="E294" s="1499" t="s">
        <v>2716</v>
      </c>
      <c r="F294" s="1496">
        <v>46292</v>
      </c>
      <c r="G294" s="1497"/>
      <c r="H294" s="1498" t="s">
        <v>1698</v>
      </c>
    </row>
    <row r="295" spans="3:8" ht="45.6" customHeight="1">
      <c r="C295" s="1092">
        <v>7</v>
      </c>
      <c r="D295" s="1494" t="s">
        <v>2717</v>
      </c>
      <c r="E295" s="1499" t="s">
        <v>2718</v>
      </c>
      <c r="F295" s="1496">
        <v>46292</v>
      </c>
      <c r="G295" s="1497"/>
      <c r="H295" s="1498" t="s">
        <v>1698</v>
      </c>
    </row>
    <row r="296" spans="3:8" ht="45.6" customHeight="1">
      <c r="C296" s="1092">
        <v>8</v>
      </c>
      <c r="D296" s="1494" t="s">
        <v>2719</v>
      </c>
      <c r="E296" s="1499" t="s">
        <v>2720</v>
      </c>
      <c r="F296" s="1496">
        <v>46294</v>
      </c>
      <c r="G296" s="1497"/>
      <c r="H296" s="1498" t="s">
        <v>1698</v>
      </c>
    </row>
    <row r="297" spans="3:8" ht="45.6" customHeight="1">
      <c r="C297" s="1092">
        <v>9</v>
      </c>
      <c r="D297" s="1494" t="s">
        <v>2721</v>
      </c>
      <c r="E297" s="1499" t="s">
        <v>2722</v>
      </c>
      <c r="F297" s="1496">
        <v>46295</v>
      </c>
      <c r="G297" s="1497"/>
      <c r="H297" s="1498" t="s">
        <v>1698</v>
      </c>
    </row>
    <row r="298" spans="3:8" ht="45.6" customHeight="1">
      <c r="C298" s="1092">
        <v>10</v>
      </c>
      <c r="D298" s="1494" t="s">
        <v>2723</v>
      </c>
      <c r="E298" s="1499" t="s">
        <v>2724</v>
      </c>
      <c r="F298" s="1496">
        <v>46295</v>
      </c>
      <c r="G298" s="1497"/>
      <c r="H298" s="1498" t="s">
        <v>1698</v>
      </c>
    </row>
    <row r="299" spans="3:8" ht="45.6" customHeight="1">
      <c r="C299" s="1092">
        <v>11</v>
      </c>
      <c r="D299" s="1494" t="s">
        <v>2725</v>
      </c>
      <c r="E299" s="1499" t="s">
        <v>2726</v>
      </c>
      <c r="F299" s="1496">
        <v>46295</v>
      </c>
      <c r="G299" s="1497"/>
      <c r="H299" s="1498" t="s">
        <v>1698</v>
      </c>
    </row>
    <row r="300" spans="3:8" ht="45.6" customHeight="1">
      <c r="C300" s="1092">
        <v>12</v>
      </c>
      <c r="D300" s="1494" t="s">
        <v>2727</v>
      </c>
      <c r="E300" s="1499" t="s">
        <v>2728</v>
      </c>
      <c r="F300" s="1496">
        <v>46295</v>
      </c>
      <c r="G300" s="1497"/>
      <c r="H300" s="1498" t="s">
        <v>1698</v>
      </c>
    </row>
    <row r="301" spans="3:8" ht="45.6" customHeight="1">
      <c r="C301" s="1092">
        <v>13</v>
      </c>
      <c r="D301" s="1494" t="s">
        <v>2729</v>
      </c>
      <c r="E301" s="1499" t="s">
        <v>2730</v>
      </c>
      <c r="F301" s="1496">
        <v>46295</v>
      </c>
      <c r="G301" s="1497"/>
      <c r="H301" s="1498" t="s">
        <v>1698</v>
      </c>
    </row>
    <row r="302" spans="3:8" ht="45.6" customHeight="1">
      <c r="C302" s="1092">
        <v>14</v>
      </c>
      <c r="D302" s="1494" t="s">
        <v>2731</v>
      </c>
      <c r="E302" s="1499" t="s">
        <v>2732</v>
      </c>
      <c r="F302" s="1496">
        <v>46295</v>
      </c>
      <c r="G302" s="1497"/>
      <c r="H302" s="1498" t="s">
        <v>1698</v>
      </c>
    </row>
    <row r="303" spans="3:8" ht="45.6" customHeight="1">
      <c r="C303" s="1092">
        <v>15</v>
      </c>
      <c r="D303" s="1494" t="s">
        <v>2733</v>
      </c>
      <c r="E303" s="1499" t="s">
        <v>2734</v>
      </c>
      <c r="F303" s="1496">
        <v>46295</v>
      </c>
      <c r="G303" s="1497"/>
      <c r="H303" s="1498" t="s">
        <v>1698</v>
      </c>
    </row>
    <row r="304" spans="3:8" ht="45.6" customHeight="1">
      <c r="C304" s="1092">
        <v>16</v>
      </c>
      <c r="D304" s="1494" t="s">
        <v>2735</v>
      </c>
      <c r="E304" s="1499" t="s">
        <v>2736</v>
      </c>
      <c r="F304" s="1496">
        <v>46295</v>
      </c>
      <c r="G304" s="1497"/>
      <c r="H304" s="1498" t="s">
        <v>1698</v>
      </c>
    </row>
    <row r="305" spans="3:8" ht="45.6" customHeight="1">
      <c r="C305" s="2090"/>
      <c r="D305" s="2091"/>
      <c r="E305" s="2091"/>
      <c r="F305" s="2091"/>
      <c r="G305" s="2091"/>
      <c r="H305" s="2092"/>
    </row>
    <row r="306" spans="3:8" ht="45.6" customHeight="1">
      <c r="C306" s="1092">
        <v>1</v>
      </c>
      <c r="D306" s="1494" t="s">
        <v>2737</v>
      </c>
      <c r="E306" s="1499" t="s">
        <v>2738</v>
      </c>
      <c r="F306" s="1496">
        <v>46295</v>
      </c>
      <c r="G306" s="1497"/>
      <c r="H306" s="1473" t="s">
        <v>2074</v>
      </c>
    </row>
    <row r="307" spans="3:8" ht="45.6" customHeight="1">
      <c r="C307" s="1092">
        <v>2</v>
      </c>
      <c r="D307" s="1494" t="s">
        <v>2231</v>
      </c>
      <c r="E307" s="1499" t="s">
        <v>2232</v>
      </c>
      <c r="F307" s="1496">
        <v>46294</v>
      </c>
      <c r="G307" s="1497"/>
      <c r="H307" s="1473" t="s">
        <v>2074</v>
      </c>
    </row>
    <row r="308" spans="3:8" ht="45.6" customHeight="1">
      <c r="C308" s="2090"/>
      <c r="D308" s="2091"/>
      <c r="E308" s="2091"/>
      <c r="F308" s="2091"/>
      <c r="G308" s="2091"/>
      <c r="H308" s="2092"/>
    </row>
    <row r="309" spans="3:8" ht="45.6" customHeight="1">
      <c r="C309" s="1092">
        <v>1</v>
      </c>
      <c r="D309" s="1494" t="s">
        <v>2739</v>
      </c>
      <c r="E309" s="1495" t="s">
        <v>2740</v>
      </c>
      <c r="F309" s="1496">
        <v>46295</v>
      </c>
      <c r="G309" s="1497"/>
      <c r="H309" s="1500" t="s">
        <v>1700</v>
      </c>
    </row>
    <row r="310" spans="3:8" ht="45.6" customHeight="1">
      <c r="C310" s="1092">
        <v>2</v>
      </c>
      <c r="D310" s="1494" t="s">
        <v>2741</v>
      </c>
      <c r="E310" s="1499" t="s">
        <v>2742</v>
      </c>
      <c r="F310" s="1496">
        <v>46294</v>
      </c>
      <c r="G310" s="1497"/>
      <c r="H310" s="1500" t="s">
        <v>1700</v>
      </c>
    </row>
    <row r="311" spans="3:8" ht="45.6" customHeight="1">
      <c r="C311" s="1092">
        <v>3</v>
      </c>
      <c r="D311" s="1494" t="s">
        <v>2743</v>
      </c>
      <c r="E311" s="1501" t="s">
        <v>2744</v>
      </c>
      <c r="F311" s="1496">
        <v>46296</v>
      </c>
      <c r="G311" s="1497"/>
      <c r="H311" s="1500" t="s">
        <v>1700</v>
      </c>
    </row>
    <row r="312" spans="3:8" ht="45.6" customHeight="1">
      <c r="C312" s="1092">
        <v>4</v>
      </c>
      <c r="D312" s="1494" t="s">
        <v>2745</v>
      </c>
      <c r="E312" s="1501" t="s">
        <v>2746</v>
      </c>
      <c r="F312" s="1496">
        <v>46298</v>
      </c>
      <c r="G312" s="1497"/>
      <c r="H312" s="1500" t="s">
        <v>1700</v>
      </c>
    </row>
    <row r="313" spans="3:8" ht="45.6" customHeight="1">
      <c r="C313" s="1092">
        <v>5</v>
      </c>
      <c r="D313" s="1494" t="s">
        <v>2747</v>
      </c>
      <c r="E313" s="1501" t="s">
        <v>2748</v>
      </c>
      <c r="F313" s="1496">
        <v>46298</v>
      </c>
      <c r="G313" s="1497"/>
      <c r="H313" s="1500" t="s">
        <v>1700</v>
      </c>
    </row>
  </sheetData>
  <mergeCells count="28">
    <mergeCell ref="C30:H30"/>
    <mergeCell ref="C3:H3"/>
    <mergeCell ref="C6:H6"/>
    <mergeCell ref="C13:H13"/>
    <mergeCell ref="C15:H15"/>
    <mergeCell ref="C17:H17"/>
    <mergeCell ref="C247:H247"/>
    <mergeCell ref="C89:H89"/>
    <mergeCell ref="C95:H95"/>
    <mergeCell ref="C98:H98"/>
    <mergeCell ref="C104:H104"/>
    <mergeCell ref="C105:H105"/>
    <mergeCell ref="C106:H106"/>
    <mergeCell ref="C134:H134"/>
    <mergeCell ref="C140:H140"/>
    <mergeCell ref="C214:H214"/>
    <mergeCell ref="C230:H230"/>
    <mergeCell ref="C244:H244"/>
    <mergeCell ref="C287:H287"/>
    <mergeCell ref="C288:H288"/>
    <mergeCell ref="C305:H305"/>
    <mergeCell ref="C308:H308"/>
    <mergeCell ref="C251:H251"/>
    <mergeCell ref="C253:H253"/>
    <mergeCell ref="C255:H255"/>
    <mergeCell ref="C262:H262"/>
    <mergeCell ref="C283:H283"/>
    <mergeCell ref="C285:H285"/>
  </mergeCells>
  <conditionalFormatting sqref="C6:C7">
    <cfRule type="duplicateValues" dxfId="269" priority="187"/>
  </conditionalFormatting>
  <conditionalFormatting sqref="C17">
    <cfRule type="duplicateValues" dxfId="268" priority="185"/>
  </conditionalFormatting>
  <conditionalFormatting sqref="C98">
    <cfRule type="duplicateValues" dxfId="267" priority="178"/>
  </conditionalFormatting>
  <conditionalFormatting sqref="C104">
    <cfRule type="duplicateValues" dxfId="266" priority="186"/>
  </conditionalFormatting>
  <conditionalFormatting sqref="C106">
    <cfRule type="duplicateValues" dxfId="265" priority="184"/>
  </conditionalFormatting>
  <conditionalFormatting sqref="C140">
    <cfRule type="duplicateValues" dxfId="264" priority="183"/>
  </conditionalFormatting>
  <conditionalFormatting sqref="C230">
    <cfRule type="duplicateValues" dxfId="263" priority="181"/>
  </conditionalFormatting>
  <conditionalFormatting sqref="C251">
    <cfRule type="duplicateValues" dxfId="262" priority="151"/>
  </conditionalFormatting>
  <conditionalFormatting sqref="C262">
    <cfRule type="duplicateValues" dxfId="261" priority="152"/>
  </conditionalFormatting>
  <conditionalFormatting sqref="C287">
    <cfRule type="duplicateValues" dxfId="260" priority="182"/>
  </conditionalFormatting>
  <conditionalFormatting sqref="C288">
    <cfRule type="duplicateValues" dxfId="259" priority="188"/>
  </conditionalFormatting>
  <conditionalFormatting sqref="D8:D12">
    <cfRule type="duplicateValues" dxfId="258" priority="189"/>
  </conditionalFormatting>
  <conditionalFormatting sqref="D16 D14">
    <cfRule type="duplicateValues" dxfId="257" priority="145"/>
  </conditionalFormatting>
  <conditionalFormatting sqref="D99:D103">
    <cfRule type="duplicateValues" dxfId="256" priority="45"/>
  </conditionalFormatting>
  <conditionalFormatting sqref="D141:D205">
    <cfRule type="duplicateValues" dxfId="255" priority="40"/>
  </conditionalFormatting>
  <conditionalFormatting sqref="D206:D213">
    <cfRule type="duplicateValues" dxfId="254" priority="144"/>
  </conditionalFormatting>
  <conditionalFormatting sqref="D215:D229">
    <cfRule type="duplicateValues" dxfId="253" priority="39"/>
  </conditionalFormatting>
  <conditionalFormatting sqref="D231:D234">
    <cfRule type="duplicateValues" dxfId="252" priority="33"/>
  </conditionalFormatting>
  <conditionalFormatting sqref="D235:D236">
    <cfRule type="duplicateValues" dxfId="251" priority="32"/>
  </conditionalFormatting>
  <conditionalFormatting sqref="D237">
    <cfRule type="duplicateValues" dxfId="250" priority="138"/>
  </conditionalFormatting>
  <conditionalFormatting sqref="D238:D243">
    <cfRule type="duplicateValues" dxfId="249" priority="21"/>
  </conditionalFormatting>
  <conditionalFormatting sqref="D248:D250">
    <cfRule type="duplicateValues" dxfId="248" priority="20"/>
  </conditionalFormatting>
  <conditionalFormatting sqref="D252">
    <cfRule type="duplicateValues" dxfId="247" priority="19"/>
  </conditionalFormatting>
  <conditionalFormatting sqref="D254 D256:D261">
    <cfRule type="duplicateValues" dxfId="246" priority="190"/>
  </conditionalFormatting>
  <conditionalFormatting sqref="D289:D304">
    <cfRule type="duplicateValues" dxfId="245" priority="8"/>
  </conditionalFormatting>
  <conditionalFormatting sqref="D306:D307">
    <cfRule type="duplicateValues" dxfId="244" priority="7"/>
  </conditionalFormatting>
  <conditionalFormatting sqref="D309:D313">
    <cfRule type="duplicateValues" dxfId="243" priority="6"/>
  </conditionalFormatting>
  <conditionalFormatting sqref="E107">
    <cfRule type="duplicateValues" dxfId="242" priority="44"/>
  </conditionalFormatting>
  <conditionalFormatting sqref="E115:E118">
    <cfRule type="duplicateValues" dxfId="241" priority="42"/>
  </conditionalFormatting>
  <conditionalFormatting sqref="E119:E133 E108:E114">
    <cfRule type="duplicateValues" dxfId="240" priority="43"/>
  </conditionalFormatting>
  <conditionalFormatting sqref="E136:E139">
    <cfRule type="duplicateValues" dxfId="239" priority="41"/>
  </conditionalFormatting>
  <conditionalFormatting sqref="G289:G304 G306:G307 G309:G313">
    <cfRule type="timePeriod" dxfId="238" priority="180" stopIfTrue="1" timePeriod="yesterday">
      <formula>FLOOR(G289,1)=TODAY()-1</formula>
    </cfRule>
    <cfRule type="cellIs" dxfId="237" priority="179" stopIfTrue="1" operator="greaterThan">
      <formula>2</formula>
    </cfRule>
  </conditionalFormatting>
  <conditionalFormatting sqref="H8:H12">
    <cfRule type="cellIs" dxfId="236" priority="158" stopIfTrue="1" operator="between">
      <formula>"Revised &amp; Resubmit"</formula>
      <formula>"Revised &amp; Resubmit"</formula>
    </cfRule>
    <cfRule type="cellIs" dxfId="235" priority="161" stopIfTrue="1" operator="between">
      <formula>"UR-Under Review"</formula>
      <formula>"UR-Under Review"</formula>
    </cfRule>
    <cfRule type="cellIs" dxfId="234" priority="167" stopIfTrue="1" operator="between">
      <formula>"Accepted"</formula>
      <formula>"Accepted"</formula>
    </cfRule>
    <cfRule type="cellIs" dxfId="233" priority="166" stopIfTrue="1" operator="between">
      <formula>"Accepted as Noted"</formula>
      <formula>"Accepted as Noted"</formula>
    </cfRule>
    <cfRule type="cellIs" dxfId="232" priority="165" stopIfTrue="1" operator="between">
      <formula>"Revised &amp; Resubmit"</formula>
      <formula>"Revised &amp; Resubmit"</formula>
    </cfRule>
    <cfRule type="cellIs" dxfId="231" priority="164" stopIfTrue="1" operator="between">
      <formula>"Rejected"</formula>
      <formula>"Rejected"</formula>
    </cfRule>
    <cfRule type="cellIs" dxfId="230" priority="163" stopIfTrue="1" operator="between">
      <formula>"UR-Under Review"</formula>
      <formula>"UR-Under Review"</formula>
    </cfRule>
    <cfRule type="cellIs" dxfId="229" priority="162" stopIfTrue="1" operator="between">
      <formula>"Rejected"</formula>
      <formula>"Rejected"</formula>
    </cfRule>
    <cfRule type="cellIs" dxfId="228" priority="160" stopIfTrue="1" operator="between">
      <formula>"Accepted"</formula>
      <formula>"Accepted"</formula>
    </cfRule>
    <cfRule type="cellIs" dxfId="227" priority="159" stopIfTrue="1" operator="between">
      <formula>"Accepted as Noted"</formula>
      <formula>"Accepted as Noted"</formula>
    </cfRule>
  </conditionalFormatting>
  <conditionalFormatting sqref="H14">
    <cfRule type="cellIs" dxfId="226" priority="148" stopIfTrue="1" operator="between">
      <formula>"Accepted"</formula>
      <formula>"Accepted"</formula>
    </cfRule>
    <cfRule type="cellIs" dxfId="225" priority="150" stopIfTrue="1" operator="between">
      <formula>"Rejected"</formula>
      <formula>"Rejected"</formula>
    </cfRule>
    <cfRule type="cellIs" dxfId="224" priority="149" stopIfTrue="1" operator="between">
      <formula>"UR-Under Review"</formula>
      <formula>"UR-Under Review"</formula>
    </cfRule>
    <cfRule type="cellIs" dxfId="223" priority="147" stopIfTrue="1" operator="between">
      <formula>"Accepted as Noted"</formula>
      <formula>"Accepted as Noted"</formula>
    </cfRule>
    <cfRule type="cellIs" dxfId="222" priority="146" stopIfTrue="1" operator="between">
      <formula>"Revised &amp; Resubmit"</formula>
      <formula>"Revised &amp; Resubmit"</formula>
    </cfRule>
  </conditionalFormatting>
  <conditionalFormatting sqref="H16">
    <cfRule type="cellIs" dxfId="221" priority="137" stopIfTrue="1" operator="between">
      <formula>"Accepted"</formula>
      <formula>"Accepted"</formula>
    </cfRule>
    <cfRule type="cellIs" dxfId="220" priority="136" stopIfTrue="1" operator="between">
      <formula>"Accepted as Noted"</formula>
      <formula>"Accepted as Noted"</formula>
    </cfRule>
    <cfRule type="cellIs" dxfId="219" priority="135" stopIfTrue="1" operator="between">
      <formula>"Revised &amp; Resubmit"</formula>
      <formula>"Revised &amp; Resubmit"</formula>
    </cfRule>
    <cfRule type="cellIs" dxfId="218" priority="134" stopIfTrue="1" operator="between">
      <formula>"Rejected"</formula>
      <formula>"Rejected"</formula>
    </cfRule>
    <cfRule type="cellIs" dxfId="217" priority="133" stopIfTrue="1" operator="between">
      <formula>"UR-Under Review"</formula>
      <formula>"UR-Under Review"</formula>
    </cfRule>
  </conditionalFormatting>
  <conditionalFormatting sqref="H18">
    <cfRule type="cellIs" dxfId="216" priority="126" stopIfTrue="1" operator="between">
      <formula>"UR-Under Review"</formula>
      <formula>"UR-Under Review"</formula>
    </cfRule>
    <cfRule type="cellIs" dxfId="215" priority="132" stopIfTrue="1" operator="between">
      <formula>"Accepted"</formula>
      <formula>"Accepted"</formula>
    </cfRule>
    <cfRule type="cellIs" dxfId="214" priority="131" stopIfTrue="1" operator="between">
      <formula>"Accepted as Noted"</formula>
      <formula>"Accepted as Noted"</formula>
    </cfRule>
    <cfRule type="cellIs" dxfId="213" priority="130" stopIfTrue="1" operator="between">
      <formula>"Revised &amp; Resubmit"</formula>
      <formula>"Revised &amp; Resubmit"</formula>
    </cfRule>
    <cfRule type="cellIs" dxfId="212" priority="129" stopIfTrue="1" operator="between">
      <formula>"Rejected"</formula>
      <formula>"Rejected"</formula>
    </cfRule>
    <cfRule type="cellIs" dxfId="211" priority="128" stopIfTrue="1" operator="between">
      <formula>"UR-Under Review"</formula>
      <formula>"UR-Under Review"</formula>
    </cfRule>
    <cfRule type="cellIs" dxfId="210" priority="127" stopIfTrue="1" operator="between">
      <formula>"Rejected"</formula>
      <formula>"Rejected"</formula>
    </cfRule>
  </conditionalFormatting>
  <conditionalFormatting sqref="H18:H19">
    <cfRule type="cellIs" dxfId="209" priority="123" stopIfTrue="1" operator="between">
      <formula>"Revised &amp; Resubmit"</formula>
      <formula>"Revised &amp; Resubmit"</formula>
    </cfRule>
    <cfRule type="cellIs" dxfId="208" priority="124" stopIfTrue="1" operator="between">
      <formula>"Accepted as Noted"</formula>
      <formula>"Accepted as Noted"</formula>
    </cfRule>
    <cfRule type="cellIs" dxfId="207" priority="125" stopIfTrue="1" operator="between">
      <formula>"Accepted"</formula>
      <formula>"Accepted"</formula>
    </cfRule>
  </conditionalFormatting>
  <conditionalFormatting sqref="H19">
    <cfRule type="cellIs" dxfId="206" priority="121" stopIfTrue="1" operator="between">
      <formula>"UR-Under Review"</formula>
      <formula>"UR-Under Review"</formula>
    </cfRule>
    <cfRule type="cellIs" dxfId="205" priority="122" stopIfTrue="1" operator="between">
      <formula>"Rejected"</formula>
      <formula>"Rejected"</formula>
    </cfRule>
    <cfRule type="cellIs" dxfId="204" priority="120" stopIfTrue="1" operator="between">
      <formula>"Rejected"</formula>
      <formula>"Rejected"</formula>
    </cfRule>
    <cfRule type="cellIs" dxfId="203" priority="119" stopIfTrue="1" operator="between">
      <formula>"UR-Under Review"</formula>
      <formula>"UR-Under Review"</formula>
    </cfRule>
  </conditionalFormatting>
  <conditionalFormatting sqref="H19:H20">
    <cfRule type="cellIs" dxfId="202" priority="118" stopIfTrue="1" operator="between">
      <formula>"Accepted"</formula>
      <formula>"Accepted"</formula>
    </cfRule>
    <cfRule type="cellIs" dxfId="201" priority="117" stopIfTrue="1" operator="between">
      <formula>"Accepted as Noted"</formula>
      <formula>"Accepted as Noted"</formula>
    </cfRule>
    <cfRule type="cellIs" dxfId="200" priority="116" stopIfTrue="1" operator="between">
      <formula>"Revised &amp; Resubmit"</formula>
      <formula>"Revised &amp; Resubmit"</formula>
    </cfRule>
  </conditionalFormatting>
  <conditionalFormatting sqref="H20">
    <cfRule type="cellIs" dxfId="199" priority="115" stopIfTrue="1" operator="between">
      <formula>"Rejected"</formula>
      <formula>"Rejected"</formula>
    </cfRule>
    <cfRule type="cellIs" dxfId="198" priority="114" stopIfTrue="1" operator="between">
      <formula>"UR-Under Review"</formula>
      <formula>"UR-Under Review"</formula>
    </cfRule>
    <cfRule type="cellIs" dxfId="197" priority="113" stopIfTrue="1" operator="between">
      <formula>"Rejected"</formula>
      <formula>"Rejected"</formula>
    </cfRule>
    <cfRule type="cellIs" dxfId="196" priority="112" stopIfTrue="1" operator="between">
      <formula>"UR-Under Review"</formula>
      <formula>"UR-Under Review"</formula>
    </cfRule>
  </conditionalFormatting>
  <conditionalFormatting sqref="H20:H21">
    <cfRule type="cellIs" dxfId="195" priority="109" stopIfTrue="1" operator="between">
      <formula>"Revised &amp; Resubmit"</formula>
      <formula>"Revised &amp; Resubmit"</formula>
    </cfRule>
    <cfRule type="cellIs" dxfId="194" priority="111" stopIfTrue="1" operator="between">
      <formula>"Accepted"</formula>
      <formula>"Accepted"</formula>
    </cfRule>
    <cfRule type="cellIs" dxfId="193" priority="110" stopIfTrue="1" operator="between">
      <formula>"Accepted as Noted"</formula>
      <formula>"Accepted as Noted"</formula>
    </cfRule>
  </conditionalFormatting>
  <conditionalFormatting sqref="H21">
    <cfRule type="cellIs" dxfId="192" priority="108" stopIfTrue="1" operator="between">
      <formula>"Rejected"</formula>
      <formula>"Rejected"</formula>
    </cfRule>
    <cfRule type="cellIs" dxfId="191" priority="107" stopIfTrue="1" operator="between">
      <formula>"UR-Under Review"</formula>
      <formula>"UR-Under Review"</formula>
    </cfRule>
    <cfRule type="cellIs" dxfId="190" priority="106" stopIfTrue="1" operator="between">
      <formula>"Rejected"</formula>
      <formula>"Rejected"</formula>
    </cfRule>
    <cfRule type="cellIs" dxfId="189" priority="105" stopIfTrue="1" operator="between">
      <formula>"UR-Under Review"</formula>
      <formula>"UR-Under Review"</formula>
    </cfRule>
  </conditionalFormatting>
  <conditionalFormatting sqref="H21:H22">
    <cfRule type="cellIs" dxfId="188" priority="103" stopIfTrue="1" operator="between">
      <formula>"Accepted as Noted"</formula>
      <formula>"Accepted as Noted"</formula>
    </cfRule>
    <cfRule type="cellIs" dxfId="187" priority="102" stopIfTrue="1" operator="between">
      <formula>"Revised &amp; Resubmit"</formula>
      <formula>"Revised &amp; Resubmit"</formula>
    </cfRule>
    <cfRule type="cellIs" dxfId="186" priority="104" stopIfTrue="1" operator="between">
      <formula>"Accepted"</formula>
      <formula>"Accepted"</formula>
    </cfRule>
  </conditionalFormatting>
  <conditionalFormatting sqref="H22">
    <cfRule type="cellIs" dxfId="185" priority="99" stopIfTrue="1" operator="between">
      <formula>"Rejected"</formula>
      <formula>"Rejected"</formula>
    </cfRule>
    <cfRule type="cellIs" dxfId="184" priority="98" stopIfTrue="1" operator="between">
      <formula>"UR-Under Review"</formula>
      <formula>"UR-Under Review"</formula>
    </cfRule>
    <cfRule type="cellIs" dxfId="183" priority="101" stopIfTrue="1" operator="between">
      <formula>"Rejected"</formula>
      <formula>"Rejected"</formula>
    </cfRule>
    <cfRule type="cellIs" dxfId="182" priority="100" stopIfTrue="1" operator="between">
      <formula>"UR-Under Review"</formula>
      <formula>"UR-Under Review"</formula>
    </cfRule>
  </conditionalFormatting>
  <conditionalFormatting sqref="H22:H23">
    <cfRule type="cellIs" dxfId="181" priority="95" stopIfTrue="1" operator="between">
      <formula>"Revised &amp; Resubmit"</formula>
      <formula>"Revised &amp; Resubmit"</formula>
    </cfRule>
    <cfRule type="cellIs" dxfId="180" priority="96" stopIfTrue="1" operator="between">
      <formula>"Accepted as Noted"</formula>
      <formula>"Accepted as Noted"</formula>
    </cfRule>
    <cfRule type="cellIs" dxfId="179" priority="97" stopIfTrue="1" operator="between">
      <formula>"Accepted"</formula>
      <formula>"Accepted"</formula>
    </cfRule>
  </conditionalFormatting>
  <conditionalFormatting sqref="H23">
    <cfRule type="cellIs" dxfId="178" priority="93" stopIfTrue="1" operator="between">
      <formula>"UR-Under Review"</formula>
      <formula>"UR-Under Review"</formula>
    </cfRule>
    <cfRule type="cellIs" dxfId="177" priority="94" stopIfTrue="1" operator="between">
      <formula>"Rejected"</formula>
      <formula>"Rejected"</formula>
    </cfRule>
    <cfRule type="cellIs" dxfId="176" priority="92" stopIfTrue="1" operator="between">
      <formula>"Rejected"</formula>
      <formula>"Rejected"</formula>
    </cfRule>
    <cfRule type="cellIs" dxfId="175" priority="91" stopIfTrue="1" operator="between">
      <formula>"UR-Under Review"</formula>
      <formula>"UR-Under Review"</formula>
    </cfRule>
  </conditionalFormatting>
  <conditionalFormatting sqref="H23:H24">
    <cfRule type="cellIs" dxfId="174" priority="88" stopIfTrue="1" operator="between">
      <formula>"Revised &amp; Resubmit"</formula>
      <formula>"Revised &amp; Resubmit"</formula>
    </cfRule>
    <cfRule type="cellIs" dxfId="173" priority="90" stopIfTrue="1" operator="between">
      <formula>"Accepted"</formula>
      <formula>"Accepted"</formula>
    </cfRule>
    <cfRule type="cellIs" dxfId="172" priority="89" stopIfTrue="1" operator="between">
      <formula>"Accepted as Noted"</formula>
      <formula>"Accepted as Noted"</formula>
    </cfRule>
  </conditionalFormatting>
  <conditionalFormatting sqref="H24">
    <cfRule type="cellIs" dxfId="171" priority="87" stopIfTrue="1" operator="between">
      <formula>"Rejected"</formula>
      <formula>"Rejected"</formula>
    </cfRule>
    <cfRule type="cellIs" dxfId="170" priority="86" stopIfTrue="1" operator="between">
      <formula>"UR-Under Review"</formula>
      <formula>"UR-Under Review"</formula>
    </cfRule>
    <cfRule type="cellIs" dxfId="169" priority="85" stopIfTrue="1" operator="between">
      <formula>"Rejected"</formula>
      <formula>"Rejected"</formula>
    </cfRule>
    <cfRule type="cellIs" dxfId="168" priority="84" stopIfTrue="1" operator="between">
      <formula>"UR-Under Review"</formula>
      <formula>"UR-Under Review"</formula>
    </cfRule>
  </conditionalFormatting>
  <conditionalFormatting sqref="H24:H25">
    <cfRule type="cellIs" dxfId="167" priority="83" stopIfTrue="1" operator="between">
      <formula>"Accepted"</formula>
      <formula>"Accepted"</formula>
    </cfRule>
    <cfRule type="cellIs" dxfId="166" priority="82" stopIfTrue="1" operator="between">
      <formula>"Accepted as Noted"</formula>
      <formula>"Accepted as Noted"</formula>
    </cfRule>
    <cfRule type="cellIs" dxfId="165" priority="81" stopIfTrue="1" operator="between">
      <formula>"Revised &amp; Resubmit"</formula>
      <formula>"Revised &amp; Resubmit"</formula>
    </cfRule>
  </conditionalFormatting>
  <conditionalFormatting sqref="H25">
    <cfRule type="cellIs" dxfId="164" priority="79" stopIfTrue="1" operator="between">
      <formula>"UR-Under Review"</formula>
      <formula>"UR-Under Review"</formula>
    </cfRule>
    <cfRule type="cellIs" dxfId="163" priority="78" stopIfTrue="1" operator="between">
      <formula>"Rejected"</formula>
      <formula>"Rejected"</formula>
    </cfRule>
    <cfRule type="cellIs" dxfId="162" priority="77" stopIfTrue="1" operator="between">
      <formula>"UR-Under Review"</formula>
      <formula>"UR-Under Review"</formula>
    </cfRule>
    <cfRule type="cellIs" dxfId="161" priority="80" stopIfTrue="1" operator="between">
      <formula>"Rejected"</formula>
      <formula>"Rejected"</formula>
    </cfRule>
  </conditionalFormatting>
  <conditionalFormatting sqref="H25:H26">
    <cfRule type="cellIs" dxfId="160" priority="74" stopIfTrue="1" operator="between">
      <formula>"Revised &amp; Resubmit"</formula>
      <formula>"Revised &amp; Resubmit"</formula>
    </cfRule>
    <cfRule type="cellIs" dxfId="159" priority="75" stopIfTrue="1" operator="between">
      <formula>"Accepted as Noted"</formula>
      <formula>"Accepted as Noted"</formula>
    </cfRule>
    <cfRule type="cellIs" dxfId="158" priority="76" stopIfTrue="1" operator="between">
      <formula>"Accepted"</formula>
      <formula>"Accepted"</formula>
    </cfRule>
  </conditionalFormatting>
  <conditionalFormatting sqref="H26">
    <cfRule type="cellIs" dxfId="157" priority="71" stopIfTrue="1" operator="between">
      <formula>"Rejected"</formula>
      <formula>"Rejected"</formula>
    </cfRule>
    <cfRule type="cellIs" dxfId="156" priority="70" stopIfTrue="1" operator="between">
      <formula>"UR-Under Review"</formula>
      <formula>"UR-Under Review"</formula>
    </cfRule>
    <cfRule type="cellIs" dxfId="155" priority="73" stopIfTrue="1" operator="between">
      <formula>"Rejected"</formula>
      <formula>"Rejected"</formula>
    </cfRule>
    <cfRule type="cellIs" dxfId="154" priority="72" stopIfTrue="1" operator="between">
      <formula>"UR-Under Review"</formula>
      <formula>"UR-Under Review"</formula>
    </cfRule>
  </conditionalFormatting>
  <conditionalFormatting sqref="H26:H27">
    <cfRule type="cellIs" dxfId="153" priority="69" stopIfTrue="1" operator="between">
      <formula>"Accepted"</formula>
      <formula>"Accepted"</formula>
    </cfRule>
    <cfRule type="cellIs" dxfId="152" priority="68" stopIfTrue="1" operator="between">
      <formula>"Accepted as Noted"</formula>
      <formula>"Accepted as Noted"</formula>
    </cfRule>
    <cfRule type="cellIs" dxfId="151" priority="67" stopIfTrue="1" operator="between">
      <formula>"Revised &amp; Resubmit"</formula>
      <formula>"Revised &amp; Resubmit"</formula>
    </cfRule>
  </conditionalFormatting>
  <conditionalFormatting sqref="H27">
    <cfRule type="cellIs" dxfId="150" priority="66" stopIfTrue="1" operator="between">
      <formula>"Rejected"</formula>
      <formula>"Rejected"</formula>
    </cfRule>
    <cfRule type="cellIs" dxfId="149" priority="65" stopIfTrue="1" operator="between">
      <formula>"UR-Under Review"</formula>
      <formula>"UR-Under Review"</formula>
    </cfRule>
    <cfRule type="cellIs" dxfId="148" priority="64" stopIfTrue="1" operator="between">
      <formula>"Rejected"</formula>
      <formula>"Rejected"</formula>
    </cfRule>
    <cfRule type="cellIs" dxfId="147" priority="63" stopIfTrue="1" operator="between">
      <formula>"UR-Under Review"</formula>
      <formula>"UR-Under Review"</formula>
    </cfRule>
  </conditionalFormatting>
  <conditionalFormatting sqref="H27:H28">
    <cfRule type="cellIs" dxfId="146" priority="62" stopIfTrue="1" operator="between">
      <formula>"Accepted"</formula>
      <formula>"Accepted"</formula>
    </cfRule>
    <cfRule type="cellIs" dxfId="145" priority="61" stopIfTrue="1" operator="between">
      <formula>"Accepted as Noted"</formula>
      <formula>"Accepted as Noted"</formula>
    </cfRule>
    <cfRule type="cellIs" dxfId="144" priority="60" stopIfTrue="1" operator="between">
      <formula>"Revised &amp; Resubmit"</formula>
      <formula>"Revised &amp; Resubmit"</formula>
    </cfRule>
  </conditionalFormatting>
  <conditionalFormatting sqref="H28">
    <cfRule type="cellIs" dxfId="143" priority="58" stopIfTrue="1" operator="between">
      <formula>"UR-Under Review"</formula>
      <formula>"UR-Under Review"</formula>
    </cfRule>
    <cfRule type="cellIs" dxfId="142" priority="59" stopIfTrue="1" operator="between">
      <formula>"Rejected"</formula>
      <formula>"Rejected"</formula>
    </cfRule>
    <cfRule type="cellIs" dxfId="141" priority="57" stopIfTrue="1" operator="between">
      <formula>"Rejected"</formula>
      <formula>"Rejected"</formula>
    </cfRule>
    <cfRule type="cellIs" dxfId="140" priority="56" stopIfTrue="1" operator="between">
      <formula>"UR-Under Review"</formula>
      <formula>"UR-Under Review"</formula>
    </cfRule>
  </conditionalFormatting>
  <conditionalFormatting sqref="H28:H29">
    <cfRule type="cellIs" dxfId="139" priority="53" stopIfTrue="1" operator="between">
      <formula>"Revised &amp; Resubmit"</formula>
      <formula>"Revised &amp; Resubmit"</formula>
    </cfRule>
    <cfRule type="cellIs" dxfId="138" priority="55" stopIfTrue="1" operator="between">
      <formula>"Accepted"</formula>
      <formula>"Accepted"</formula>
    </cfRule>
    <cfRule type="cellIs" dxfId="137" priority="54" stopIfTrue="1" operator="between">
      <formula>"Accepted as Noted"</formula>
      <formula>"Accepted as Noted"</formula>
    </cfRule>
  </conditionalFormatting>
  <conditionalFormatting sqref="H29">
    <cfRule type="cellIs" dxfId="136" priority="49" stopIfTrue="1" operator="between">
      <formula>"UR-Under Review"</formula>
      <formula>"UR-Under Review"</formula>
    </cfRule>
    <cfRule type="cellIs" dxfId="135" priority="50" stopIfTrue="1" operator="between">
      <formula>"Rejected"</formula>
      <formula>"Rejected"</formula>
    </cfRule>
    <cfRule type="cellIs" dxfId="134" priority="51" stopIfTrue="1" operator="between">
      <formula>"UR-Under Review"</formula>
      <formula>"UR-Under Review"</formula>
    </cfRule>
    <cfRule type="cellIs" dxfId="133" priority="52" stopIfTrue="1" operator="between">
      <formula>"Rejected"</formula>
      <formula>"Rejected"</formula>
    </cfRule>
    <cfRule type="cellIs" dxfId="132" priority="47" stopIfTrue="1" operator="between">
      <formula>"Accepted as Noted"</formula>
      <formula>"Accepted as Noted"</formula>
    </cfRule>
    <cfRule type="cellIs" dxfId="131" priority="48" stopIfTrue="1" operator="between">
      <formula>"Accepted"</formula>
      <formula>"Accepted"</formula>
    </cfRule>
    <cfRule type="cellIs" dxfId="130" priority="46" stopIfTrue="1" operator="between">
      <formula>"Revised &amp; Resubmit"</formula>
      <formula>"Revised &amp; Resubmit"</formula>
    </cfRule>
  </conditionalFormatting>
  <conditionalFormatting sqref="H31:H88">
    <cfRule type="cellIs" dxfId="129" priority="177" stopIfTrue="1" operator="between">
      <formula>"Rejected"</formula>
      <formula>"Rejected"</formula>
    </cfRule>
    <cfRule type="cellIs" dxfId="128" priority="173" stopIfTrue="1" operator="between">
      <formula>"Revised &amp; Resubmit"</formula>
      <formula>"Revised &amp; Resubmit"</formula>
    </cfRule>
    <cfRule type="cellIs" dxfId="127" priority="174" stopIfTrue="1" operator="between">
      <formula>"Accepted as Noted"</formula>
      <formula>"Accepted as Noted"</formula>
    </cfRule>
    <cfRule type="cellIs" dxfId="126" priority="175" stopIfTrue="1" operator="between">
      <formula>"Accepted"</formula>
      <formula>"Accepted"</formula>
    </cfRule>
    <cfRule type="cellIs" dxfId="125" priority="176" stopIfTrue="1" operator="between">
      <formula>"UR-Under Review"</formula>
      <formula>"UR-Under Review"</formula>
    </cfRule>
  </conditionalFormatting>
  <conditionalFormatting sqref="H90:H94">
    <cfRule type="cellIs" dxfId="124" priority="168" stopIfTrue="1" operator="between">
      <formula>"Revised &amp; Resubmit"</formula>
      <formula>"Revised &amp; Resubmit"</formula>
    </cfRule>
    <cfRule type="cellIs" dxfId="123" priority="169" stopIfTrue="1" operator="between">
      <formula>"Accepted as Noted"</formula>
      <formula>"Accepted as Noted"</formula>
    </cfRule>
    <cfRule type="cellIs" dxfId="122" priority="171" stopIfTrue="1" operator="between">
      <formula>"UR-Under Review"</formula>
      <formula>"UR-Under Review"</formula>
    </cfRule>
    <cfRule type="cellIs" dxfId="121" priority="172" stopIfTrue="1" operator="between">
      <formula>"Rejected"</formula>
      <formula>"Rejected"</formula>
    </cfRule>
    <cfRule type="cellIs" dxfId="120" priority="170" stopIfTrue="1" operator="between">
      <formula>"Accepted"</formula>
      <formula>"Accepted"</formula>
    </cfRule>
  </conditionalFormatting>
  <conditionalFormatting sqref="H135:H213">
    <cfRule type="cellIs" dxfId="119" priority="141" stopIfTrue="1" operator="between">
      <formula>"Revised &amp; Resubmit"</formula>
      <formula>"Revised &amp; Resubmit"</formula>
    </cfRule>
    <cfRule type="cellIs" dxfId="118" priority="142" stopIfTrue="1" operator="between">
      <formula>"Accepted as Noted"</formula>
      <formula>"Accepted as Noted"</formula>
    </cfRule>
    <cfRule type="cellIs" dxfId="117" priority="143" stopIfTrue="1" operator="between">
      <formula>"Accepted"</formula>
      <formula>"Accepted"</formula>
    </cfRule>
    <cfRule type="cellIs" dxfId="116" priority="139" stopIfTrue="1" operator="between">
      <formula>"UR-Under Review"</formula>
      <formula>"UR-Under Review"</formula>
    </cfRule>
    <cfRule type="cellIs" dxfId="115" priority="140" stopIfTrue="1" operator="between">
      <formula>"Rejected"</formula>
      <formula>"Rejected"</formula>
    </cfRule>
  </conditionalFormatting>
  <conditionalFormatting sqref="H215:H229">
    <cfRule type="cellIs" dxfId="114" priority="37" stopIfTrue="1" operator="between">
      <formula>"Accepted as Noted"</formula>
      <formula>"Accepted as Noted"</formula>
    </cfRule>
    <cfRule type="cellIs" dxfId="113" priority="36" stopIfTrue="1" operator="between">
      <formula>"Revised &amp; Resubmit"</formula>
      <formula>"Revised &amp; Resubmit"</formula>
    </cfRule>
    <cfRule type="cellIs" dxfId="112" priority="35" stopIfTrue="1" operator="between">
      <formula>"Rejected"</formula>
      <formula>"Rejected"</formula>
    </cfRule>
    <cfRule type="cellIs" dxfId="111" priority="34" stopIfTrue="1" operator="between">
      <formula>"UR-Under Review"</formula>
      <formula>"UR-Under Review"</formula>
    </cfRule>
    <cfRule type="cellIs" dxfId="110" priority="38" stopIfTrue="1" operator="between">
      <formula>"Accepted"</formula>
      <formula>"Accepted"</formula>
    </cfRule>
  </conditionalFormatting>
  <conditionalFormatting sqref="H231:H236">
    <cfRule type="cellIs" dxfId="109" priority="26" stopIfTrue="1" operator="between">
      <formula>"Rejected"</formula>
      <formula>"Rejected"</formula>
    </cfRule>
    <cfRule type="cellIs" dxfId="108" priority="24" stopIfTrue="1" operator="between">
      <formula>"Accepted"</formula>
      <formula>"Accepted"</formula>
    </cfRule>
    <cfRule type="cellIs" dxfId="107" priority="25" stopIfTrue="1" operator="between">
      <formula>"UR-Under Review"</formula>
      <formula>"UR-Under Review"</formula>
    </cfRule>
    <cfRule type="cellIs" dxfId="106" priority="23" stopIfTrue="1" operator="between">
      <formula>"Accepted as Noted"</formula>
      <formula>"Accepted as Noted"</formula>
    </cfRule>
    <cfRule type="cellIs" dxfId="105" priority="22" stopIfTrue="1" operator="between">
      <formula>"Revised &amp; Resubmit"</formula>
      <formula>"Revised &amp; Resubmit"</formula>
    </cfRule>
  </conditionalFormatting>
  <conditionalFormatting sqref="H231:H243">
    <cfRule type="cellIs" dxfId="104" priority="31" stopIfTrue="1" operator="between">
      <formula>"Accepted"</formula>
      <formula>"Accepted"</formula>
    </cfRule>
    <cfRule type="cellIs" dxfId="103" priority="30" stopIfTrue="1" operator="between">
      <formula>"Accepted as Noted"</formula>
      <formula>"Accepted as Noted"</formula>
    </cfRule>
    <cfRule type="cellIs" dxfId="102" priority="29" stopIfTrue="1" operator="between">
      <formula>"Revised &amp; Resubmit"</formula>
      <formula>"Revised &amp; Resubmit"</formula>
    </cfRule>
    <cfRule type="cellIs" dxfId="101" priority="28" stopIfTrue="1" operator="between">
      <formula>"Rejected"</formula>
      <formula>"Rejected"</formula>
    </cfRule>
    <cfRule type="cellIs" dxfId="100" priority="27" stopIfTrue="1" operator="between">
      <formula>"UR-Under Review"</formula>
      <formula>"UR-Under Review"</formula>
    </cfRule>
  </conditionalFormatting>
  <conditionalFormatting sqref="H248:H250">
    <cfRule type="cellIs" dxfId="99" priority="156" stopIfTrue="1" operator="between">
      <formula>"Accepted as Noted"</formula>
      <formula>"Accepted as Noted"</formula>
    </cfRule>
    <cfRule type="cellIs" dxfId="98" priority="157" stopIfTrue="1" operator="between">
      <formula>"Accepted"</formula>
      <formula>"Accepted"</formula>
    </cfRule>
    <cfRule type="cellIs" dxfId="97" priority="155" stopIfTrue="1" operator="between">
      <formula>"Revised &amp; Resubmit"</formula>
      <formula>"Revised &amp; Resubmit"</formula>
    </cfRule>
    <cfRule type="cellIs" dxfId="96" priority="154" stopIfTrue="1" operator="between">
      <formula>"Rejected"</formula>
      <formula>"Rejected"</formula>
    </cfRule>
    <cfRule type="cellIs" dxfId="95" priority="153" stopIfTrue="1" operator="between">
      <formula>"UR-Under Review"</formula>
      <formula>"UR-Under Review"</formula>
    </cfRule>
  </conditionalFormatting>
  <conditionalFormatting sqref="H256:H261">
    <cfRule type="cellIs" dxfId="94" priority="18" stopIfTrue="1" operator="between">
      <formula>"Accepted"</formula>
      <formula>"Accepted"</formula>
    </cfRule>
    <cfRule type="cellIs" dxfId="93" priority="17" stopIfTrue="1" operator="between">
      <formula>"Accepted as Noted"</formula>
      <formula>"Accepted as Noted"</formula>
    </cfRule>
    <cfRule type="cellIs" dxfId="92" priority="16" stopIfTrue="1" operator="between">
      <formula>"Revised &amp; Resubmit"</formula>
      <formula>"Revised &amp; Resubmit"</formula>
    </cfRule>
    <cfRule type="cellIs" dxfId="91" priority="15" stopIfTrue="1" operator="between">
      <formula>"Rejected"</formula>
      <formula>"Rejected"</formula>
    </cfRule>
    <cfRule type="cellIs" dxfId="90" priority="14" stopIfTrue="1" operator="between">
      <formula>"UR-Under Review"</formula>
      <formula>"UR-Under Review"</formula>
    </cfRule>
  </conditionalFormatting>
  <conditionalFormatting sqref="H286">
    <cfRule type="cellIs" dxfId="89" priority="10" stopIfTrue="1" operator="between">
      <formula>"Rejected"</formula>
      <formula>"Rejected"</formula>
    </cfRule>
    <cfRule type="cellIs" dxfId="88" priority="9" stopIfTrue="1" operator="between">
      <formula>"UR-Under Review"</formula>
      <formula>"UR-Under Review"</formula>
    </cfRule>
    <cfRule type="cellIs" dxfId="87" priority="13" stopIfTrue="1" operator="between">
      <formula>"Accepted"</formula>
      <formula>"Accepted"</formula>
    </cfRule>
    <cfRule type="cellIs" dxfId="86" priority="12" stopIfTrue="1" operator="between">
      <formula>"Accepted as Noted"</formula>
      <formula>"Accepted as Noted"</formula>
    </cfRule>
    <cfRule type="cellIs" dxfId="85" priority="11" stopIfTrue="1" operator="between">
      <formula>"Revised &amp; Resubmit"</formula>
      <formula>"Revised &amp; Resubmit"</formula>
    </cfRule>
  </conditionalFormatting>
  <conditionalFormatting sqref="H309:H313">
    <cfRule type="cellIs" dxfId="84" priority="1" stopIfTrue="1" operator="between">
      <formula>"UR-Under Review"</formula>
      <formula>"UR-Under Review"</formula>
    </cfRule>
    <cfRule type="cellIs" dxfId="83" priority="2" stopIfTrue="1" operator="between">
      <formula>"Rejected"</formula>
      <formula>"Rejected"</formula>
    </cfRule>
    <cfRule type="cellIs" dxfId="82" priority="3" stopIfTrue="1" operator="between">
      <formula>"Revised &amp; Resubmit"</formula>
      <formula>"Revised &amp; Resubmit"</formula>
    </cfRule>
    <cfRule type="cellIs" dxfId="81" priority="4" stopIfTrue="1" operator="between">
      <formula>"Accepted as Noted"</formula>
      <formula>"Accepted as Noted"</formula>
    </cfRule>
    <cfRule type="cellIs" dxfId="80" priority="5" stopIfTrue="1" operator="between">
      <formula>"Accepted"</formula>
      <formula>"Accepted"</formula>
    </cfRule>
  </conditionalFormatting>
  <dataValidations count="11">
    <dataValidation type="list" allowBlank="1" showInputMessage="1" showErrorMessage="1" sqref="H8:H12" xr:uid="{FF0F13FB-09B8-46F1-83F3-502628FE5063}">
      <formula1>$X$18:$X$97</formula1>
    </dataValidation>
    <dataValidation type="list" allowBlank="1" showInputMessage="1" showErrorMessage="1" sqref="H286" xr:uid="{EF924237-331D-47D1-8F24-51E603939C9A}">
      <formula1>$S$42:$S$68</formula1>
    </dataValidation>
    <dataValidation type="list" allowBlank="1" showInputMessage="1" showErrorMessage="1" sqref="H256:H261 H309:H313" xr:uid="{181CB92F-9162-4157-9926-154739515346}">
      <formula1>$Z$13:$Z$25</formula1>
    </dataValidation>
    <dataValidation type="list" allowBlank="1" showInputMessage="1" showErrorMessage="1" sqref="H18:H29 H231:H236" xr:uid="{8E819B03-F95B-4379-88A2-02CD129FCED7}">
      <formula1>$X$11:$X$18</formula1>
    </dataValidation>
    <dataValidation type="list" allowBlank="1" showInputMessage="1" showErrorMessage="1" sqref="H16" xr:uid="{2F55E4B1-A1ED-4882-B92A-A755A1F39999}">
      <formula1>$Q$62:$Q$80</formula1>
    </dataValidation>
    <dataValidation type="list" allowBlank="1" showInputMessage="1" showErrorMessage="1" sqref="H215:H229" xr:uid="{8819C3A5-2C86-432A-8B7D-CFD16A18C288}">
      <formula1>$Z$17:$Z$17</formula1>
    </dataValidation>
    <dataValidation type="list" allowBlank="1" showInputMessage="1" showErrorMessage="1" sqref="H141:H213" xr:uid="{3101AF9F-DBC2-4100-9F64-2B95FC92C9E3}">
      <formula1>$Z$14:$Z$16</formula1>
    </dataValidation>
    <dataValidation type="list" allowBlank="1" showInputMessage="1" showErrorMessage="1" sqref="H135:H139" xr:uid="{9B89CEBC-1518-4D6A-BB21-34B1B74A9669}">
      <formula1>$Z$14:$Z$18</formula1>
    </dataValidation>
    <dataValidation type="list" allowBlank="1" showInputMessage="1" showErrorMessage="1" sqref="H248:H250" xr:uid="{AC33F1E2-3961-423B-B464-4EB9B3825B71}">
      <formula1>$Z$17:$Z$27</formula1>
    </dataValidation>
    <dataValidation type="list" allowBlank="1" showInputMessage="1" showErrorMessage="1" sqref="H31:H88 H14 H90:H94" xr:uid="{D2C75F16-DED3-4E28-9261-71C36148FF2B}">
      <formula1>$X$18:$X$19</formula1>
    </dataValidation>
    <dataValidation type="list" allowBlank="1" showInputMessage="1" showErrorMessage="1" sqref="H140 H237:H243" xr:uid="{131311B5-C303-40C5-AAAF-CDD5B3450514}">
      <formula1>#REF!</formula1>
    </dataValidation>
  </dataValidations>
  <printOptions horizontalCentered="1"/>
  <pageMargins left="0.25" right="0.41" top="0.15" bottom="0.25" header="0" footer="0"/>
  <pageSetup paperSize="9" scale="32" fitToHeight="0" orientation="portrait" horizontalDpi="1200" verticalDpi="1200" r:id="rId1"/>
  <headerFooter>
    <oddFooter>&amp;C&amp;P / &amp;N&amp;R&amp;F_x000D_&amp;1#&amp;"Aptos"&amp;10&amp;K000000 Data sensitivity -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6CB1-20DE-4B0D-A504-E94B90D6499D}">
  <sheetPr>
    <pageSetUpPr fitToPage="1"/>
  </sheetPr>
  <dimension ref="C2:U43"/>
  <sheetViews>
    <sheetView view="pageBreakPreview" topLeftCell="H10" zoomScale="49" zoomScaleNormal="100" zoomScaleSheetLayoutView="70" workbookViewId="0">
      <selection activeCell="P26" sqref="P26"/>
    </sheetView>
  </sheetViews>
  <sheetFormatPr defaultColWidth="9.109375" defaultRowHeight="13.2"/>
  <cols>
    <col min="1" max="1" width="9.109375" style="1339"/>
    <col min="2" max="2" width="3.5546875" style="1339" customWidth="1"/>
    <col min="3" max="3" width="69.88671875" style="1338" bestFit="1" customWidth="1"/>
    <col min="4" max="4" width="27.88671875" style="1338" bestFit="1" customWidth="1"/>
    <col min="5" max="5" width="16.5546875" style="1338" customWidth="1"/>
    <col min="6" max="6" width="64.33203125" style="1338" bestFit="1" customWidth="1"/>
    <col min="7" max="7" width="27.33203125" style="1338" bestFit="1" customWidth="1"/>
    <col min="8" max="8" width="29.88671875" style="1338" customWidth="1"/>
    <col min="9" max="9" width="19.88671875" style="1342" bestFit="1" customWidth="1"/>
    <col min="10" max="10" width="25.33203125" style="1342" bestFit="1" customWidth="1"/>
    <col min="11" max="11" width="18.5546875" style="1342" bestFit="1" customWidth="1"/>
    <col min="12" max="12" width="14.33203125" style="1342" bestFit="1" customWidth="1"/>
    <col min="13" max="13" width="21.88671875" style="1342" bestFit="1" customWidth="1"/>
    <col min="14" max="14" width="22.6640625" style="1342" bestFit="1" customWidth="1"/>
    <col min="15" max="15" width="18.33203125" style="1342" bestFit="1" customWidth="1"/>
    <col min="16" max="16" width="20.6640625" style="1339" bestFit="1" customWidth="1"/>
    <col min="17" max="17" width="13" style="1339" customWidth="1"/>
    <col min="18" max="18" width="85.5546875" style="1339" bestFit="1" customWidth="1"/>
    <col min="19" max="20" width="9.109375" style="1339"/>
    <col min="21" max="21" width="0" style="1339" hidden="1" customWidth="1"/>
    <col min="22" max="16384" width="9.109375" style="1339"/>
  </cols>
  <sheetData>
    <row r="2" spans="3:21" ht="23.1" customHeight="1">
      <c r="C2" s="2138" t="s">
        <v>1938</v>
      </c>
      <c r="D2" s="2138"/>
      <c r="E2" s="2138"/>
      <c r="F2" s="2138"/>
      <c r="G2" s="2138"/>
      <c r="H2" s="2138"/>
      <c r="I2" s="2138"/>
      <c r="J2" s="2138"/>
      <c r="K2" s="2138"/>
      <c r="L2" s="2138"/>
      <c r="M2" s="2138"/>
      <c r="N2" s="2138"/>
      <c r="O2" s="2138"/>
      <c r="P2" s="2138"/>
      <c r="Q2" s="2138"/>
      <c r="R2" s="2138"/>
    </row>
    <row r="3" spans="3:21" s="1340" customFormat="1" ht="51.6" customHeight="1">
      <c r="C3" s="1331" t="s">
        <v>2075</v>
      </c>
      <c r="D3" s="1331" t="s">
        <v>2076</v>
      </c>
      <c r="E3" s="1331" t="s">
        <v>2077</v>
      </c>
      <c r="F3" s="1331" t="s">
        <v>2078</v>
      </c>
      <c r="G3" s="1331" t="s">
        <v>1905</v>
      </c>
      <c r="H3" s="1332" t="s">
        <v>2079</v>
      </c>
      <c r="I3" s="1331" t="s">
        <v>2080</v>
      </c>
      <c r="J3" s="1333" t="s">
        <v>2081</v>
      </c>
      <c r="K3" s="1334" t="s">
        <v>2082</v>
      </c>
      <c r="L3" s="1331" t="s">
        <v>2083</v>
      </c>
      <c r="M3" s="1331" t="s">
        <v>2084</v>
      </c>
      <c r="N3" s="1331" t="s">
        <v>2085</v>
      </c>
      <c r="O3" s="1331" t="s">
        <v>1906</v>
      </c>
      <c r="P3" s="1331" t="s">
        <v>2086</v>
      </c>
      <c r="Q3" s="1331" t="s">
        <v>2087</v>
      </c>
      <c r="R3" s="1331" t="s">
        <v>2088</v>
      </c>
    </row>
    <row r="4" spans="3:21" s="1341" customFormat="1" ht="51.6" customHeight="1">
      <c r="C4" s="1335" t="s">
        <v>2089</v>
      </c>
      <c r="D4" s="1335" t="s">
        <v>1277</v>
      </c>
      <c r="E4" s="1335" t="s">
        <v>2090</v>
      </c>
      <c r="F4" s="1336" t="s">
        <v>2118</v>
      </c>
      <c r="G4" s="1386" t="s">
        <v>1907</v>
      </c>
      <c r="H4" s="1387" t="s">
        <v>2114</v>
      </c>
      <c r="I4" s="1337" t="s">
        <v>1937</v>
      </c>
      <c r="J4" s="1337" t="s">
        <v>2091</v>
      </c>
      <c r="K4" s="1337" t="s">
        <v>2092</v>
      </c>
      <c r="L4" s="1335" t="s">
        <v>2093</v>
      </c>
      <c r="M4" s="1350">
        <v>1</v>
      </c>
      <c r="N4" s="1350">
        <v>0</v>
      </c>
      <c r="O4" s="1402">
        <v>155879</v>
      </c>
      <c r="P4" s="1402">
        <v>36336</v>
      </c>
      <c r="Q4" s="1351" t="s">
        <v>1689</v>
      </c>
      <c r="R4" s="1405" t="s">
        <v>2139</v>
      </c>
      <c r="U4" s="1341" t="s">
        <v>2093</v>
      </c>
    </row>
    <row r="5" spans="3:21" s="1341" customFormat="1" ht="51.6" customHeight="1">
      <c r="C5" s="1335" t="s">
        <v>2089</v>
      </c>
      <c r="D5" s="1335" t="s">
        <v>1277</v>
      </c>
      <c r="E5" s="1335" t="s">
        <v>2090</v>
      </c>
      <c r="F5" s="1336" t="s">
        <v>2113</v>
      </c>
      <c r="G5" s="1386" t="s">
        <v>1907</v>
      </c>
      <c r="H5" s="1387" t="s">
        <v>2114</v>
      </c>
      <c r="I5" s="1337" t="s">
        <v>2115</v>
      </c>
      <c r="J5" s="1337" t="s">
        <v>2116</v>
      </c>
      <c r="K5" s="1337" t="s">
        <v>2117</v>
      </c>
      <c r="L5" s="1335" t="s">
        <v>2093</v>
      </c>
      <c r="M5" s="1350">
        <v>1</v>
      </c>
      <c r="N5" s="1350">
        <v>0</v>
      </c>
      <c r="O5" s="1402">
        <v>129381</v>
      </c>
      <c r="P5" s="1402">
        <v>0</v>
      </c>
      <c r="Q5" s="1351" t="s">
        <v>1689</v>
      </c>
      <c r="R5" s="1405" t="s">
        <v>2140</v>
      </c>
    </row>
    <row r="6" spans="3:21" s="1341" customFormat="1" ht="53.1" customHeight="1">
      <c r="C6" s="1335" t="s">
        <v>2089</v>
      </c>
      <c r="D6" s="1335" t="s">
        <v>1277</v>
      </c>
      <c r="E6" s="1335" t="s">
        <v>2090</v>
      </c>
      <c r="F6" s="1336" t="s">
        <v>1792</v>
      </c>
      <c r="G6" s="1386" t="s">
        <v>1908</v>
      </c>
      <c r="H6" s="1387" t="s">
        <v>2119</v>
      </c>
      <c r="I6" s="1337" t="s">
        <v>1937</v>
      </c>
      <c r="J6" s="1337" t="s">
        <v>2094</v>
      </c>
      <c r="K6" s="1337" t="s">
        <v>2092</v>
      </c>
      <c r="L6" s="1335" t="s">
        <v>2093</v>
      </c>
      <c r="M6" s="1350">
        <v>1</v>
      </c>
      <c r="N6" s="1350">
        <v>0</v>
      </c>
      <c r="O6" s="1126">
        <v>981</v>
      </c>
      <c r="P6" s="1402">
        <v>981</v>
      </c>
      <c r="Q6" s="1351" t="s">
        <v>2095</v>
      </c>
      <c r="R6" s="1405" t="s">
        <v>2141</v>
      </c>
      <c r="U6" s="1341" t="s">
        <v>2096</v>
      </c>
    </row>
    <row r="7" spans="3:21" s="1341" customFormat="1" ht="53.1" customHeight="1">
      <c r="C7" s="1335" t="s">
        <v>2089</v>
      </c>
      <c r="D7" s="1335" t="s">
        <v>1277</v>
      </c>
      <c r="E7" s="1335" t="s">
        <v>2090</v>
      </c>
      <c r="F7" s="1336" t="s">
        <v>1909</v>
      </c>
      <c r="G7" s="1386" t="s">
        <v>1910</v>
      </c>
      <c r="H7" s="1387" t="s">
        <v>2120</v>
      </c>
      <c r="I7" s="1337" t="s">
        <v>1937</v>
      </c>
      <c r="J7" s="1337" t="s">
        <v>2094</v>
      </c>
      <c r="K7" s="1337" t="s">
        <v>2092</v>
      </c>
      <c r="L7" s="1335" t="s">
        <v>2093</v>
      </c>
      <c r="M7" s="1350">
        <v>1</v>
      </c>
      <c r="N7" s="1350">
        <v>0</v>
      </c>
      <c r="O7" s="1126">
        <v>300</v>
      </c>
      <c r="P7" s="1126">
        <v>256</v>
      </c>
      <c r="Q7" s="1351" t="s">
        <v>2095</v>
      </c>
      <c r="R7" s="1405" t="s">
        <v>2235</v>
      </c>
      <c r="U7" s="1341" t="s">
        <v>2097</v>
      </c>
    </row>
    <row r="8" spans="3:21" s="1341" customFormat="1" ht="53.1" customHeight="1">
      <c r="C8" s="1335" t="s">
        <v>2089</v>
      </c>
      <c r="D8" s="1335" t="s">
        <v>1277</v>
      </c>
      <c r="E8" s="1335" t="s">
        <v>2090</v>
      </c>
      <c r="F8" s="1336" t="s">
        <v>1939</v>
      </c>
      <c r="G8" s="1386" t="s">
        <v>1911</v>
      </c>
      <c r="H8" s="1387" t="s">
        <v>2121</v>
      </c>
      <c r="I8" s="1337" t="s">
        <v>1937</v>
      </c>
      <c r="J8" s="1337" t="s">
        <v>2094</v>
      </c>
      <c r="K8" s="1337" t="s">
        <v>2092</v>
      </c>
      <c r="L8" s="1335" t="s">
        <v>2093</v>
      </c>
      <c r="M8" s="1350">
        <v>1</v>
      </c>
      <c r="N8" s="1350">
        <v>0</v>
      </c>
      <c r="O8" s="1126">
        <v>346</v>
      </c>
      <c r="P8" s="1126">
        <v>340</v>
      </c>
      <c r="Q8" s="1351" t="s">
        <v>2095</v>
      </c>
      <c r="R8" s="1405" t="s">
        <v>2234</v>
      </c>
      <c r="U8" s="1341" t="s">
        <v>2098</v>
      </c>
    </row>
    <row r="9" spans="3:21" s="1341" customFormat="1" ht="53.1" customHeight="1">
      <c r="C9" s="1335" t="s">
        <v>2089</v>
      </c>
      <c r="D9" s="1335" t="s">
        <v>1277</v>
      </c>
      <c r="E9" s="1335" t="s">
        <v>2090</v>
      </c>
      <c r="F9" s="1336" t="s">
        <v>1912</v>
      </c>
      <c r="G9" s="1386" t="s">
        <v>1913</v>
      </c>
      <c r="H9" s="1387" t="s">
        <v>2122</v>
      </c>
      <c r="I9" s="1337" t="s">
        <v>2115</v>
      </c>
      <c r="J9" s="1337" t="s">
        <v>2094</v>
      </c>
      <c r="K9" s="1337" t="s">
        <v>2092</v>
      </c>
      <c r="L9" s="1335" t="s">
        <v>2093</v>
      </c>
      <c r="M9" s="1350">
        <v>1</v>
      </c>
      <c r="N9" s="1350">
        <v>0</v>
      </c>
      <c r="O9" s="1126">
        <v>1768</v>
      </c>
      <c r="P9" s="1126">
        <v>1086</v>
      </c>
      <c r="Q9" s="1351" t="s">
        <v>2095</v>
      </c>
      <c r="R9" s="1405" t="s">
        <v>2233</v>
      </c>
      <c r="U9" s="1341" t="s">
        <v>2099</v>
      </c>
    </row>
    <row r="10" spans="3:21" s="1341" customFormat="1" ht="53.1" customHeight="1">
      <c r="C10" s="1335" t="s">
        <v>2089</v>
      </c>
      <c r="D10" s="1335" t="s">
        <v>1277</v>
      </c>
      <c r="E10" s="1335" t="s">
        <v>2090</v>
      </c>
      <c r="F10" s="1336" t="s">
        <v>768</v>
      </c>
      <c r="G10" s="1386" t="s">
        <v>1914</v>
      </c>
      <c r="H10" s="1387" t="s">
        <v>2123</v>
      </c>
      <c r="I10" s="1337" t="s">
        <v>1937</v>
      </c>
      <c r="J10" s="1337" t="s">
        <v>2094</v>
      </c>
      <c r="K10" s="1337" t="s">
        <v>2117</v>
      </c>
      <c r="L10" s="1335" t="s">
        <v>2093</v>
      </c>
      <c r="M10" s="1350">
        <v>1</v>
      </c>
      <c r="N10" s="1350">
        <v>0</v>
      </c>
      <c r="O10" s="1126">
        <v>666</v>
      </c>
      <c r="P10" s="1126">
        <v>666</v>
      </c>
      <c r="Q10" s="1351" t="s">
        <v>2095</v>
      </c>
      <c r="R10" s="1405" t="s">
        <v>2141</v>
      </c>
      <c r="U10" s="1341" t="s">
        <v>2101</v>
      </c>
    </row>
    <row r="11" spans="3:21" s="1341" customFormat="1" ht="53.1" customHeight="1">
      <c r="C11" s="1335" t="s">
        <v>2089</v>
      </c>
      <c r="D11" s="1335" t="s">
        <v>1277</v>
      </c>
      <c r="E11" s="1335" t="s">
        <v>2090</v>
      </c>
      <c r="F11" s="1336" t="s">
        <v>776</v>
      </c>
      <c r="G11" s="1386" t="s">
        <v>1911</v>
      </c>
      <c r="H11" s="1387" t="s">
        <v>2121</v>
      </c>
      <c r="I11" s="1337" t="s">
        <v>1937</v>
      </c>
      <c r="J11" s="1337" t="s">
        <v>2100</v>
      </c>
      <c r="K11" s="1337" t="s">
        <v>2117</v>
      </c>
      <c r="L11" s="1335" t="s">
        <v>2093</v>
      </c>
      <c r="M11" s="1350">
        <v>1</v>
      </c>
      <c r="N11" s="1350">
        <v>0</v>
      </c>
      <c r="O11" s="1402">
        <v>2914</v>
      </c>
      <c r="P11" s="1126">
        <v>2570</v>
      </c>
      <c r="Q11" s="1351" t="s">
        <v>1689</v>
      </c>
      <c r="R11" s="1405" t="s">
        <v>2142</v>
      </c>
      <c r="U11" s="1341" t="s">
        <v>2102</v>
      </c>
    </row>
    <row r="12" spans="3:21" s="1341" customFormat="1" ht="53.1" customHeight="1">
      <c r="C12" s="1335" t="s">
        <v>2089</v>
      </c>
      <c r="D12" s="1335" t="s">
        <v>1277</v>
      </c>
      <c r="E12" s="1335" t="s">
        <v>2090</v>
      </c>
      <c r="F12" s="1336" t="s">
        <v>1915</v>
      </c>
      <c r="G12" s="1386" t="s">
        <v>1910</v>
      </c>
      <c r="H12" s="1387" t="s">
        <v>2120</v>
      </c>
      <c r="I12" s="1337" t="s">
        <v>1937</v>
      </c>
      <c r="J12" s="1337" t="s">
        <v>2103</v>
      </c>
      <c r="K12" s="1337" t="s">
        <v>2092</v>
      </c>
      <c r="L12" s="1335" t="s">
        <v>2093</v>
      </c>
      <c r="M12" s="1350">
        <v>1</v>
      </c>
      <c r="N12" s="1350">
        <v>0</v>
      </c>
      <c r="O12" s="1126">
        <v>214</v>
      </c>
      <c r="P12" s="1126">
        <v>0</v>
      </c>
      <c r="Q12" s="1351" t="s">
        <v>2095</v>
      </c>
      <c r="R12" s="1405" t="s">
        <v>2143</v>
      </c>
      <c r="U12" s="1341" t="s">
        <v>2104</v>
      </c>
    </row>
    <row r="13" spans="3:21" s="1341" customFormat="1" ht="53.1" customHeight="1">
      <c r="C13" s="1335" t="s">
        <v>2089</v>
      </c>
      <c r="D13" s="1335" t="s">
        <v>1277</v>
      </c>
      <c r="E13" s="1335" t="s">
        <v>2090</v>
      </c>
      <c r="F13" s="1336" t="s">
        <v>1917</v>
      </c>
      <c r="G13" s="2134" t="s">
        <v>1918</v>
      </c>
      <c r="H13" s="1387" t="s">
        <v>2124</v>
      </c>
      <c r="I13" s="1337" t="s">
        <v>1937</v>
      </c>
      <c r="J13" s="1337" t="s">
        <v>2091</v>
      </c>
      <c r="K13" s="1337" t="s">
        <v>2092</v>
      </c>
      <c r="L13" s="1335" t="s">
        <v>2093</v>
      </c>
      <c r="M13" s="1350">
        <v>1</v>
      </c>
      <c r="N13" s="1350">
        <v>0</v>
      </c>
      <c r="O13" s="1402">
        <v>114893</v>
      </c>
      <c r="P13" s="1402">
        <v>97030</v>
      </c>
      <c r="Q13" s="1351" t="s">
        <v>1689</v>
      </c>
      <c r="R13" s="1405" t="s">
        <v>2143</v>
      </c>
    </row>
    <row r="14" spans="3:21" s="1341" customFormat="1" ht="53.1" customHeight="1">
      <c r="C14" s="1335" t="s">
        <v>2089</v>
      </c>
      <c r="D14" s="1335" t="s">
        <v>1277</v>
      </c>
      <c r="E14" s="1335" t="s">
        <v>2090</v>
      </c>
      <c r="F14" s="1336" t="s">
        <v>1965</v>
      </c>
      <c r="G14" s="2135"/>
      <c r="H14" s="1387" t="s">
        <v>2125</v>
      </c>
      <c r="I14" s="1337"/>
      <c r="J14" s="1337" t="s">
        <v>2091</v>
      </c>
      <c r="K14" s="1337" t="s">
        <v>2092</v>
      </c>
      <c r="L14" s="1335" t="s">
        <v>2093</v>
      </c>
      <c r="M14" s="1350">
        <v>1</v>
      </c>
      <c r="N14" s="1350">
        <v>0</v>
      </c>
      <c r="O14" s="1126">
        <v>72</v>
      </c>
      <c r="P14" s="1126">
        <v>56.7</v>
      </c>
      <c r="Q14" s="1351" t="s">
        <v>2105</v>
      </c>
      <c r="R14" s="1405" t="s">
        <v>2144</v>
      </c>
    </row>
    <row r="15" spans="3:21" s="1341" customFormat="1" ht="53.1" customHeight="1">
      <c r="C15" s="1335" t="s">
        <v>2089</v>
      </c>
      <c r="D15" s="1335" t="s">
        <v>1277</v>
      </c>
      <c r="E15" s="1335" t="s">
        <v>2090</v>
      </c>
      <c r="F15" s="1336" t="s">
        <v>1919</v>
      </c>
      <c r="G15" s="2134" t="s">
        <v>1920</v>
      </c>
      <c r="H15" s="1387" t="s">
        <v>2126</v>
      </c>
      <c r="I15" s="1337" t="s">
        <v>2092</v>
      </c>
      <c r="J15" s="1337" t="s">
        <v>2092</v>
      </c>
      <c r="K15" s="1337" t="s">
        <v>2092</v>
      </c>
      <c r="L15" s="1335" t="s">
        <v>2093</v>
      </c>
      <c r="M15" s="1350">
        <v>1</v>
      </c>
      <c r="N15" s="1350">
        <v>0</v>
      </c>
      <c r="O15" s="1126">
        <v>5</v>
      </c>
      <c r="P15" s="1126">
        <v>5</v>
      </c>
      <c r="Q15" s="1351" t="s">
        <v>2095</v>
      </c>
      <c r="R15" s="1405" t="s">
        <v>2141</v>
      </c>
      <c r="U15" s="1341" t="s">
        <v>1689</v>
      </c>
    </row>
    <row r="16" spans="3:21" s="1341" customFormat="1" ht="53.1" customHeight="1">
      <c r="C16" s="1335" t="s">
        <v>2089</v>
      </c>
      <c r="D16" s="1335" t="s">
        <v>1277</v>
      </c>
      <c r="E16" s="1335" t="s">
        <v>2090</v>
      </c>
      <c r="F16" s="1336" t="s">
        <v>1921</v>
      </c>
      <c r="G16" s="2135"/>
      <c r="H16" s="1387" t="s">
        <v>2127</v>
      </c>
      <c r="I16" s="1337" t="s">
        <v>2117</v>
      </c>
      <c r="J16" s="1337" t="s">
        <v>2092</v>
      </c>
      <c r="K16" s="1337" t="s">
        <v>2092</v>
      </c>
      <c r="L16" s="1335" t="s">
        <v>2093</v>
      </c>
      <c r="M16" s="1350">
        <v>1</v>
      </c>
      <c r="N16" s="1350">
        <v>0</v>
      </c>
      <c r="O16" s="1126">
        <v>5</v>
      </c>
      <c r="P16" s="1126">
        <v>5</v>
      </c>
      <c r="Q16" s="1351" t="s">
        <v>2095</v>
      </c>
      <c r="R16" s="1405" t="s">
        <v>2141</v>
      </c>
      <c r="U16" s="1341" t="s">
        <v>2009</v>
      </c>
    </row>
    <row r="17" spans="3:21" s="1341" customFormat="1" ht="53.1" customHeight="1">
      <c r="C17" s="1335" t="s">
        <v>2089</v>
      </c>
      <c r="D17" s="1335" t="s">
        <v>1277</v>
      </c>
      <c r="E17" s="1335" t="s">
        <v>2090</v>
      </c>
      <c r="F17" s="2139" t="s">
        <v>1922</v>
      </c>
      <c r="G17" s="2134" t="s">
        <v>1923</v>
      </c>
      <c r="H17" s="1387" t="s">
        <v>2128</v>
      </c>
      <c r="I17" s="1337" t="s">
        <v>2115</v>
      </c>
      <c r="J17" s="1337" t="s">
        <v>2091</v>
      </c>
      <c r="K17" s="1337" t="s">
        <v>2092</v>
      </c>
      <c r="L17" s="1335" t="s">
        <v>2093</v>
      </c>
      <c r="M17" s="1350">
        <v>1</v>
      </c>
      <c r="N17" s="1350">
        <v>0</v>
      </c>
      <c r="O17" s="1126">
        <v>981</v>
      </c>
      <c r="P17" s="1126">
        <v>863</v>
      </c>
      <c r="Q17" s="1351" t="s">
        <v>2095</v>
      </c>
      <c r="R17" s="1406" t="s">
        <v>2144</v>
      </c>
      <c r="U17" s="1341" t="s">
        <v>40</v>
      </c>
    </row>
    <row r="18" spans="3:21" s="1341" customFormat="1" ht="53.1" customHeight="1">
      <c r="C18" s="1335" t="s">
        <v>2089</v>
      </c>
      <c r="D18" s="1335" t="s">
        <v>1277</v>
      </c>
      <c r="E18" s="1335" t="s">
        <v>2090</v>
      </c>
      <c r="F18" s="2140"/>
      <c r="G18" s="2135"/>
      <c r="H18" s="1387" t="s">
        <v>2129</v>
      </c>
      <c r="I18" s="1337"/>
      <c r="J18" s="1337"/>
      <c r="K18" s="1337"/>
      <c r="L18" s="1335"/>
      <c r="M18" s="1350"/>
      <c r="N18" s="1350"/>
      <c r="O18" s="1126">
        <v>1152</v>
      </c>
      <c r="P18" s="1126">
        <v>970</v>
      </c>
      <c r="Q18" s="1351" t="s">
        <v>2095</v>
      </c>
      <c r="R18" s="1407"/>
      <c r="U18" s="1341" t="s">
        <v>2095</v>
      </c>
    </row>
    <row r="19" spans="3:21" s="1341" customFormat="1" ht="53.1" customHeight="1">
      <c r="C19" s="1335" t="s">
        <v>2089</v>
      </c>
      <c r="D19" s="1335" t="s">
        <v>1277</v>
      </c>
      <c r="E19" s="1335" t="s">
        <v>2090</v>
      </c>
      <c r="F19" s="1336" t="s">
        <v>1924</v>
      </c>
      <c r="G19" s="1386" t="s">
        <v>1916</v>
      </c>
      <c r="H19" s="1387" t="s">
        <v>2130</v>
      </c>
      <c r="I19" s="1337" t="s">
        <v>2092</v>
      </c>
      <c r="J19" s="1337" t="s">
        <v>2092</v>
      </c>
      <c r="K19" s="1337" t="s">
        <v>2092</v>
      </c>
      <c r="L19" s="1335" t="s">
        <v>2093</v>
      </c>
      <c r="M19" s="1350">
        <v>1</v>
      </c>
      <c r="N19" s="1350">
        <v>0</v>
      </c>
      <c r="O19" s="1126">
        <v>1026</v>
      </c>
      <c r="P19" s="1126">
        <v>1026</v>
      </c>
      <c r="Q19" s="1351" t="s">
        <v>1689</v>
      </c>
      <c r="R19" s="1388" t="s">
        <v>2141</v>
      </c>
    </row>
    <row r="20" spans="3:21" s="1341" customFormat="1" ht="53.1" customHeight="1">
      <c r="C20" s="1335" t="s">
        <v>2089</v>
      </c>
      <c r="D20" s="1335" t="s">
        <v>1277</v>
      </c>
      <c r="E20" s="1335" t="s">
        <v>2090</v>
      </c>
      <c r="F20" s="1336" t="s">
        <v>1925</v>
      </c>
      <c r="G20" s="2134" t="s">
        <v>1926</v>
      </c>
      <c r="H20" s="1387" t="s">
        <v>2131</v>
      </c>
      <c r="I20" s="1337" t="s">
        <v>2092</v>
      </c>
      <c r="J20" s="1337" t="s">
        <v>2092</v>
      </c>
      <c r="K20" s="1337" t="s">
        <v>2092</v>
      </c>
      <c r="L20" s="1335" t="s">
        <v>2093</v>
      </c>
      <c r="M20" s="1350">
        <v>1</v>
      </c>
      <c r="N20" s="1350">
        <v>0</v>
      </c>
      <c r="O20" s="1402">
        <v>291380</v>
      </c>
      <c r="P20" s="1402">
        <v>291380</v>
      </c>
      <c r="Q20" s="1351" t="s">
        <v>1689</v>
      </c>
      <c r="R20" s="1388" t="s">
        <v>2141</v>
      </c>
      <c r="U20" s="1341" t="s">
        <v>2105</v>
      </c>
    </row>
    <row r="21" spans="3:21" s="1341" customFormat="1" ht="53.1" customHeight="1">
      <c r="C21" s="1343" t="s">
        <v>2089</v>
      </c>
      <c r="D21" s="1343" t="s">
        <v>1277</v>
      </c>
      <c r="E21" s="1335" t="s">
        <v>2090</v>
      </c>
      <c r="F21" s="1336" t="s">
        <v>1927</v>
      </c>
      <c r="G21" s="2135"/>
      <c r="H21" s="1387"/>
      <c r="I21" s="1337" t="s">
        <v>2117</v>
      </c>
      <c r="J21" s="1337" t="s">
        <v>2117</v>
      </c>
      <c r="K21" s="1337" t="s">
        <v>2092</v>
      </c>
      <c r="L21" s="1335" t="s">
        <v>2093</v>
      </c>
      <c r="M21" s="1350">
        <v>1</v>
      </c>
      <c r="N21" s="1350">
        <v>0</v>
      </c>
      <c r="O21" s="1402">
        <v>59088</v>
      </c>
      <c r="P21" s="1402">
        <v>59088</v>
      </c>
      <c r="Q21" s="1351" t="s">
        <v>1689</v>
      </c>
      <c r="R21" s="1388" t="s">
        <v>2141</v>
      </c>
      <c r="U21" s="1341" t="s">
        <v>2106</v>
      </c>
    </row>
    <row r="22" spans="3:21" s="1341" customFormat="1" ht="53.1" customHeight="1">
      <c r="C22" s="1335" t="s">
        <v>2089</v>
      </c>
      <c r="D22" s="1335" t="s">
        <v>1277</v>
      </c>
      <c r="E22" s="1335" t="s">
        <v>2090</v>
      </c>
      <c r="F22" s="1336" t="s">
        <v>1928</v>
      </c>
      <c r="G22" s="2134" t="s">
        <v>1929</v>
      </c>
      <c r="H22" s="1387" t="s">
        <v>2132</v>
      </c>
      <c r="I22" s="1337" t="s">
        <v>2134</v>
      </c>
      <c r="J22" s="1337" t="s">
        <v>2091</v>
      </c>
      <c r="K22" s="1337" t="s">
        <v>2092</v>
      </c>
      <c r="L22" s="1335" t="s">
        <v>2093</v>
      </c>
      <c r="M22" s="1350">
        <v>1</v>
      </c>
      <c r="N22" s="1350">
        <v>0</v>
      </c>
      <c r="O22" s="1403">
        <v>2723</v>
      </c>
      <c r="P22" s="1404">
        <v>347</v>
      </c>
      <c r="Q22" s="1351" t="s">
        <v>1687</v>
      </c>
      <c r="R22" s="2136" t="s">
        <v>2145</v>
      </c>
    </row>
    <row r="23" spans="3:21" s="1341" customFormat="1" ht="53.1" customHeight="1">
      <c r="C23" s="1335" t="s">
        <v>2089</v>
      </c>
      <c r="D23" s="1335" t="s">
        <v>1277</v>
      </c>
      <c r="E23" s="1335" t="s">
        <v>2090</v>
      </c>
      <c r="F23" s="1336" t="s">
        <v>1930</v>
      </c>
      <c r="G23" s="2135"/>
      <c r="H23" s="1387" t="s">
        <v>2133</v>
      </c>
      <c r="I23" s="1337" t="s">
        <v>1937</v>
      </c>
      <c r="J23" s="1337" t="s">
        <v>2091</v>
      </c>
      <c r="K23" s="1337" t="s">
        <v>2092</v>
      </c>
      <c r="L23" s="1335" t="s">
        <v>2093</v>
      </c>
      <c r="M23" s="1350">
        <v>1</v>
      </c>
      <c r="N23" s="1350">
        <v>0</v>
      </c>
      <c r="O23" s="1404">
        <v>310</v>
      </c>
      <c r="P23" s="1404">
        <v>217</v>
      </c>
      <c r="Q23" s="1351" t="s">
        <v>1687</v>
      </c>
      <c r="R23" s="2137"/>
      <c r="U23" s="1341" t="s">
        <v>2107</v>
      </c>
    </row>
    <row r="24" spans="3:21" s="1341" customFormat="1" ht="53.1" customHeight="1">
      <c r="C24" s="1335" t="s">
        <v>2089</v>
      </c>
      <c r="D24" s="1335" t="s">
        <v>1277</v>
      </c>
      <c r="E24" s="1335" t="s">
        <v>2090</v>
      </c>
      <c r="F24" s="1336" t="s">
        <v>1931</v>
      </c>
      <c r="G24" s="1386" t="s">
        <v>1932</v>
      </c>
      <c r="H24" s="1387" t="s">
        <v>2121</v>
      </c>
      <c r="I24" s="1337" t="s">
        <v>2115</v>
      </c>
      <c r="J24" s="1337" t="s">
        <v>2108</v>
      </c>
      <c r="K24" s="1337" t="s">
        <v>2092</v>
      </c>
      <c r="L24" s="1335" t="s">
        <v>2093</v>
      </c>
      <c r="M24" s="1350">
        <v>1</v>
      </c>
      <c r="N24" s="1350">
        <v>0</v>
      </c>
      <c r="O24" s="1402">
        <v>49458</v>
      </c>
      <c r="P24" s="1402">
        <v>48676</v>
      </c>
      <c r="Q24" s="1351" t="s">
        <v>1689</v>
      </c>
      <c r="R24" s="1388" t="s">
        <v>2142</v>
      </c>
    </row>
    <row r="25" spans="3:21" ht="53.1" customHeight="1">
      <c r="C25" s="1335" t="s">
        <v>2089</v>
      </c>
      <c r="D25" s="1335" t="s">
        <v>1277</v>
      </c>
      <c r="E25" s="1335" t="s">
        <v>2090</v>
      </c>
      <c r="F25" s="1336" t="s">
        <v>1933</v>
      </c>
      <c r="G25" s="2134" t="s">
        <v>1934</v>
      </c>
      <c r="H25" s="1387" t="s">
        <v>2135</v>
      </c>
      <c r="I25" s="1337" t="s">
        <v>1937</v>
      </c>
      <c r="J25" s="1337" t="s">
        <v>2116</v>
      </c>
      <c r="K25" s="1337" t="s">
        <v>2092</v>
      </c>
      <c r="L25" s="1335" t="s">
        <v>2093</v>
      </c>
      <c r="M25" s="1350">
        <v>1</v>
      </c>
      <c r="N25" s="1350">
        <v>0</v>
      </c>
      <c r="O25" s="1126">
        <v>1</v>
      </c>
      <c r="P25" s="1126">
        <v>0.3</v>
      </c>
      <c r="Q25" s="1351" t="s">
        <v>2109</v>
      </c>
      <c r="R25" s="1388" t="s">
        <v>2146</v>
      </c>
    </row>
    <row r="26" spans="3:21" ht="53.1" customHeight="1">
      <c r="C26" s="1335" t="s">
        <v>2089</v>
      </c>
      <c r="D26" s="1335" t="s">
        <v>1277</v>
      </c>
      <c r="E26" s="1335" t="s">
        <v>2090</v>
      </c>
      <c r="F26" s="1336" t="s">
        <v>1935</v>
      </c>
      <c r="G26" s="2135"/>
      <c r="H26" s="1387" t="s">
        <v>2136</v>
      </c>
      <c r="I26" s="1337" t="s">
        <v>1937</v>
      </c>
      <c r="J26" s="1337" t="s">
        <v>2137</v>
      </c>
      <c r="K26" s="1337" t="s">
        <v>2117</v>
      </c>
      <c r="L26" s="1335" t="s">
        <v>2093</v>
      </c>
      <c r="M26" s="1350">
        <v>1</v>
      </c>
      <c r="N26" s="1350">
        <v>0</v>
      </c>
      <c r="O26" s="1402">
        <v>30556</v>
      </c>
      <c r="P26" s="1126">
        <v>0</v>
      </c>
      <c r="Q26" s="1351" t="s">
        <v>2138</v>
      </c>
      <c r="R26" s="1408" t="s">
        <v>2236</v>
      </c>
    </row>
    <row r="36" ht="13.2" customHeight="1"/>
    <row r="37" ht="13.2" customHeight="1"/>
    <row r="41" ht="13.2" customHeight="1"/>
    <row r="43" ht="13.2" customHeight="1"/>
  </sheetData>
  <mergeCells count="9">
    <mergeCell ref="G25:G26"/>
    <mergeCell ref="R22:R23"/>
    <mergeCell ref="G20:G21"/>
    <mergeCell ref="G22:G23"/>
    <mergeCell ref="C2:R2"/>
    <mergeCell ref="G13:G14"/>
    <mergeCell ref="G15:G16"/>
    <mergeCell ref="G17:G18"/>
    <mergeCell ref="F17:F18"/>
  </mergeCells>
  <conditionalFormatting sqref="I3">
    <cfRule type="containsText" dxfId="79" priority="1" operator="containsText" text="تم اصدار امر الشراء ولم يتم الدفع">
      <formula>NOT(ISERROR(SEARCH("تم اصدار امر الشراء ولم يتم الدفع",I3)))</formula>
    </cfRule>
    <cfRule type="containsText" dxfId="78" priority="2" operator="containsText" text="متأخر">
      <formula>NOT(ISERROR(SEARCH("متأخر",I3)))</formula>
    </cfRule>
    <cfRule type="containsText" dxfId="77" priority="3" operator="containsText" text="تم التوريد">
      <formula>NOT(ISERROR(SEARCH("تم التوريد",I3)))</formula>
    </cfRule>
  </conditionalFormatting>
  <conditionalFormatting sqref="I27:I1048576">
    <cfRule type="containsText" dxfId="76" priority="4" operator="containsText" text="تم اصدار امر الشراء ولم يتم الدفع">
      <formula>NOT(ISERROR(SEARCH("تم اصدار امر الشراء ولم يتم الدفع",I27)))</formula>
    </cfRule>
    <cfRule type="containsText" dxfId="75" priority="5" operator="containsText" text="متأخر">
      <formula>NOT(ISERROR(SEARCH("متأخر",I27)))</formula>
    </cfRule>
  </conditionalFormatting>
  <pageMargins left="0.7" right="0.7" top="0.75" bottom="0.75" header="0.3" footer="0.3"/>
  <pageSetup scale="24" fitToHeight="0" orientation="landscape" r:id="rId1"/>
  <headerFooter>
    <oddFooter>&amp;R_x000D_&amp;1#&amp;"Aptos"&amp;10&amp;K000000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75A2-A0BC-4E03-974C-95CED7B7FB7A}">
  <dimension ref="A1:Y111"/>
  <sheetViews>
    <sheetView view="pageBreakPreview" topLeftCell="A92" zoomScale="55" zoomScaleNormal="100" zoomScaleSheetLayoutView="55" workbookViewId="0">
      <selection activeCell="Q107" sqref="Q107"/>
    </sheetView>
  </sheetViews>
  <sheetFormatPr defaultColWidth="8.88671875" defaultRowHeight="39.75" customHeight="1"/>
  <cols>
    <col min="1" max="1" width="4" style="1134" customWidth="1"/>
    <col min="2" max="2" width="2.33203125" style="1134" customWidth="1"/>
    <col min="3" max="3" width="7.5546875" style="1134" customWidth="1"/>
    <col min="4" max="4" width="45.6640625" style="1169" customWidth="1"/>
    <col min="5" max="5" width="27.5546875" style="1134" hidden="1" customWidth="1"/>
    <col min="6" max="6" width="24.5546875" style="1170" hidden="1" customWidth="1"/>
    <col min="7" max="7" width="8.33203125" style="1134" customWidth="1"/>
    <col min="8" max="8" width="17.6640625" style="1328" customWidth="1"/>
    <col min="9" max="9" width="22.109375" style="1170" hidden="1" customWidth="1"/>
    <col min="10" max="10" width="10.6640625" style="1170" hidden="1" customWidth="1"/>
    <col min="11" max="11" width="19.33203125" style="1170" hidden="1" customWidth="1"/>
    <col min="12" max="12" width="13.5546875" style="1134" bestFit="1" customWidth="1"/>
    <col min="13" max="13" width="26.6640625" style="1134" customWidth="1"/>
    <col min="14" max="16" width="19.33203125" style="1134" customWidth="1"/>
    <col min="17" max="17" width="14.44140625" style="1326" customWidth="1"/>
    <col min="18" max="18" width="19.33203125" style="1134" customWidth="1"/>
    <col min="19" max="19" width="10.6640625" style="1134" customWidth="1"/>
    <col min="20" max="20" width="55.44140625" style="1169" customWidth="1"/>
    <col min="21" max="21" width="19.33203125" style="1134" customWidth="1"/>
    <col min="22" max="22" width="10.6640625" style="1134" customWidth="1"/>
    <col min="23" max="23" width="55.44140625" style="1169" customWidth="1"/>
    <col min="24" max="24" width="19.33203125" style="1134" customWidth="1"/>
    <col min="25" max="25" width="69.109375" style="1169" customWidth="1"/>
    <col min="26" max="26" width="3.109375" style="1134" customWidth="1"/>
    <col min="27" max="16384" width="8.88671875" style="1134"/>
  </cols>
  <sheetData>
    <row r="1" spans="1:25" ht="39.75" customHeight="1">
      <c r="A1" s="1132"/>
      <c r="B1" s="1132"/>
      <c r="C1" s="1133"/>
      <c r="D1" s="1132"/>
      <c r="E1" s="1133"/>
      <c r="F1" s="1132"/>
      <c r="G1" s="1133"/>
      <c r="H1" s="1327"/>
      <c r="I1" s="1132"/>
      <c r="J1" s="1132"/>
      <c r="K1" s="1132"/>
      <c r="L1" s="1133"/>
      <c r="M1" s="1133"/>
      <c r="N1" s="1133"/>
      <c r="O1" s="1133"/>
      <c r="P1" s="1133"/>
      <c r="Q1" s="1324"/>
      <c r="R1" s="1133"/>
      <c r="S1" s="1133"/>
      <c r="T1" s="1247"/>
      <c r="U1" s="1133"/>
      <c r="V1" s="1132"/>
      <c r="W1" s="1247"/>
      <c r="X1" s="1132"/>
      <c r="Y1" s="1132"/>
    </row>
    <row r="2" spans="1:25" s="1135" customFormat="1" ht="39.75" customHeight="1" thickBot="1">
      <c r="A2" s="1132"/>
      <c r="B2" s="1132"/>
      <c r="C2" s="1133"/>
      <c r="D2" s="1132"/>
      <c r="E2" s="1133"/>
      <c r="F2" s="1132"/>
      <c r="G2" s="1133"/>
      <c r="H2" s="1327"/>
      <c r="I2" s="1132"/>
      <c r="J2" s="1132"/>
      <c r="K2" s="1132"/>
      <c r="L2" s="1133"/>
      <c r="M2" s="1133"/>
      <c r="N2" s="1133"/>
      <c r="O2" s="1133"/>
      <c r="P2" s="1133"/>
      <c r="Q2" s="1324"/>
      <c r="R2" s="1133"/>
      <c r="S2" s="1133"/>
      <c r="T2" s="1247"/>
      <c r="U2" s="1133"/>
      <c r="V2" s="1132"/>
      <c r="W2" s="1247"/>
      <c r="X2" s="1132"/>
      <c r="Y2" s="1132"/>
    </row>
    <row r="3" spans="1:25" ht="39.75" customHeight="1" thickBot="1">
      <c r="A3" s="1136"/>
      <c r="B3" s="1136"/>
      <c r="C3" s="2141" t="s">
        <v>1967</v>
      </c>
      <c r="D3" s="2142"/>
      <c r="E3" s="2142"/>
      <c r="F3" s="2142"/>
      <c r="G3" s="2142"/>
      <c r="H3" s="2142"/>
      <c r="I3" s="2142"/>
      <c r="J3" s="2142"/>
      <c r="K3" s="2142"/>
      <c r="L3" s="2142"/>
      <c r="M3" s="2142"/>
      <c r="N3" s="2142"/>
      <c r="O3" s="2142"/>
      <c r="P3" s="2142"/>
      <c r="Q3" s="2142"/>
      <c r="R3" s="2142"/>
      <c r="S3" s="2142"/>
      <c r="T3" s="2142"/>
      <c r="U3" s="2142"/>
      <c r="V3" s="2142"/>
      <c r="W3" s="2143"/>
      <c r="X3" s="1137" t="s">
        <v>1279</v>
      </c>
      <c r="Y3" s="1138">
        <f>+'General Information'!E3</f>
        <v>46300</v>
      </c>
    </row>
    <row r="4" spans="1:25" s="1139" customFormat="1" ht="39.75" customHeight="1" thickBot="1">
      <c r="A4" s="1132"/>
      <c r="B4" s="1132"/>
      <c r="C4" s="1133"/>
      <c r="D4" s="1132"/>
      <c r="E4" s="1133"/>
      <c r="F4" s="1132"/>
      <c r="G4" s="1133"/>
      <c r="H4" s="1327"/>
      <c r="I4" s="1132"/>
      <c r="J4" s="1132"/>
      <c r="K4" s="1132"/>
      <c r="L4" s="1133"/>
      <c r="M4" s="1133"/>
      <c r="N4" s="1133"/>
      <c r="O4" s="1133"/>
      <c r="P4" s="1133"/>
      <c r="Q4" s="1324"/>
      <c r="R4" s="1133"/>
      <c r="S4" s="1133"/>
      <c r="T4" s="1247"/>
      <c r="U4" s="1133"/>
      <c r="V4" s="1132"/>
      <c r="W4" s="1247"/>
      <c r="X4" s="1132"/>
      <c r="Y4" s="1132"/>
    </row>
    <row r="5" spans="1:25" ht="39.75" customHeight="1">
      <c r="A5" s="1140"/>
      <c r="B5" s="1140"/>
      <c r="C5" s="1174" t="s">
        <v>1532</v>
      </c>
      <c r="D5" s="2147" t="s">
        <v>1744</v>
      </c>
      <c r="E5" s="1141" t="s">
        <v>1642</v>
      </c>
      <c r="F5" s="1175" t="s">
        <v>1745</v>
      </c>
      <c r="G5" s="2147" t="s">
        <v>15</v>
      </c>
      <c r="H5" s="2149" t="s">
        <v>1904</v>
      </c>
      <c r="I5" s="1248" t="s">
        <v>1746</v>
      </c>
      <c r="J5" s="1249" t="s">
        <v>1644</v>
      </c>
      <c r="K5" s="1250"/>
      <c r="L5" s="2151" t="s">
        <v>1747</v>
      </c>
      <c r="M5" s="2145"/>
      <c r="N5" s="2151" t="s">
        <v>1748</v>
      </c>
      <c r="O5" s="2146"/>
      <c r="P5" s="2152"/>
      <c r="Q5" s="2144" t="s">
        <v>1749</v>
      </c>
      <c r="R5" s="2145"/>
      <c r="S5" s="2146" t="s">
        <v>1750</v>
      </c>
      <c r="T5" s="2146"/>
      <c r="U5" s="2145"/>
      <c r="V5" s="2146" t="s">
        <v>1751</v>
      </c>
      <c r="W5" s="2146"/>
      <c r="X5" s="2145"/>
      <c r="Y5" s="2147" t="s">
        <v>1694</v>
      </c>
    </row>
    <row r="6" spans="1:25" s="1147" customFormat="1" ht="39.75" customHeight="1" thickBot="1">
      <c r="A6" s="1133"/>
      <c r="B6" s="1133"/>
      <c r="C6" s="1251"/>
      <c r="D6" s="2148"/>
      <c r="E6" s="1142" t="s">
        <v>1645</v>
      </c>
      <c r="F6" s="1252"/>
      <c r="G6" s="2148"/>
      <c r="H6" s="2150"/>
      <c r="I6" s="1143" t="s">
        <v>1752</v>
      </c>
      <c r="J6" s="1144" t="s">
        <v>1753</v>
      </c>
      <c r="K6" s="1144" t="s">
        <v>1279</v>
      </c>
      <c r="L6" s="1144" t="s">
        <v>1753</v>
      </c>
      <c r="M6" s="1144" t="s">
        <v>1279</v>
      </c>
      <c r="N6" s="1145" t="s">
        <v>1647</v>
      </c>
      <c r="O6" s="1145" t="s">
        <v>1385</v>
      </c>
      <c r="P6" s="1146" t="s">
        <v>1553</v>
      </c>
      <c r="Q6" s="1325" t="s">
        <v>1643</v>
      </c>
      <c r="R6" s="1144" t="s">
        <v>1133</v>
      </c>
      <c r="S6" s="1144" t="s">
        <v>1753</v>
      </c>
      <c r="T6" s="1144" t="s">
        <v>1693</v>
      </c>
      <c r="U6" s="1144" t="s">
        <v>1279</v>
      </c>
      <c r="V6" s="1144" t="s">
        <v>1646</v>
      </c>
      <c r="W6" s="1144" t="s">
        <v>1754</v>
      </c>
      <c r="X6" s="1144" t="s">
        <v>1279</v>
      </c>
      <c r="Y6" s="2148"/>
    </row>
    <row r="7" spans="1:25" s="1147" customFormat="1" ht="39.75" customHeight="1">
      <c r="A7" s="1148"/>
      <c r="B7" s="1148"/>
      <c r="C7" s="1352">
        <v>1</v>
      </c>
      <c r="D7" s="1253" t="s">
        <v>1755</v>
      </c>
      <c r="E7" s="1254" t="s">
        <v>1725</v>
      </c>
      <c r="F7" s="1255" t="s">
        <v>287</v>
      </c>
      <c r="G7" s="1256" t="s">
        <v>1968</v>
      </c>
      <c r="H7" s="1353" t="s">
        <v>1968</v>
      </c>
      <c r="I7" s="1257" t="s">
        <v>1968</v>
      </c>
      <c r="J7" s="1258" t="s">
        <v>1968</v>
      </c>
      <c r="K7" s="1259" t="s">
        <v>1968</v>
      </c>
      <c r="L7" s="1260" t="s">
        <v>1968</v>
      </c>
      <c r="M7" s="1254" t="s">
        <v>1968</v>
      </c>
      <c r="N7" s="1260" t="s">
        <v>1968</v>
      </c>
      <c r="O7" s="1260" t="s">
        <v>1968</v>
      </c>
      <c r="P7" s="1261" t="s">
        <v>1968</v>
      </c>
      <c r="Q7" s="1354" t="s">
        <v>1968</v>
      </c>
      <c r="R7" s="1254" t="s">
        <v>1968</v>
      </c>
      <c r="S7" s="1260" t="s">
        <v>1968</v>
      </c>
      <c r="T7" s="1262" t="s">
        <v>1968</v>
      </c>
      <c r="U7" s="1263" t="s">
        <v>1968</v>
      </c>
      <c r="V7" s="1258" t="s">
        <v>1968</v>
      </c>
      <c r="W7" s="1262" t="s">
        <v>1968</v>
      </c>
      <c r="X7" s="1264" t="s">
        <v>1968</v>
      </c>
      <c r="Y7" s="1255" t="s">
        <v>1968</v>
      </c>
    </row>
    <row r="8" spans="1:25" s="1147" customFormat="1" ht="39.75" customHeight="1">
      <c r="A8" s="1148"/>
      <c r="B8" s="1148"/>
      <c r="C8" s="1355">
        <v>1.1000000000000001</v>
      </c>
      <c r="D8" s="1149" t="s">
        <v>1756</v>
      </c>
      <c r="E8" s="1150" t="s">
        <v>1725</v>
      </c>
      <c r="F8" s="1151" t="s">
        <v>1968</v>
      </c>
      <c r="G8" s="1152" t="s">
        <v>33</v>
      </c>
      <c r="H8" s="1356">
        <v>4288</v>
      </c>
      <c r="I8" s="1265" t="s">
        <v>1968</v>
      </c>
      <c r="J8" s="1266" t="s">
        <v>1968</v>
      </c>
      <c r="K8" s="1267" t="s">
        <v>1968</v>
      </c>
      <c r="L8" s="1152">
        <v>1</v>
      </c>
      <c r="M8" s="1153" t="s">
        <v>1757</v>
      </c>
      <c r="N8" s="1152">
        <v>80</v>
      </c>
      <c r="O8" s="1152" t="s">
        <v>1757</v>
      </c>
      <c r="P8" s="1154" t="s">
        <v>1983</v>
      </c>
      <c r="Q8" s="1357">
        <v>4059.35</v>
      </c>
      <c r="R8" s="1155">
        <f t="shared" ref="R8" si="0">Q8/H8</f>
        <v>0.95</v>
      </c>
      <c r="S8" s="1152" t="s">
        <v>1688</v>
      </c>
      <c r="T8" s="1268" t="s">
        <v>1943</v>
      </c>
      <c r="U8" s="1156">
        <v>46062</v>
      </c>
      <c r="V8" s="1266" t="s">
        <v>1968</v>
      </c>
      <c r="W8" s="1268" t="s">
        <v>1984</v>
      </c>
      <c r="X8" s="1157" t="s">
        <v>1968</v>
      </c>
      <c r="Y8" s="1158" t="s">
        <v>1968</v>
      </c>
    </row>
    <row r="9" spans="1:25" s="1147" customFormat="1" ht="39.75" customHeight="1">
      <c r="A9" s="1148"/>
      <c r="B9" s="1148"/>
      <c r="C9" s="1355">
        <v>1.2</v>
      </c>
      <c r="D9" s="1149" t="s">
        <v>1758</v>
      </c>
      <c r="E9" s="1150" t="s">
        <v>1725</v>
      </c>
      <c r="F9" s="1151" t="s">
        <v>1968</v>
      </c>
      <c r="G9" s="1152" t="s">
        <v>33</v>
      </c>
      <c r="H9" s="1356">
        <v>12884</v>
      </c>
      <c r="I9" s="1265" t="s">
        <v>1968</v>
      </c>
      <c r="J9" s="1266" t="s">
        <v>1968</v>
      </c>
      <c r="K9" s="1267" t="s">
        <v>1968</v>
      </c>
      <c r="L9" s="1152">
        <v>1</v>
      </c>
      <c r="M9" s="1153" t="s">
        <v>1757</v>
      </c>
      <c r="N9" s="1152">
        <v>80</v>
      </c>
      <c r="O9" s="1152" t="s">
        <v>1757</v>
      </c>
      <c r="P9" s="1154" t="s">
        <v>1983</v>
      </c>
      <c r="Q9" s="1357">
        <v>11985</v>
      </c>
      <c r="R9" s="1155">
        <f>Q9/H9</f>
        <v>0.93</v>
      </c>
      <c r="S9" s="1152" t="s">
        <v>1688</v>
      </c>
      <c r="T9" s="1268" t="s">
        <v>1944</v>
      </c>
      <c r="U9" s="1156">
        <v>46062</v>
      </c>
      <c r="V9" s="1266" t="s">
        <v>1968</v>
      </c>
      <c r="W9" s="1268" t="s">
        <v>1945</v>
      </c>
      <c r="X9" s="1157" t="s">
        <v>1968</v>
      </c>
      <c r="Y9" s="1158" t="s">
        <v>1968</v>
      </c>
    </row>
    <row r="10" spans="1:25" s="1147" customFormat="1" ht="39.75" customHeight="1">
      <c r="A10" s="1148"/>
      <c r="B10" s="1148"/>
      <c r="C10" s="1355">
        <v>1.3</v>
      </c>
      <c r="D10" s="1149" t="s">
        <v>1759</v>
      </c>
      <c r="E10" s="1150" t="s">
        <v>1725</v>
      </c>
      <c r="F10" s="1151" t="s">
        <v>1968</v>
      </c>
      <c r="G10" s="1152" t="s">
        <v>33</v>
      </c>
      <c r="H10" s="1356">
        <v>2310</v>
      </c>
      <c r="I10" s="1265" t="s">
        <v>1968</v>
      </c>
      <c r="J10" s="1266" t="s">
        <v>1968</v>
      </c>
      <c r="K10" s="1267" t="s">
        <v>1968</v>
      </c>
      <c r="L10" s="1152">
        <v>1</v>
      </c>
      <c r="M10" s="1153" t="s">
        <v>1757</v>
      </c>
      <c r="N10" s="1152">
        <v>80</v>
      </c>
      <c r="O10" s="1152" t="s">
        <v>1757</v>
      </c>
      <c r="P10" s="1159">
        <v>46030</v>
      </c>
      <c r="Q10" s="1357">
        <v>2310</v>
      </c>
      <c r="R10" s="1155">
        <f t="shared" ref="R10:R18" si="1">Q10/H10</f>
        <v>1</v>
      </c>
      <c r="S10" s="1152" t="s">
        <v>1688</v>
      </c>
      <c r="T10" s="1268" t="s">
        <v>1946</v>
      </c>
      <c r="U10" s="1156">
        <v>46062</v>
      </c>
      <c r="V10" s="1266" t="s">
        <v>1968</v>
      </c>
      <c r="W10" s="1269" t="s">
        <v>1969</v>
      </c>
      <c r="X10" s="1157" t="s">
        <v>1968</v>
      </c>
      <c r="Y10" s="1158" t="s">
        <v>1968</v>
      </c>
    </row>
    <row r="11" spans="1:25" s="1147" customFormat="1" ht="39.75" customHeight="1">
      <c r="A11" s="1148"/>
      <c r="B11" s="1148"/>
      <c r="C11" s="1355">
        <v>1.4</v>
      </c>
      <c r="D11" s="1149" t="s">
        <v>1760</v>
      </c>
      <c r="E11" s="1150" t="s">
        <v>1725</v>
      </c>
      <c r="F11" s="1151" t="s">
        <v>1968</v>
      </c>
      <c r="G11" s="1152" t="s">
        <v>33</v>
      </c>
      <c r="H11" s="1356">
        <v>2700</v>
      </c>
      <c r="I11" s="1265" t="s">
        <v>1968</v>
      </c>
      <c r="J11" s="1266" t="s">
        <v>1968</v>
      </c>
      <c r="K11" s="1267" t="s">
        <v>1968</v>
      </c>
      <c r="L11" s="1152">
        <v>1</v>
      </c>
      <c r="M11" s="1153" t="s">
        <v>1757</v>
      </c>
      <c r="N11" s="1152">
        <v>80</v>
      </c>
      <c r="O11" s="1152" t="s">
        <v>1757</v>
      </c>
      <c r="P11" s="1159">
        <v>46030</v>
      </c>
      <c r="Q11" s="1357">
        <v>2700</v>
      </c>
      <c r="R11" s="1155">
        <f t="shared" si="1"/>
        <v>1</v>
      </c>
      <c r="S11" s="1152" t="s">
        <v>1688</v>
      </c>
      <c r="T11" s="1268" t="s">
        <v>1692</v>
      </c>
      <c r="U11" s="1156">
        <v>46062</v>
      </c>
      <c r="V11" s="1266" t="s">
        <v>1968</v>
      </c>
      <c r="W11" s="1270" t="s">
        <v>1970</v>
      </c>
      <c r="X11" s="1157" t="s">
        <v>1968</v>
      </c>
      <c r="Y11" s="1158" t="s">
        <v>1968</v>
      </c>
    </row>
    <row r="12" spans="1:25" s="1147" customFormat="1" ht="39.75" customHeight="1">
      <c r="A12" s="1148"/>
      <c r="B12" s="1148"/>
      <c r="C12" s="1355">
        <v>1.5</v>
      </c>
      <c r="D12" s="1149" t="s">
        <v>1761</v>
      </c>
      <c r="E12" s="1150" t="s">
        <v>1725</v>
      </c>
      <c r="F12" s="1151" t="s">
        <v>1968</v>
      </c>
      <c r="G12" s="1152" t="s">
        <v>33</v>
      </c>
      <c r="H12" s="1356">
        <v>14097</v>
      </c>
      <c r="I12" s="1265" t="s">
        <v>1968</v>
      </c>
      <c r="J12" s="1266" t="s">
        <v>1968</v>
      </c>
      <c r="K12" s="1267" t="s">
        <v>1968</v>
      </c>
      <c r="L12" s="1152">
        <v>1</v>
      </c>
      <c r="M12" s="1153" t="s">
        <v>1757</v>
      </c>
      <c r="N12" s="1152">
        <v>80</v>
      </c>
      <c r="O12" s="1152" t="s">
        <v>1757</v>
      </c>
      <c r="P12" s="1154" t="s">
        <v>1983</v>
      </c>
      <c r="Q12" s="1357">
        <v>11696</v>
      </c>
      <c r="R12" s="1155">
        <f>Q12/H12</f>
        <v>0.83</v>
      </c>
      <c r="S12" s="1152" t="s">
        <v>1688</v>
      </c>
      <c r="T12" s="1268" t="s">
        <v>1947</v>
      </c>
      <c r="U12" s="1156">
        <v>46062</v>
      </c>
      <c r="V12" s="1266" t="s">
        <v>1968</v>
      </c>
      <c r="W12" s="1268" t="s">
        <v>1985</v>
      </c>
      <c r="X12" s="1157" t="s">
        <v>1968</v>
      </c>
      <c r="Y12" s="1158" t="s">
        <v>1968</v>
      </c>
    </row>
    <row r="13" spans="1:25" s="1147" customFormat="1" ht="39.75" customHeight="1">
      <c r="A13" s="1148"/>
      <c r="B13" s="1148"/>
      <c r="C13" s="1355">
        <v>1.6</v>
      </c>
      <c r="D13" s="1149" t="s">
        <v>1762</v>
      </c>
      <c r="E13" s="1150" t="s">
        <v>1725</v>
      </c>
      <c r="F13" s="1151" t="s">
        <v>1968</v>
      </c>
      <c r="G13" s="1152" t="s">
        <v>33</v>
      </c>
      <c r="H13" s="1356">
        <v>2389</v>
      </c>
      <c r="I13" s="1265" t="s">
        <v>1968</v>
      </c>
      <c r="J13" s="1266" t="s">
        <v>1968</v>
      </c>
      <c r="K13" s="1267" t="s">
        <v>1968</v>
      </c>
      <c r="L13" s="1152">
        <v>1</v>
      </c>
      <c r="M13" s="1153" t="s">
        <v>1757</v>
      </c>
      <c r="N13" s="1152">
        <v>80</v>
      </c>
      <c r="O13" s="1152" t="s">
        <v>1757</v>
      </c>
      <c r="P13" s="1159">
        <v>46030</v>
      </c>
      <c r="Q13" s="1357">
        <v>2388</v>
      </c>
      <c r="R13" s="1155">
        <f t="shared" si="1"/>
        <v>1</v>
      </c>
      <c r="S13" s="1152" t="s">
        <v>1688</v>
      </c>
      <c r="T13" s="1268" t="s">
        <v>1948</v>
      </c>
      <c r="U13" s="1156">
        <v>46062</v>
      </c>
      <c r="V13" s="1266" t="s">
        <v>1968</v>
      </c>
      <c r="W13" s="1268" t="s">
        <v>1986</v>
      </c>
      <c r="X13" s="1157" t="s">
        <v>1968</v>
      </c>
      <c r="Y13" s="1158" t="s">
        <v>1968</v>
      </c>
    </row>
    <row r="14" spans="1:25" s="1147" customFormat="1" ht="39.75" customHeight="1">
      <c r="A14" s="1148"/>
      <c r="B14" s="1148"/>
      <c r="C14" s="1355">
        <v>1.7</v>
      </c>
      <c r="D14" s="1149" t="s">
        <v>1763</v>
      </c>
      <c r="E14" s="1150" t="s">
        <v>1725</v>
      </c>
      <c r="F14" s="1151" t="s">
        <v>1968</v>
      </c>
      <c r="G14" s="1152" t="s">
        <v>33</v>
      </c>
      <c r="H14" s="1356">
        <v>4370</v>
      </c>
      <c r="I14" s="1265" t="s">
        <v>1968</v>
      </c>
      <c r="J14" s="1266" t="s">
        <v>1968</v>
      </c>
      <c r="K14" s="1267" t="s">
        <v>1968</v>
      </c>
      <c r="L14" s="1152">
        <v>1</v>
      </c>
      <c r="M14" s="1153" t="s">
        <v>1757</v>
      </c>
      <c r="N14" s="1152">
        <v>80</v>
      </c>
      <c r="O14" s="1152" t="s">
        <v>1757</v>
      </c>
      <c r="P14" s="1159">
        <v>46030</v>
      </c>
      <c r="Q14" s="1357">
        <v>4370</v>
      </c>
      <c r="R14" s="1155">
        <f t="shared" si="1"/>
        <v>1</v>
      </c>
      <c r="S14" s="1152" t="s">
        <v>1688</v>
      </c>
      <c r="T14" s="1268" t="s">
        <v>1949</v>
      </c>
      <c r="U14" s="1156">
        <v>46062</v>
      </c>
      <c r="V14" s="1266" t="s">
        <v>1968</v>
      </c>
      <c r="W14" s="1268" t="s">
        <v>1950</v>
      </c>
      <c r="X14" s="1157" t="s">
        <v>1968</v>
      </c>
      <c r="Y14" s="1158" t="s">
        <v>1968</v>
      </c>
    </row>
    <row r="15" spans="1:25" s="1147" customFormat="1" ht="39.75" customHeight="1">
      <c r="A15" s="1148"/>
      <c r="B15" s="1148"/>
      <c r="C15" s="1355">
        <v>1.8</v>
      </c>
      <c r="D15" s="1149" t="s">
        <v>1764</v>
      </c>
      <c r="E15" s="1150" t="s">
        <v>1725</v>
      </c>
      <c r="F15" s="1151" t="s">
        <v>1968</v>
      </c>
      <c r="G15" s="1152" t="s">
        <v>33</v>
      </c>
      <c r="H15" s="1356">
        <v>1245</v>
      </c>
      <c r="I15" s="1265" t="s">
        <v>1968</v>
      </c>
      <c r="J15" s="1266" t="s">
        <v>1968</v>
      </c>
      <c r="K15" s="1267" t="s">
        <v>1968</v>
      </c>
      <c r="L15" s="1152">
        <v>1</v>
      </c>
      <c r="M15" s="1153" t="s">
        <v>1757</v>
      </c>
      <c r="N15" s="1152">
        <v>80</v>
      </c>
      <c r="O15" s="1152" t="s">
        <v>1757</v>
      </c>
      <c r="P15" s="1154" t="s">
        <v>1983</v>
      </c>
      <c r="Q15" s="1357">
        <v>1245</v>
      </c>
      <c r="R15" s="1155">
        <f t="shared" si="1"/>
        <v>1</v>
      </c>
      <c r="S15" s="1152" t="s">
        <v>1688</v>
      </c>
      <c r="T15" s="1268" t="s">
        <v>1951</v>
      </c>
      <c r="U15" s="1156">
        <v>46062</v>
      </c>
      <c r="V15" s="1266" t="s">
        <v>1968</v>
      </c>
      <c r="W15" s="1247" t="s">
        <v>1972</v>
      </c>
      <c r="X15" s="1157" t="s">
        <v>1968</v>
      </c>
      <c r="Y15" s="1158" t="s">
        <v>1968</v>
      </c>
    </row>
    <row r="16" spans="1:25" s="1147" customFormat="1" ht="39.75" customHeight="1">
      <c r="A16" s="1148"/>
      <c r="B16" s="1148"/>
      <c r="C16" s="1355">
        <v>1.9</v>
      </c>
      <c r="D16" s="1149" t="s">
        <v>1765</v>
      </c>
      <c r="E16" s="1150" t="s">
        <v>1725</v>
      </c>
      <c r="F16" s="1151" t="s">
        <v>1968</v>
      </c>
      <c r="G16" s="1152" t="s">
        <v>33</v>
      </c>
      <c r="H16" s="1356">
        <v>1850</v>
      </c>
      <c r="I16" s="1265" t="s">
        <v>1968</v>
      </c>
      <c r="J16" s="1266" t="s">
        <v>1968</v>
      </c>
      <c r="K16" s="1267" t="s">
        <v>1968</v>
      </c>
      <c r="L16" s="1152">
        <v>1</v>
      </c>
      <c r="M16" s="1153" t="s">
        <v>1757</v>
      </c>
      <c r="N16" s="1152">
        <v>80</v>
      </c>
      <c r="O16" s="1152" t="s">
        <v>1757</v>
      </c>
      <c r="P16" s="1154" t="s">
        <v>1983</v>
      </c>
      <c r="Q16" s="1357">
        <v>1800</v>
      </c>
      <c r="R16" s="1155">
        <f t="shared" si="1"/>
        <v>0.97</v>
      </c>
      <c r="S16" s="1152" t="s">
        <v>1688</v>
      </c>
      <c r="T16" s="1268" t="s">
        <v>1947</v>
      </c>
      <c r="U16" s="1156">
        <v>46062</v>
      </c>
      <c r="V16" s="1266" t="s">
        <v>1968</v>
      </c>
      <c r="W16" s="1270" t="s">
        <v>1971</v>
      </c>
      <c r="X16" s="1157" t="s">
        <v>1968</v>
      </c>
      <c r="Y16" s="1158" t="s">
        <v>1968</v>
      </c>
    </row>
    <row r="17" spans="1:25" s="1147" customFormat="1" ht="39.75" customHeight="1">
      <c r="A17" s="1148"/>
      <c r="B17" s="1148"/>
      <c r="C17" s="1355">
        <v>1.1000000000000001</v>
      </c>
      <c r="D17" s="1149" t="s">
        <v>1766</v>
      </c>
      <c r="E17" s="1150" t="s">
        <v>1725</v>
      </c>
      <c r="F17" s="1151" t="s">
        <v>1968</v>
      </c>
      <c r="G17" s="1152" t="s">
        <v>33</v>
      </c>
      <c r="H17" s="1358">
        <v>870</v>
      </c>
      <c r="I17" s="1265" t="s">
        <v>1968</v>
      </c>
      <c r="J17" s="1266" t="s">
        <v>1968</v>
      </c>
      <c r="K17" s="1267" t="s">
        <v>1968</v>
      </c>
      <c r="L17" s="1152">
        <v>1</v>
      </c>
      <c r="M17" s="1153" t="s">
        <v>1757</v>
      </c>
      <c r="N17" s="1152">
        <v>80</v>
      </c>
      <c r="O17" s="1152" t="s">
        <v>1757</v>
      </c>
      <c r="P17" s="1154" t="s">
        <v>1983</v>
      </c>
      <c r="Q17" s="1357">
        <v>804</v>
      </c>
      <c r="R17" s="1155">
        <f t="shared" si="1"/>
        <v>0.92</v>
      </c>
      <c r="S17" s="1152" t="s">
        <v>1688</v>
      </c>
      <c r="T17" s="1268" t="s">
        <v>1952</v>
      </c>
      <c r="U17" s="1156">
        <v>46062</v>
      </c>
      <c r="V17" s="1266" t="s">
        <v>1968</v>
      </c>
      <c r="W17" s="1268" t="s">
        <v>1973</v>
      </c>
      <c r="X17" s="1157" t="s">
        <v>1968</v>
      </c>
      <c r="Y17" s="1158" t="s">
        <v>1968</v>
      </c>
    </row>
    <row r="18" spans="1:25" s="1147" customFormat="1" ht="39.75" customHeight="1">
      <c r="A18" s="1148"/>
      <c r="B18" s="1148"/>
      <c r="C18" s="1355">
        <v>1.1100000000000001</v>
      </c>
      <c r="D18" s="1149" t="s">
        <v>1767</v>
      </c>
      <c r="E18" s="1150" t="s">
        <v>1725</v>
      </c>
      <c r="F18" s="1151" t="s">
        <v>1968</v>
      </c>
      <c r="G18" s="1152" t="s">
        <v>33</v>
      </c>
      <c r="H18" s="1358">
        <v>765</v>
      </c>
      <c r="I18" s="1265" t="s">
        <v>1968</v>
      </c>
      <c r="J18" s="1266" t="s">
        <v>1968</v>
      </c>
      <c r="K18" s="1267" t="s">
        <v>1968</v>
      </c>
      <c r="L18" s="1152">
        <v>1</v>
      </c>
      <c r="M18" s="1153" t="s">
        <v>1757</v>
      </c>
      <c r="N18" s="1152">
        <v>80</v>
      </c>
      <c r="O18" s="1152" t="s">
        <v>1757</v>
      </c>
      <c r="P18" s="1154" t="s">
        <v>1983</v>
      </c>
      <c r="Q18" s="1357">
        <v>720</v>
      </c>
      <c r="R18" s="1155">
        <f t="shared" si="1"/>
        <v>0.94</v>
      </c>
      <c r="S18" s="1152" t="s">
        <v>1688</v>
      </c>
      <c r="T18" s="1268" t="s">
        <v>1692</v>
      </c>
      <c r="U18" s="1156">
        <v>46062</v>
      </c>
      <c r="V18" s="1266" t="s">
        <v>1968</v>
      </c>
      <c r="W18" s="1268" t="s">
        <v>1968</v>
      </c>
      <c r="X18" s="1157" t="s">
        <v>1968</v>
      </c>
      <c r="Y18" s="1158" t="s">
        <v>1968</v>
      </c>
    </row>
    <row r="19" spans="1:25" s="1147" customFormat="1" ht="39.75" customHeight="1" thickBot="1">
      <c r="A19" s="1148"/>
      <c r="B19" s="1148"/>
      <c r="C19" s="1355">
        <v>1.1200000000000001</v>
      </c>
      <c r="D19" s="1149" t="s">
        <v>1768</v>
      </c>
      <c r="E19" s="1150" t="s">
        <v>1725</v>
      </c>
      <c r="F19" s="1151" t="s">
        <v>1968</v>
      </c>
      <c r="G19" s="1152" t="s">
        <v>33</v>
      </c>
      <c r="H19" s="1356">
        <v>1690</v>
      </c>
      <c r="I19" s="1265" t="s">
        <v>1968</v>
      </c>
      <c r="J19" s="1266" t="s">
        <v>1968</v>
      </c>
      <c r="K19" s="1267" t="s">
        <v>1968</v>
      </c>
      <c r="L19" s="1152">
        <v>1</v>
      </c>
      <c r="M19" s="1153" t="s">
        <v>1757</v>
      </c>
      <c r="N19" s="1152">
        <v>80</v>
      </c>
      <c r="O19" s="1152" t="s">
        <v>1757</v>
      </c>
      <c r="P19" s="1159">
        <v>46030</v>
      </c>
      <c r="Q19" s="1357">
        <v>1690</v>
      </c>
      <c r="R19" s="1155">
        <v>1</v>
      </c>
      <c r="S19" s="1152" t="s">
        <v>1688</v>
      </c>
      <c r="T19" s="1268" t="s">
        <v>1953</v>
      </c>
      <c r="U19" s="1156">
        <v>46062</v>
      </c>
      <c r="V19" s="1266" t="s">
        <v>1968</v>
      </c>
      <c r="W19" s="1268" t="s">
        <v>1987</v>
      </c>
      <c r="X19" s="1157" t="s">
        <v>1968</v>
      </c>
      <c r="Y19" s="1158" t="s">
        <v>1968</v>
      </c>
    </row>
    <row r="20" spans="1:25" s="1147" customFormat="1" ht="39.75" customHeight="1">
      <c r="A20" s="1148"/>
      <c r="B20" s="1148"/>
      <c r="C20" s="1359">
        <v>2</v>
      </c>
      <c r="D20" s="1271" t="s">
        <v>1769</v>
      </c>
      <c r="E20" s="1254" t="s">
        <v>1725</v>
      </c>
      <c r="F20" s="1255" t="s">
        <v>1968</v>
      </c>
      <c r="G20" s="1260" t="s">
        <v>1968</v>
      </c>
      <c r="H20" s="1360" t="s">
        <v>1968</v>
      </c>
      <c r="I20" s="1257" t="s">
        <v>1968</v>
      </c>
      <c r="J20" s="1258" t="s">
        <v>1968</v>
      </c>
      <c r="K20" s="1259" t="s">
        <v>1968</v>
      </c>
      <c r="L20" s="1260" t="s">
        <v>1968</v>
      </c>
      <c r="M20" s="1254" t="s">
        <v>1968</v>
      </c>
      <c r="N20" s="1260" t="s">
        <v>1968</v>
      </c>
      <c r="O20" s="1260" t="s">
        <v>1968</v>
      </c>
      <c r="P20" s="1261" t="s">
        <v>1968</v>
      </c>
      <c r="Q20" s="1354" t="s">
        <v>1968</v>
      </c>
      <c r="R20" s="1254" t="s">
        <v>1968</v>
      </c>
      <c r="S20" s="1260" t="s">
        <v>1968</v>
      </c>
      <c r="T20" s="1262" t="s">
        <v>1968</v>
      </c>
      <c r="U20" s="1263" t="s">
        <v>1968</v>
      </c>
      <c r="V20" s="1258" t="s">
        <v>1968</v>
      </c>
      <c r="W20" s="1262" t="s">
        <v>1968</v>
      </c>
      <c r="X20" s="1264" t="s">
        <v>1968</v>
      </c>
      <c r="Y20" s="1255" t="s">
        <v>1968</v>
      </c>
    </row>
    <row r="21" spans="1:25" s="1147" customFormat="1" ht="39.75" customHeight="1">
      <c r="A21" s="1148"/>
      <c r="B21" s="1148"/>
      <c r="C21" s="1355">
        <v>2.1</v>
      </c>
      <c r="D21" s="1149" t="s">
        <v>1773</v>
      </c>
      <c r="E21" s="1150" t="s">
        <v>1725</v>
      </c>
      <c r="F21" s="1151" t="s">
        <v>1968</v>
      </c>
      <c r="G21" s="1152" t="s">
        <v>33</v>
      </c>
      <c r="H21" s="1356">
        <v>66692</v>
      </c>
      <c r="I21" s="1265" t="s">
        <v>1968</v>
      </c>
      <c r="J21" s="1266" t="s">
        <v>1968</v>
      </c>
      <c r="K21" s="1267" t="s">
        <v>1968</v>
      </c>
      <c r="L21" s="1152">
        <v>1</v>
      </c>
      <c r="M21" s="1161">
        <v>46026</v>
      </c>
      <c r="N21" s="1152" t="s">
        <v>1770</v>
      </c>
      <c r="O21" s="1152" t="s">
        <v>1771</v>
      </c>
      <c r="P21" s="1159">
        <v>46030</v>
      </c>
      <c r="Q21" s="1361">
        <v>66692</v>
      </c>
      <c r="R21" s="1155">
        <v>1</v>
      </c>
      <c r="S21" s="1152" t="s">
        <v>1682</v>
      </c>
      <c r="T21" s="1268" t="s">
        <v>1691</v>
      </c>
      <c r="U21" s="1162" t="s">
        <v>1690</v>
      </c>
      <c r="V21" s="1266" t="s">
        <v>1968</v>
      </c>
      <c r="W21" s="1268" t="s">
        <v>1968</v>
      </c>
      <c r="X21" s="1157" t="s">
        <v>1968</v>
      </c>
      <c r="Y21" s="1158" t="s">
        <v>1968</v>
      </c>
    </row>
    <row r="22" spans="1:25" s="1147" customFormat="1" ht="39.75" customHeight="1">
      <c r="A22" s="1148"/>
      <c r="B22" s="1148"/>
      <c r="C22" s="1355">
        <v>2.2000000000000002</v>
      </c>
      <c r="D22" s="1149" t="s">
        <v>1774</v>
      </c>
      <c r="E22" s="1150" t="s">
        <v>1725</v>
      </c>
      <c r="F22" s="1151" t="s">
        <v>1968</v>
      </c>
      <c r="G22" s="1152" t="s">
        <v>33</v>
      </c>
      <c r="H22" s="1356">
        <v>224688</v>
      </c>
      <c r="I22" s="1265" t="s">
        <v>1968</v>
      </c>
      <c r="J22" s="1266" t="s">
        <v>1968</v>
      </c>
      <c r="K22" s="1267" t="s">
        <v>1968</v>
      </c>
      <c r="L22" s="1152">
        <v>1</v>
      </c>
      <c r="M22" s="1161">
        <v>46026</v>
      </c>
      <c r="N22" s="1152" t="s">
        <v>1770</v>
      </c>
      <c r="O22" s="1152" t="s">
        <v>1771</v>
      </c>
      <c r="P22" s="1159">
        <v>46030</v>
      </c>
      <c r="Q22" s="1361">
        <v>224688</v>
      </c>
      <c r="R22" s="1155">
        <v>1</v>
      </c>
      <c r="S22" s="1152" t="s">
        <v>1682</v>
      </c>
      <c r="T22" s="1268" t="s">
        <v>1691</v>
      </c>
      <c r="U22" s="1162" t="s">
        <v>1690</v>
      </c>
      <c r="V22" s="1266" t="s">
        <v>1968</v>
      </c>
      <c r="W22" s="1268" t="s">
        <v>1988</v>
      </c>
      <c r="X22" s="1157" t="s">
        <v>1968</v>
      </c>
      <c r="Y22" s="1158" t="s">
        <v>1968</v>
      </c>
    </row>
    <row r="23" spans="1:25" s="1147" customFormat="1" ht="39.75" customHeight="1">
      <c r="A23" s="1148"/>
      <c r="B23" s="1148"/>
      <c r="C23" s="1355">
        <v>2.2999999999999998</v>
      </c>
      <c r="D23" s="1149" t="s">
        <v>1775</v>
      </c>
      <c r="E23" s="1150" t="s">
        <v>1725</v>
      </c>
      <c r="F23" s="1151" t="s">
        <v>1968</v>
      </c>
      <c r="G23" s="1152" t="s">
        <v>33</v>
      </c>
      <c r="H23" s="1358"/>
      <c r="I23" s="1265" t="s">
        <v>1968</v>
      </c>
      <c r="J23" s="1266" t="s">
        <v>1968</v>
      </c>
      <c r="K23" s="1267" t="s">
        <v>1968</v>
      </c>
      <c r="L23" s="1152">
        <v>1</v>
      </c>
      <c r="M23" s="1161">
        <v>46026</v>
      </c>
      <c r="N23" s="1152" t="s">
        <v>1770</v>
      </c>
      <c r="O23" s="1152" t="s">
        <v>1771</v>
      </c>
      <c r="P23" s="1154" t="s">
        <v>1772</v>
      </c>
      <c r="Q23" s="1357" t="s">
        <v>1993</v>
      </c>
      <c r="R23" s="1155">
        <v>0</v>
      </c>
      <c r="S23" s="1152" t="s">
        <v>1682</v>
      </c>
      <c r="T23" s="1268" t="s">
        <v>1691</v>
      </c>
      <c r="U23" s="1162" t="s">
        <v>1690</v>
      </c>
      <c r="V23" s="1266" t="s">
        <v>1968</v>
      </c>
      <c r="W23" s="1268" t="s">
        <v>1968</v>
      </c>
      <c r="X23" s="1157" t="s">
        <v>1968</v>
      </c>
      <c r="Y23" s="1158" t="s">
        <v>1968</v>
      </c>
    </row>
    <row r="24" spans="1:25" s="1147" customFormat="1" ht="39.75" customHeight="1">
      <c r="A24" s="1148"/>
      <c r="B24" s="1148"/>
      <c r="C24" s="1355">
        <v>2.4</v>
      </c>
      <c r="D24" s="1149" t="s">
        <v>1776</v>
      </c>
      <c r="E24" s="1150" t="s">
        <v>1725</v>
      </c>
      <c r="F24" s="1151" t="s">
        <v>1968</v>
      </c>
      <c r="G24" s="1152" t="s">
        <v>33</v>
      </c>
      <c r="H24" s="1358">
        <v>900</v>
      </c>
      <c r="I24" s="1265" t="s">
        <v>1968</v>
      </c>
      <c r="J24" s="1266" t="s">
        <v>1968</v>
      </c>
      <c r="K24" s="1267" t="s">
        <v>1968</v>
      </c>
      <c r="L24" s="1152">
        <v>1</v>
      </c>
      <c r="M24" s="1161">
        <v>46026</v>
      </c>
      <c r="N24" s="1152" t="s">
        <v>1770</v>
      </c>
      <c r="O24" s="1152" t="s">
        <v>1771</v>
      </c>
      <c r="P24" s="1159">
        <v>46030</v>
      </c>
      <c r="Q24" s="1357">
        <v>900</v>
      </c>
      <c r="R24" s="1155">
        <v>1</v>
      </c>
      <c r="S24" s="1152" t="s">
        <v>1682</v>
      </c>
      <c r="T24" s="1268" t="s">
        <v>1691</v>
      </c>
      <c r="U24" s="1162" t="s">
        <v>1690</v>
      </c>
      <c r="V24" s="1266" t="s">
        <v>1968</v>
      </c>
      <c r="W24" s="1268" t="s">
        <v>1975</v>
      </c>
      <c r="X24" s="1157" t="s">
        <v>1968</v>
      </c>
      <c r="Y24" s="1158" t="s">
        <v>1968</v>
      </c>
    </row>
    <row r="25" spans="1:25" s="1147" customFormat="1" ht="39.75" customHeight="1">
      <c r="A25" s="1148"/>
      <c r="B25" s="1148"/>
      <c r="C25" s="1355">
        <v>2.5</v>
      </c>
      <c r="D25" s="1149" t="s">
        <v>284</v>
      </c>
      <c r="E25" s="1150" t="s">
        <v>1725</v>
      </c>
      <c r="F25" s="1151" t="s">
        <v>1968</v>
      </c>
      <c r="G25" s="1152" t="s">
        <v>33</v>
      </c>
      <c r="H25" s="1356">
        <v>27900</v>
      </c>
      <c r="I25" s="1265" t="s">
        <v>1968</v>
      </c>
      <c r="J25" s="1266" t="s">
        <v>1968</v>
      </c>
      <c r="K25" s="1267" t="s">
        <v>1968</v>
      </c>
      <c r="L25" s="1152">
        <v>1</v>
      </c>
      <c r="M25" s="1161">
        <v>46026</v>
      </c>
      <c r="N25" s="1152" t="s">
        <v>1770</v>
      </c>
      <c r="O25" s="1152" t="s">
        <v>1771</v>
      </c>
      <c r="P25" s="1159">
        <v>46030</v>
      </c>
      <c r="Q25" s="1361">
        <v>27900</v>
      </c>
      <c r="R25" s="1155">
        <v>1</v>
      </c>
      <c r="S25" s="1152" t="s">
        <v>1682</v>
      </c>
      <c r="T25" s="1268" t="s">
        <v>1691</v>
      </c>
      <c r="U25" s="1162" t="s">
        <v>1690</v>
      </c>
      <c r="V25" s="1266" t="s">
        <v>1968</v>
      </c>
      <c r="W25" s="1268" t="s">
        <v>1974</v>
      </c>
      <c r="X25" s="1157" t="s">
        <v>1968</v>
      </c>
      <c r="Y25" s="1158" t="s">
        <v>1968</v>
      </c>
    </row>
    <row r="26" spans="1:25" s="1147" customFormat="1" ht="39.75" customHeight="1">
      <c r="A26" s="1148"/>
      <c r="B26" s="1148"/>
      <c r="C26" s="1355">
        <v>2.6</v>
      </c>
      <c r="D26" s="1149" t="s">
        <v>295</v>
      </c>
      <c r="E26" s="1150" t="s">
        <v>1725</v>
      </c>
      <c r="F26" s="1151" t="s">
        <v>1968</v>
      </c>
      <c r="G26" s="1152" t="s">
        <v>33</v>
      </c>
      <c r="H26" s="1356">
        <v>9576</v>
      </c>
      <c r="I26" s="1265" t="s">
        <v>1968</v>
      </c>
      <c r="J26" s="1266" t="s">
        <v>1968</v>
      </c>
      <c r="K26" s="1267" t="s">
        <v>1968</v>
      </c>
      <c r="L26" s="1152">
        <v>1</v>
      </c>
      <c r="M26" s="1161">
        <v>46026</v>
      </c>
      <c r="N26" s="1152" t="s">
        <v>1770</v>
      </c>
      <c r="O26" s="1152" t="s">
        <v>1771</v>
      </c>
      <c r="P26" s="1154" t="s">
        <v>1772</v>
      </c>
      <c r="Q26" s="1361">
        <v>9576</v>
      </c>
      <c r="R26" s="1155">
        <v>1</v>
      </c>
      <c r="S26" s="1152" t="s">
        <v>1682</v>
      </c>
      <c r="T26" s="1268" t="s">
        <v>1691</v>
      </c>
      <c r="U26" s="1162" t="s">
        <v>1690</v>
      </c>
      <c r="V26" s="1266" t="s">
        <v>1968</v>
      </c>
      <c r="W26" s="1268" t="s">
        <v>1989</v>
      </c>
      <c r="X26" s="1157" t="s">
        <v>1968</v>
      </c>
      <c r="Y26" s="1158" t="s">
        <v>1968</v>
      </c>
    </row>
    <row r="27" spans="1:25" s="1147" customFormat="1" ht="39.75" customHeight="1">
      <c r="A27" s="1148"/>
      <c r="B27" s="1148"/>
      <c r="C27" s="1355">
        <v>2.7</v>
      </c>
      <c r="D27" s="1149" t="s">
        <v>299</v>
      </c>
      <c r="E27" s="1150" t="s">
        <v>1725</v>
      </c>
      <c r="F27" s="1151" t="s">
        <v>1968</v>
      </c>
      <c r="G27" s="1152" t="s">
        <v>33</v>
      </c>
      <c r="H27" s="1356">
        <v>11496</v>
      </c>
      <c r="I27" s="1265" t="s">
        <v>1968</v>
      </c>
      <c r="J27" s="1266" t="s">
        <v>1968</v>
      </c>
      <c r="K27" s="1267" t="s">
        <v>1968</v>
      </c>
      <c r="L27" s="1152">
        <v>1</v>
      </c>
      <c r="M27" s="1161">
        <v>46026</v>
      </c>
      <c r="N27" s="1152" t="s">
        <v>1770</v>
      </c>
      <c r="O27" s="1152" t="s">
        <v>1771</v>
      </c>
      <c r="P27" s="1159">
        <v>46030</v>
      </c>
      <c r="Q27" s="1361">
        <v>11496</v>
      </c>
      <c r="R27" s="1155">
        <v>1</v>
      </c>
      <c r="S27" s="1152" t="s">
        <v>1682</v>
      </c>
      <c r="T27" s="1268" t="s">
        <v>1691</v>
      </c>
      <c r="U27" s="1162" t="s">
        <v>1690</v>
      </c>
      <c r="V27" s="1266" t="s">
        <v>1968</v>
      </c>
      <c r="W27" s="1268" t="s">
        <v>1975</v>
      </c>
      <c r="X27" s="1157" t="s">
        <v>1968</v>
      </c>
      <c r="Y27" s="1158" t="s">
        <v>1968</v>
      </c>
    </row>
    <row r="28" spans="1:25" s="1147" customFormat="1" ht="39.75" customHeight="1">
      <c r="A28" s="1148"/>
      <c r="B28" s="1148"/>
      <c r="C28" s="1355">
        <v>2.8</v>
      </c>
      <c r="D28" s="1149" t="s">
        <v>308</v>
      </c>
      <c r="E28" s="1150" t="s">
        <v>1725</v>
      </c>
      <c r="F28" s="1151" t="s">
        <v>1968</v>
      </c>
      <c r="G28" s="1152" t="s">
        <v>33</v>
      </c>
      <c r="H28" s="1356">
        <v>8772</v>
      </c>
      <c r="I28" s="1265" t="s">
        <v>1968</v>
      </c>
      <c r="J28" s="1266" t="s">
        <v>1968</v>
      </c>
      <c r="K28" s="1267" t="s">
        <v>1968</v>
      </c>
      <c r="L28" s="1152">
        <v>1</v>
      </c>
      <c r="M28" s="1161">
        <v>46026</v>
      </c>
      <c r="N28" s="1152" t="s">
        <v>1770</v>
      </c>
      <c r="O28" s="1152" t="s">
        <v>1771</v>
      </c>
      <c r="P28" s="1159">
        <v>46030</v>
      </c>
      <c r="Q28" s="1361">
        <v>8772</v>
      </c>
      <c r="R28" s="1155">
        <v>1</v>
      </c>
      <c r="S28" s="1152" t="s">
        <v>1682</v>
      </c>
      <c r="T28" s="1268" t="s">
        <v>1691</v>
      </c>
      <c r="U28" s="1162" t="s">
        <v>1690</v>
      </c>
      <c r="V28" s="1266" t="s">
        <v>1968</v>
      </c>
      <c r="W28" s="1268" t="s">
        <v>1976</v>
      </c>
      <c r="X28" s="1157" t="s">
        <v>1968</v>
      </c>
      <c r="Y28" s="1158" t="s">
        <v>1968</v>
      </c>
    </row>
    <row r="29" spans="1:25" s="1147" customFormat="1" ht="39.75" customHeight="1">
      <c r="A29" s="1148"/>
      <c r="B29" s="1148"/>
      <c r="C29" s="1355">
        <v>2.9</v>
      </c>
      <c r="D29" s="1149" t="s">
        <v>316</v>
      </c>
      <c r="E29" s="1150" t="s">
        <v>1725</v>
      </c>
      <c r="F29" s="1151" t="s">
        <v>1968</v>
      </c>
      <c r="G29" s="1152" t="s">
        <v>33</v>
      </c>
      <c r="H29" s="1358">
        <v>372</v>
      </c>
      <c r="I29" s="1265" t="s">
        <v>1968</v>
      </c>
      <c r="J29" s="1266" t="s">
        <v>1968</v>
      </c>
      <c r="K29" s="1267" t="s">
        <v>1968</v>
      </c>
      <c r="L29" s="1152">
        <v>1</v>
      </c>
      <c r="M29" s="1161">
        <v>46026</v>
      </c>
      <c r="N29" s="1152" t="s">
        <v>1770</v>
      </c>
      <c r="O29" s="1152" t="s">
        <v>1771</v>
      </c>
      <c r="P29" s="1159">
        <v>46030</v>
      </c>
      <c r="Q29" s="1357">
        <v>372</v>
      </c>
      <c r="R29" s="1155">
        <v>1</v>
      </c>
      <c r="S29" s="1152" t="s">
        <v>1682</v>
      </c>
      <c r="T29" s="1268" t="s">
        <v>1691</v>
      </c>
      <c r="U29" s="1162" t="s">
        <v>1690</v>
      </c>
      <c r="V29" s="1266" t="s">
        <v>1968</v>
      </c>
      <c r="W29" s="1268" t="s">
        <v>1976</v>
      </c>
      <c r="X29" s="1157" t="s">
        <v>1968</v>
      </c>
      <c r="Y29" s="1158" t="s">
        <v>1968</v>
      </c>
    </row>
    <row r="30" spans="1:25" s="1147" customFormat="1" ht="39.75" customHeight="1" thickBot="1">
      <c r="A30" s="1148"/>
      <c r="B30" s="1148"/>
      <c r="C30" s="1355">
        <v>2.1</v>
      </c>
      <c r="D30" s="1149" t="s">
        <v>321</v>
      </c>
      <c r="E30" s="1150" t="s">
        <v>1725</v>
      </c>
      <c r="F30" s="1151" t="s">
        <v>1968</v>
      </c>
      <c r="G30" s="1152" t="s">
        <v>33</v>
      </c>
      <c r="H30" s="1358">
        <v>72</v>
      </c>
      <c r="I30" s="1265" t="s">
        <v>1968</v>
      </c>
      <c r="J30" s="1266" t="s">
        <v>1968</v>
      </c>
      <c r="K30" s="1267" t="s">
        <v>1968</v>
      </c>
      <c r="L30" s="1152">
        <v>1</v>
      </c>
      <c r="M30" s="1161">
        <v>46026</v>
      </c>
      <c r="N30" s="1152" t="s">
        <v>1770</v>
      </c>
      <c r="O30" s="1152" t="s">
        <v>1771</v>
      </c>
      <c r="P30" s="1159">
        <v>46030</v>
      </c>
      <c r="Q30" s="1357">
        <v>72</v>
      </c>
      <c r="R30" s="1155">
        <v>1</v>
      </c>
      <c r="S30" s="1152" t="s">
        <v>1682</v>
      </c>
      <c r="T30" s="1268" t="s">
        <v>1691</v>
      </c>
      <c r="U30" s="1162" t="s">
        <v>1690</v>
      </c>
      <c r="V30" s="1266" t="s">
        <v>1968</v>
      </c>
      <c r="W30" s="1268" t="s">
        <v>1976</v>
      </c>
      <c r="X30" s="1157" t="s">
        <v>1968</v>
      </c>
      <c r="Y30" s="1158" t="s">
        <v>1968</v>
      </c>
    </row>
    <row r="31" spans="1:25" s="1147" customFormat="1" ht="39.75" customHeight="1">
      <c r="A31" s="1148"/>
      <c r="B31" s="1148"/>
      <c r="C31" s="1359">
        <v>3</v>
      </c>
      <c r="D31" s="1271" t="s">
        <v>1777</v>
      </c>
      <c r="E31" s="1254" t="s">
        <v>1725</v>
      </c>
      <c r="F31" s="1255" t="s">
        <v>1968</v>
      </c>
      <c r="G31" s="1260" t="s">
        <v>1968</v>
      </c>
      <c r="H31" s="1360" t="s">
        <v>1968</v>
      </c>
      <c r="I31" s="1257" t="s">
        <v>1968</v>
      </c>
      <c r="J31" s="1258" t="s">
        <v>1968</v>
      </c>
      <c r="K31" s="1259" t="s">
        <v>1968</v>
      </c>
      <c r="L31" s="1260" t="s">
        <v>1968</v>
      </c>
      <c r="M31" s="1254" t="s">
        <v>1968</v>
      </c>
      <c r="N31" s="1260" t="s">
        <v>1968</v>
      </c>
      <c r="O31" s="1260" t="s">
        <v>1968</v>
      </c>
      <c r="P31" s="1261" t="s">
        <v>1968</v>
      </c>
      <c r="Q31" s="1354" t="s">
        <v>1968</v>
      </c>
      <c r="R31" s="1254" t="s">
        <v>1968</v>
      </c>
      <c r="S31" s="1260" t="s">
        <v>1968</v>
      </c>
      <c r="T31" s="1262" t="s">
        <v>1968</v>
      </c>
      <c r="U31" s="1263" t="s">
        <v>1968</v>
      </c>
      <c r="V31" s="1258" t="s">
        <v>1968</v>
      </c>
      <c r="W31" s="1262" t="s">
        <v>1968</v>
      </c>
      <c r="X31" s="1264" t="s">
        <v>1968</v>
      </c>
      <c r="Y31" s="1255" t="s">
        <v>1968</v>
      </c>
    </row>
    <row r="32" spans="1:25" s="1147" customFormat="1" ht="39.75" customHeight="1">
      <c r="A32" s="1148"/>
      <c r="B32" s="1148"/>
      <c r="C32" s="1355" t="s">
        <v>1968</v>
      </c>
      <c r="D32" s="1149" t="s">
        <v>284</v>
      </c>
      <c r="E32" s="1150" t="s">
        <v>1968</v>
      </c>
      <c r="F32" s="1151" t="s">
        <v>1968</v>
      </c>
      <c r="G32" s="1152" t="s">
        <v>33</v>
      </c>
      <c r="H32" s="1356">
        <v>4800</v>
      </c>
      <c r="I32" s="1265" t="s">
        <v>1968</v>
      </c>
      <c r="J32" s="1266" t="s">
        <v>1968</v>
      </c>
      <c r="K32" s="1267" t="s">
        <v>1968</v>
      </c>
      <c r="L32" s="1152">
        <v>1</v>
      </c>
      <c r="M32" s="1161">
        <v>46025</v>
      </c>
      <c r="N32" s="1152" t="s">
        <v>1778</v>
      </c>
      <c r="O32" s="1152" t="s">
        <v>1757</v>
      </c>
      <c r="P32" s="1159">
        <v>46030</v>
      </c>
      <c r="Q32" s="1362">
        <v>4320</v>
      </c>
      <c r="R32" s="1155">
        <f t="shared" ref="R32" si="2">Q32/H32</f>
        <v>0.9</v>
      </c>
      <c r="S32" s="1152" t="s">
        <v>1688</v>
      </c>
      <c r="T32" s="1268" t="s">
        <v>1968</v>
      </c>
      <c r="U32" s="1162" t="s">
        <v>1968</v>
      </c>
      <c r="V32" s="1266" t="s">
        <v>1968</v>
      </c>
      <c r="W32" s="1268" t="s">
        <v>1968</v>
      </c>
      <c r="X32" s="1157" t="s">
        <v>1968</v>
      </c>
      <c r="Y32" s="1158" t="s">
        <v>1968</v>
      </c>
    </row>
    <row r="33" spans="1:25" s="1147" customFormat="1" ht="39.75" customHeight="1">
      <c r="A33" s="1148"/>
      <c r="B33" s="1148"/>
      <c r="C33" s="1355">
        <v>2.1</v>
      </c>
      <c r="D33" s="1149" t="s">
        <v>511</v>
      </c>
      <c r="E33" s="1150" t="s">
        <v>1968</v>
      </c>
      <c r="F33" s="1151" t="s">
        <v>1968</v>
      </c>
      <c r="G33" s="1152" t="s">
        <v>33</v>
      </c>
      <c r="H33" s="1356">
        <v>9822</v>
      </c>
      <c r="I33" s="1265" t="s">
        <v>1968</v>
      </c>
      <c r="J33" s="1266" t="s">
        <v>1968</v>
      </c>
      <c r="K33" s="1267" t="s">
        <v>1968</v>
      </c>
      <c r="L33" s="1152">
        <v>1</v>
      </c>
      <c r="M33" s="1161">
        <v>46025</v>
      </c>
      <c r="N33" s="1152" t="s">
        <v>1778</v>
      </c>
      <c r="O33" s="1152" t="s">
        <v>1757</v>
      </c>
      <c r="P33" s="1159">
        <v>46030</v>
      </c>
      <c r="Q33" s="1362">
        <v>9822</v>
      </c>
      <c r="R33" s="1155">
        <v>1</v>
      </c>
      <c r="S33" s="1152" t="s">
        <v>1688</v>
      </c>
      <c r="T33" s="1268" t="s">
        <v>1954</v>
      </c>
      <c r="U33" s="1156">
        <v>46062</v>
      </c>
      <c r="V33" s="1266" t="s">
        <v>1968</v>
      </c>
      <c r="W33" s="1268" t="s">
        <v>1975</v>
      </c>
      <c r="X33" s="1157" t="s">
        <v>1968</v>
      </c>
      <c r="Y33" s="1158" t="s">
        <v>1968</v>
      </c>
    </row>
    <row r="34" spans="1:25" s="1147" customFormat="1" ht="39.75" customHeight="1">
      <c r="A34" s="1148"/>
      <c r="B34" s="1148"/>
      <c r="C34" s="1355">
        <v>2.2000000000000002</v>
      </c>
      <c r="D34" s="1149" t="s">
        <v>299</v>
      </c>
      <c r="E34" s="1150" t="s">
        <v>1968</v>
      </c>
      <c r="F34" s="1151" t="s">
        <v>1968</v>
      </c>
      <c r="G34" s="1152" t="s">
        <v>33</v>
      </c>
      <c r="H34" s="1356">
        <v>1062</v>
      </c>
      <c r="I34" s="1265" t="s">
        <v>1968</v>
      </c>
      <c r="J34" s="1266" t="s">
        <v>1968</v>
      </c>
      <c r="K34" s="1267" t="s">
        <v>1968</v>
      </c>
      <c r="L34" s="1152">
        <v>1</v>
      </c>
      <c r="M34" s="1161">
        <v>46025</v>
      </c>
      <c r="N34" s="1152" t="s">
        <v>1778</v>
      </c>
      <c r="O34" s="1152" t="s">
        <v>1757</v>
      </c>
      <c r="P34" s="1159">
        <v>46030</v>
      </c>
      <c r="Q34" s="1362">
        <v>1062</v>
      </c>
      <c r="R34" s="1155">
        <v>1</v>
      </c>
      <c r="S34" s="1152" t="s">
        <v>1688</v>
      </c>
      <c r="T34" s="1268" t="s">
        <v>1955</v>
      </c>
      <c r="U34" s="1156">
        <v>46062</v>
      </c>
      <c r="V34" s="1266" t="s">
        <v>1968</v>
      </c>
      <c r="W34" s="1268" t="s">
        <v>1990</v>
      </c>
      <c r="X34" s="1157" t="s">
        <v>1968</v>
      </c>
      <c r="Y34" s="1158" t="s">
        <v>1968</v>
      </c>
    </row>
    <row r="35" spans="1:25" s="1147" customFormat="1" ht="39.75" customHeight="1">
      <c r="A35" s="1148"/>
      <c r="B35" s="1148"/>
      <c r="C35" s="1355">
        <v>2.4</v>
      </c>
      <c r="D35" s="1149" t="s">
        <v>543</v>
      </c>
      <c r="E35" s="1150" t="s">
        <v>1968</v>
      </c>
      <c r="F35" s="1151" t="s">
        <v>1968</v>
      </c>
      <c r="G35" s="1152" t="s">
        <v>33</v>
      </c>
      <c r="H35" s="1356">
        <v>13375</v>
      </c>
      <c r="I35" s="1265" t="s">
        <v>1968</v>
      </c>
      <c r="J35" s="1266" t="s">
        <v>1968</v>
      </c>
      <c r="K35" s="1267" t="s">
        <v>1968</v>
      </c>
      <c r="L35" s="1152">
        <v>1</v>
      </c>
      <c r="M35" s="1161">
        <v>46025</v>
      </c>
      <c r="N35" s="1152" t="s">
        <v>1778</v>
      </c>
      <c r="O35" s="1152" t="s">
        <v>1757</v>
      </c>
      <c r="P35" s="1154" t="s">
        <v>1772</v>
      </c>
      <c r="Q35" s="1362">
        <v>13375</v>
      </c>
      <c r="R35" s="1155">
        <v>1</v>
      </c>
      <c r="S35" s="1152" t="s">
        <v>1688</v>
      </c>
      <c r="T35" s="1268" t="s">
        <v>1956</v>
      </c>
      <c r="U35" s="1156">
        <v>46062</v>
      </c>
      <c r="V35" s="1266" t="s">
        <v>1968</v>
      </c>
      <c r="W35" s="1268" t="s">
        <v>1977</v>
      </c>
      <c r="X35" s="1157" t="s">
        <v>1968</v>
      </c>
      <c r="Y35" s="1158" t="s">
        <v>1968</v>
      </c>
    </row>
    <row r="36" spans="1:25" s="1147" customFormat="1" ht="39.75" customHeight="1" thickBot="1">
      <c r="A36" s="1148"/>
      <c r="B36" s="1148"/>
      <c r="C36" s="1355">
        <v>2.5</v>
      </c>
      <c r="D36" s="1149" t="s">
        <v>1825</v>
      </c>
      <c r="E36" s="1150" t="s">
        <v>1968</v>
      </c>
      <c r="F36" s="1151" t="s">
        <v>1968</v>
      </c>
      <c r="G36" s="1152" t="s">
        <v>33</v>
      </c>
      <c r="H36" s="1358">
        <v>915</v>
      </c>
      <c r="I36" s="1265" t="s">
        <v>1968</v>
      </c>
      <c r="J36" s="1266" t="s">
        <v>1968</v>
      </c>
      <c r="K36" s="1267" t="s">
        <v>1968</v>
      </c>
      <c r="L36" s="1152">
        <v>1</v>
      </c>
      <c r="M36" s="1161">
        <v>46025</v>
      </c>
      <c r="N36" s="1152" t="s">
        <v>1778</v>
      </c>
      <c r="O36" s="1152" t="s">
        <v>1757</v>
      </c>
      <c r="P36" s="1154" t="s">
        <v>1772</v>
      </c>
      <c r="Q36" s="1362">
        <v>915</v>
      </c>
      <c r="R36" s="1155">
        <v>1</v>
      </c>
      <c r="S36" s="1152" t="s">
        <v>1688</v>
      </c>
      <c r="T36" s="1268" t="s">
        <v>1957</v>
      </c>
      <c r="U36" s="1156">
        <v>46062</v>
      </c>
      <c r="V36" s="1266" t="s">
        <v>1968</v>
      </c>
      <c r="W36" s="1268" t="s">
        <v>1991</v>
      </c>
      <c r="X36" s="1157" t="s">
        <v>1968</v>
      </c>
      <c r="Y36" s="1158" t="s">
        <v>1968</v>
      </c>
    </row>
    <row r="37" spans="1:25" s="1147" customFormat="1" ht="39.75" customHeight="1" thickBot="1">
      <c r="A37" s="1148"/>
      <c r="B37" s="1148"/>
      <c r="C37" s="1363">
        <v>4</v>
      </c>
      <c r="D37" s="1163" t="s">
        <v>1994</v>
      </c>
      <c r="E37" s="1272" t="s">
        <v>1968</v>
      </c>
      <c r="F37" s="1164" t="s">
        <v>1968</v>
      </c>
      <c r="G37" s="1273" t="s">
        <v>40</v>
      </c>
      <c r="H37" s="1364">
        <v>865580</v>
      </c>
      <c r="I37" s="1274" t="s">
        <v>1968</v>
      </c>
      <c r="J37" s="1275" t="s">
        <v>1968</v>
      </c>
      <c r="K37" s="1276" t="s">
        <v>1968</v>
      </c>
      <c r="L37" s="1273">
        <v>1</v>
      </c>
      <c r="M37" s="1153" t="s">
        <v>1779</v>
      </c>
      <c r="N37" s="1160" t="s">
        <v>1995</v>
      </c>
      <c r="O37" s="1277">
        <v>46113</v>
      </c>
      <c r="P37" s="1277">
        <v>46234</v>
      </c>
      <c r="Q37" s="1365">
        <v>470000</v>
      </c>
      <c r="R37" s="1366">
        <f>+Q37/H37</f>
        <v>0.54</v>
      </c>
      <c r="S37" s="1273" t="s">
        <v>1968</v>
      </c>
      <c r="T37" s="1269" t="s">
        <v>1996</v>
      </c>
      <c r="U37" s="1165" t="s">
        <v>1968</v>
      </c>
      <c r="V37" s="1275" t="s">
        <v>1968</v>
      </c>
      <c r="W37" s="1278" t="s">
        <v>1968</v>
      </c>
      <c r="X37" s="1166" t="s">
        <v>1968</v>
      </c>
      <c r="Y37" s="1167" t="s">
        <v>1968</v>
      </c>
    </row>
    <row r="38" spans="1:25" s="1147" customFormat="1" ht="39.75" customHeight="1">
      <c r="A38" s="1148"/>
      <c r="B38" s="1148"/>
      <c r="C38" s="1355">
        <v>5</v>
      </c>
      <c r="D38" s="1149" t="s">
        <v>47</v>
      </c>
      <c r="E38" s="1150" t="s">
        <v>1968</v>
      </c>
      <c r="F38" s="1151" t="s">
        <v>514</v>
      </c>
      <c r="G38" s="1152" t="s">
        <v>40</v>
      </c>
      <c r="H38" s="1356">
        <v>150796</v>
      </c>
      <c r="I38" s="1265" t="s">
        <v>1968</v>
      </c>
      <c r="J38" s="1266" t="s">
        <v>1968</v>
      </c>
      <c r="K38" s="1267" t="s">
        <v>1968</v>
      </c>
      <c r="L38" s="1152">
        <v>0</v>
      </c>
      <c r="M38" s="1153" t="s">
        <v>1968</v>
      </c>
      <c r="N38" s="1279">
        <v>90</v>
      </c>
      <c r="O38" s="1152" t="s">
        <v>1997</v>
      </c>
      <c r="P38" s="1154" t="s">
        <v>1998</v>
      </c>
      <c r="Q38" s="1357">
        <f>+H38*75%</f>
        <v>113097</v>
      </c>
      <c r="R38" s="1155">
        <f>Q38/H38</f>
        <v>0.75</v>
      </c>
      <c r="S38" s="1152">
        <v>1</v>
      </c>
      <c r="T38" s="1270" t="s">
        <v>1999</v>
      </c>
      <c r="U38" s="1165" t="s">
        <v>1968</v>
      </c>
      <c r="V38" s="1266" t="s">
        <v>1968</v>
      </c>
      <c r="W38" s="1268" t="s">
        <v>2000</v>
      </c>
      <c r="X38" s="1157" t="s">
        <v>1968</v>
      </c>
      <c r="Y38" s="1158" t="s">
        <v>1968</v>
      </c>
    </row>
    <row r="39" spans="1:25" s="1147" customFormat="1" ht="39.75" customHeight="1">
      <c r="A39" s="1148"/>
      <c r="B39" s="1148"/>
      <c r="C39" s="1355">
        <v>6</v>
      </c>
      <c r="D39" s="1149" t="s">
        <v>2001</v>
      </c>
      <c r="E39" s="1150" t="s">
        <v>1968</v>
      </c>
      <c r="F39" s="1151" t="s">
        <v>1968</v>
      </c>
      <c r="G39" s="1152" t="s">
        <v>40</v>
      </c>
      <c r="H39" s="1356">
        <v>103310</v>
      </c>
      <c r="I39" s="1265" t="s">
        <v>1968</v>
      </c>
      <c r="J39" s="1266" t="s">
        <v>1968</v>
      </c>
      <c r="K39" s="1267" t="s">
        <v>1968</v>
      </c>
      <c r="L39" s="1152">
        <v>1</v>
      </c>
      <c r="M39" s="1153" t="s">
        <v>1779</v>
      </c>
      <c r="N39" s="1152">
        <v>90</v>
      </c>
      <c r="O39" s="1280">
        <v>46028</v>
      </c>
      <c r="P39" s="1281">
        <v>46265</v>
      </c>
      <c r="Q39" s="1357">
        <f>+H39*51%</f>
        <v>52688.1</v>
      </c>
      <c r="R39" s="1155">
        <f>Q39/H39</f>
        <v>0.51</v>
      </c>
      <c r="S39" s="1152" t="s">
        <v>1968</v>
      </c>
      <c r="T39" s="1268" t="s">
        <v>1968</v>
      </c>
      <c r="U39" s="1162" t="s">
        <v>1968</v>
      </c>
      <c r="V39" s="1266" t="s">
        <v>1968</v>
      </c>
      <c r="W39" s="1268" t="s">
        <v>1968</v>
      </c>
      <c r="X39" s="1157" t="s">
        <v>1968</v>
      </c>
      <c r="Y39" s="1158" t="s">
        <v>1968</v>
      </c>
    </row>
    <row r="40" spans="1:25" s="1147" customFormat="1" ht="39.75" customHeight="1">
      <c r="A40" s="1148"/>
      <c r="B40" s="1148"/>
      <c r="C40" s="1355">
        <v>7</v>
      </c>
      <c r="D40" s="1149" t="s">
        <v>2002</v>
      </c>
      <c r="E40" s="1150" t="s">
        <v>1968</v>
      </c>
      <c r="F40" s="1151" t="s">
        <v>1968</v>
      </c>
      <c r="G40" s="1152" t="s">
        <v>2003</v>
      </c>
      <c r="H40" s="1367" t="s">
        <v>2004</v>
      </c>
      <c r="I40" s="1265" t="s">
        <v>1968</v>
      </c>
      <c r="J40" s="1266" t="s">
        <v>1968</v>
      </c>
      <c r="K40" s="1267" t="s">
        <v>1968</v>
      </c>
      <c r="L40" s="1152">
        <v>1</v>
      </c>
      <c r="M40" s="1153" t="s">
        <v>1757</v>
      </c>
      <c r="N40" s="1152" t="s">
        <v>1968</v>
      </c>
      <c r="O40" s="1152" t="s">
        <v>1780</v>
      </c>
      <c r="P40" s="1154" t="s">
        <v>1968</v>
      </c>
      <c r="Q40" s="1357" t="s">
        <v>1968</v>
      </c>
      <c r="R40" s="1153" t="s">
        <v>1968</v>
      </c>
      <c r="S40" s="1152" t="s">
        <v>1968</v>
      </c>
      <c r="T40" s="1268" t="s">
        <v>1968</v>
      </c>
      <c r="U40" s="1162" t="s">
        <v>1968</v>
      </c>
      <c r="V40" s="1266" t="s">
        <v>1968</v>
      </c>
      <c r="W40" s="1268" t="s">
        <v>1968</v>
      </c>
      <c r="X40" s="1157" t="s">
        <v>1968</v>
      </c>
      <c r="Y40" s="1158" t="s">
        <v>1968</v>
      </c>
    </row>
    <row r="41" spans="1:25" s="1147" customFormat="1" ht="39.75" customHeight="1">
      <c r="A41" s="1148"/>
      <c r="B41" s="1148"/>
      <c r="C41" s="1355">
        <v>8</v>
      </c>
      <c r="D41" s="1149" t="s">
        <v>1781</v>
      </c>
      <c r="E41" s="1150" t="s">
        <v>1968</v>
      </c>
      <c r="F41" s="1151" t="s">
        <v>1968</v>
      </c>
      <c r="G41" s="1152" t="s">
        <v>1687</v>
      </c>
      <c r="H41" s="1356">
        <v>155879</v>
      </c>
      <c r="I41" s="1265" t="s">
        <v>1968</v>
      </c>
      <c r="J41" s="1266" t="s">
        <v>1968</v>
      </c>
      <c r="K41" s="1267" t="s">
        <v>1968</v>
      </c>
      <c r="L41" s="1152">
        <v>1</v>
      </c>
      <c r="M41" s="1153" t="s">
        <v>1757</v>
      </c>
      <c r="N41" s="1152" t="s">
        <v>1782</v>
      </c>
      <c r="O41" s="1152" t="s">
        <v>1780</v>
      </c>
      <c r="P41" s="1154" t="s">
        <v>1968</v>
      </c>
      <c r="Q41" s="1357">
        <v>36336</v>
      </c>
      <c r="R41" s="1282">
        <f t="shared" ref="R41:R55" si="3">Q41/H41</f>
        <v>0.2331</v>
      </c>
      <c r="S41" s="1152" t="s">
        <v>1968</v>
      </c>
      <c r="T41" s="1268" t="s">
        <v>1968</v>
      </c>
      <c r="U41" s="1162" t="s">
        <v>1968</v>
      </c>
      <c r="V41" s="1266" t="s">
        <v>1968</v>
      </c>
      <c r="W41" s="1268" t="s">
        <v>1968</v>
      </c>
      <c r="X41" s="1157" t="s">
        <v>1968</v>
      </c>
      <c r="Y41" s="1158" t="s">
        <v>1968</v>
      </c>
    </row>
    <row r="42" spans="1:25" s="1147" customFormat="1" ht="39.75" customHeight="1">
      <c r="A42" s="1148"/>
      <c r="B42" s="1148"/>
      <c r="C42" s="1355">
        <v>9</v>
      </c>
      <c r="D42" s="1149" t="s">
        <v>2005</v>
      </c>
      <c r="E42" s="1150" t="s">
        <v>1968</v>
      </c>
      <c r="F42" s="1151" t="s">
        <v>1968</v>
      </c>
      <c r="G42" s="1152" t="s">
        <v>40</v>
      </c>
      <c r="H42" s="1367" t="s">
        <v>2004</v>
      </c>
      <c r="I42" s="1265" t="s">
        <v>1968</v>
      </c>
      <c r="J42" s="1266" t="s">
        <v>1968</v>
      </c>
      <c r="K42" s="1267" t="s">
        <v>1968</v>
      </c>
      <c r="L42" s="1152">
        <v>1</v>
      </c>
      <c r="M42" s="1153" t="s">
        <v>1783</v>
      </c>
      <c r="N42" s="1152" t="s">
        <v>2006</v>
      </c>
      <c r="O42" s="1152" t="s">
        <v>1780</v>
      </c>
      <c r="P42" s="1154" t="s">
        <v>1780</v>
      </c>
      <c r="Q42" s="1357" t="s">
        <v>1968</v>
      </c>
      <c r="R42" s="1153"/>
      <c r="S42" s="1152" t="s">
        <v>1968</v>
      </c>
      <c r="T42" s="1268" t="s">
        <v>1968</v>
      </c>
      <c r="U42" s="1162" t="s">
        <v>1968</v>
      </c>
      <c r="V42" s="1266" t="s">
        <v>1968</v>
      </c>
      <c r="W42" s="1268" t="s">
        <v>1968</v>
      </c>
      <c r="X42" s="1157" t="s">
        <v>1968</v>
      </c>
      <c r="Y42" s="1158" t="s">
        <v>1968</v>
      </c>
    </row>
    <row r="43" spans="1:25" s="1147" customFormat="1" ht="39.75" customHeight="1">
      <c r="A43" s="1148"/>
      <c r="B43" s="1148"/>
      <c r="C43" s="1355">
        <v>10</v>
      </c>
      <c r="D43" s="1149" t="s">
        <v>2007</v>
      </c>
      <c r="E43" s="1150" t="s">
        <v>1968</v>
      </c>
      <c r="F43" s="1151" t="s">
        <v>1968</v>
      </c>
      <c r="G43" s="1152" t="s">
        <v>40</v>
      </c>
      <c r="H43" s="1367" t="s">
        <v>2004</v>
      </c>
      <c r="I43" s="1265" t="s">
        <v>1968</v>
      </c>
      <c r="J43" s="1266" t="s">
        <v>1968</v>
      </c>
      <c r="K43" s="1267" t="s">
        <v>1968</v>
      </c>
      <c r="L43" s="1152">
        <v>1</v>
      </c>
      <c r="M43" s="1153" t="s">
        <v>1783</v>
      </c>
      <c r="N43" s="1152" t="s">
        <v>2006</v>
      </c>
      <c r="O43" s="1152" t="s">
        <v>1780</v>
      </c>
      <c r="P43" s="1154" t="s">
        <v>1780</v>
      </c>
      <c r="Q43" s="1357" t="s">
        <v>1968</v>
      </c>
      <c r="R43" s="1153"/>
      <c r="S43" s="1152" t="s">
        <v>1968</v>
      </c>
      <c r="T43" s="1268" t="s">
        <v>1968</v>
      </c>
      <c r="U43" s="1162" t="s">
        <v>1968</v>
      </c>
      <c r="V43" s="1266" t="s">
        <v>1968</v>
      </c>
      <c r="W43" s="1268" t="s">
        <v>1968</v>
      </c>
      <c r="X43" s="1157" t="s">
        <v>1968</v>
      </c>
      <c r="Y43" s="1158" t="s">
        <v>1968</v>
      </c>
    </row>
    <row r="44" spans="1:25" s="1147" customFormat="1" ht="39.75" customHeight="1">
      <c r="A44" s="1148"/>
      <c r="B44" s="1148"/>
      <c r="C44" s="1355">
        <v>11</v>
      </c>
      <c r="D44" s="1149" t="s">
        <v>2008</v>
      </c>
      <c r="E44" s="1150" t="s">
        <v>1968</v>
      </c>
      <c r="F44" s="1151" t="s">
        <v>1968</v>
      </c>
      <c r="G44" s="1152" t="s">
        <v>2009</v>
      </c>
      <c r="H44" s="1367" t="s">
        <v>2004</v>
      </c>
      <c r="I44" s="1265" t="s">
        <v>1968</v>
      </c>
      <c r="J44" s="1266" t="s">
        <v>1968</v>
      </c>
      <c r="K44" s="1267" t="s">
        <v>1968</v>
      </c>
      <c r="L44" s="1152">
        <v>1</v>
      </c>
      <c r="M44" s="1161">
        <v>46025</v>
      </c>
      <c r="N44" s="1152" t="s">
        <v>2006</v>
      </c>
      <c r="O44" s="1152" t="s">
        <v>1780</v>
      </c>
      <c r="P44" s="1154" t="s">
        <v>1780</v>
      </c>
      <c r="Q44" s="1357" t="s">
        <v>1968</v>
      </c>
      <c r="R44" s="1153"/>
      <c r="S44" s="1152" t="s">
        <v>1968</v>
      </c>
      <c r="T44" s="1268" t="s">
        <v>1968</v>
      </c>
      <c r="U44" s="1162" t="s">
        <v>1968</v>
      </c>
      <c r="V44" s="1266" t="s">
        <v>1968</v>
      </c>
      <c r="W44" s="1268" t="s">
        <v>1968</v>
      </c>
      <c r="X44" s="1157" t="s">
        <v>1968</v>
      </c>
      <c r="Y44" s="1158" t="s">
        <v>1968</v>
      </c>
    </row>
    <row r="45" spans="1:25" s="1147" customFormat="1" ht="39.75" customHeight="1">
      <c r="A45" s="1148"/>
      <c r="B45" s="1148"/>
      <c r="C45" s="1355">
        <v>12</v>
      </c>
      <c r="D45" s="1149" t="s">
        <v>1784</v>
      </c>
      <c r="E45" s="1150" t="s">
        <v>1968</v>
      </c>
      <c r="F45" s="1151" t="s">
        <v>1968</v>
      </c>
      <c r="G45" s="1152" t="s">
        <v>40</v>
      </c>
      <c r="H45" s="1356">
        <v>2600</v>
      </c>
      <c r="I45" s="1265" t="s">
        <v>1968</v>
      </c>
      <c r="J45" s="1266" t="s">
        <v>1968</v>
      </c>
      <c r="K45" s="1267" t="s">
        <v>1968</v>
      </c>
      <c r="L45" s="1152">
        <v>1</v>
      </c>
      <c r="M45" s="1153" t="s">
        <v>1783</v>
      </c>
      <c r="N45" s="1152" t="s">
        <v>1968</v>
      </c>
      <c r="O45" s="1152" t="s">
        <v>1780</v>
      </c>
      <c r="P45" s="1154" t="s">
        <v>1780</v>
      </c>
      <c r="Q45" s="1357">
        <v>1500</v>
      </c>
      <c r="R45" s="1282">
        <f t="shared" si="3"/>
        <v>0.57689999999999997</v>
      </c>
      <c r="S45" s="1152" t="s">
        <v>1968</v>
      </c>
      <c r="T45" s="1268" t="s">
        <v>1826</v>
      </c>
      <c r="U45" s="1162" t="s">
        <v>1968</v>
      </c>
      <c r="V45" s="1266" t="s">
        <v>1968</v>
      </c>
      <c r="W45" s="1268" t="s">
        <v>1968</v>
      </c>
      <c r="X45" s="1157" t="s">
        <v>1968</v>
      </c>
      <c r="Y45" s="1158" t="s">
        <v>1968</v>
      </c>
    </row>
    <row r="46" spans="1:25" s="1147" customFormat="1" ht="39.75" customHeight="1">
      <c r="A46" s="1148"/>
      <c r="B46" s="1148"/>
      <c r="C46" s="1355">
        <v>13</v>
      </c>
      <c r="D46" s="1149" t="s">
        <v>1785</v>
      </c>
      <c r="E46" s="1150" t="s">
        <v>1968</v>
      </c>
      <c r="F46" s="1151" t="s">
        <v>1968</v>
      </c>
      <c r="G46" s="1152" t="s">
        <v>40</v>
      </c>
      <c r="H46" s="1356">
        <v>3300</v>
      </c>
      <c r="I46" s="1265" t="s">
        <v>1968</v>
      </c>
      <c r="J46" s="1266" t="s">
        <v>1968</v>
      </c>
      <c r="K46" s="1267" t="s">
        <v>1968</v>
      </c>
      <c r="L46" s="1152">
        <v>1</v>
      </c>
      <c r="M46" s="1153" t="s">
        <v>1783</v>
      </c>
      <c r="N46" s="1152" t="s">
        <v>1786</v>
      </c>
      <c r="O46" s="1152" t="s">
        <v>1786</v>
      </c>
      <c r="P46" s="1154" t="s">
        <v>1786</v>
      </c>
      <c r="Q46" s="1357">
        <v>2000</v>
      </c>
      <c r="R46" s="1282">
        <f t="shared" si="3"/>
        <v>0.60609999999999997</v>
      </c>
      <c r="S46" s="1152" t="s">
        <v>1968</v>
      </c>
      <c r="T46" s="1268" t="s">
        <v>1968</v>
      </c>
      <c r="U46" s="1162" t="s">
        <v>1968</v>
      </c>
      <c r="V46" s="1266" t="s">
        <v>1968</v>
      </c>
      <c r="W46" s="1268" t="s">
        <v>1968</v>
      </c>
      <c r="X46" s="1157" t="s">
        <v>1968</v>
      </c>
      <c r="Y46" s="1158" t="s">
        <v>1968</v>
      </c>
    </row>
    <row r="47" spans="1:25" s="1147" customFormat="1" ht="39.75" customHeight="1">
      <c r="A47" s="1148"/>
      <c r="B47" s="1148"/>
      <c r="C47" s="1355">
        <v>14</v>
      </c>
      <c r="D47" s="1149" t="s">
        <v>1787</v>
      </c>
      <c r="E47" s="1150" t="s">
        <v>1968</v>
      </c>
      <c r="F47" s="1151" t="s">
        <v>1968</v>
      </c>
      <c r="G47" s="1152" t="s">
        <v>785</v>
      </c>
      <c r="H47" s="1368">
        <v>470</v>
      </c>
      <c r="I47" s="1265" t="s">
        <v>1968</v>
      </c>
      <c r="J47" s="1266" t="s">
        <v>1968</v>
      </c>
      <c r="K47" s="1267" t="s">
        <v>1968</v>
      </c>
      <c r="L47" s="1152">
        <v>1</v>
      </c>
      <c r="M47" s="1153" t="s">
        <v>1786</v>
      </c>
      <c r="N47" s="1152" t="s">
        <v>1786</v>
      </c>
      <c r="O47" s="1152" t="s">
        <v>1786</v>
      </c>
      <c r="P47" s="1154" t="s">
        <v>1786</v>
      </c>
      <c r="Q47" s="1357">
        <v>420</v>
      </c>
      <c r="R47" s="1155">
        <f t="shared" si="3"/>
        <v>0.89</v>
      </c>
      <c r="S47" s="1152">
        <v>1</v>
      </c>
      <c r="T47" s="1268" t="s">
        <v>1958</v>
      </c>
      <c r="U47" s="1162" t="s">
        <v>1968</v>
      </c>
      <c r="V47" s="1266" t="s">
        <v>1968</v>
      </c>
      <c r="W47" s="1268" t="s">
        <v>1788</v>
      </c>
      <c r="X47" s="1157" t="s">
        <v>1968</v>
      </c>
      <c r="Y47" s="1158" t="s">
        <v>1968</v>
      </c>
    </row>
    <row r="48" spans="1:25" s="1147" customFormat="1" ht="39.75" customHeight="1">
      <c r="A48" s="1148"/>
      <c r="B48" s="1148"/>
      <c r="C48" s="1355">
        <v>15</v>
      </c>
      <c r="D48" s="1149" t="s">
        <v>1789</v>
      </c>
      <c r="E48" s="1150" t="s">
        <v>1968</v>
      </c>
      <c r="F48" s="1151" t="s">
        <v>1968</v>
      </c>
      <c r="G48" s="1152" t="s">
        <v>1687</v>
      </c>
      <c r="H48" s="1369">
        <v>130000</v>
      </c>
      <c r="I48" s="1265" t="s">
        <v>1968</v>
      </c>
      <c r="J48" s="1266" t="s">
        <v>1968</v>
      </c>
      <c r="K48" s="1267" t="s">
        <v>1968</v>
      </c>
      <c r="L48" s="1152">
        <v>1</v>
      </c>
      <c r="M48" s="1153" t="s">
        <v>1783</v>
      </c>
      <c r="N48" s="1152" t="s">
        <v>1790</v>
      </c>
      <c r="O48" s="1152" t="s">
        <v>1780</v>
      </c>
      <c r="P48" s="1154" t="s">
        <v>1968</v>
      </c>
      <c r="Q48" s="1370"/>
      <c r="R48" s="1162">
        <f t="shared" si="3"/>
        <v>0</v>
      </c>
      <c r="S48" s="1152" t="s">
        <v>1968</v>
      </c>
      <c r="T48" s="1268" t="s">
        <v>1968</v>
      </c>
      <c r="U48" s="1162" t="s">
        <v>1968</v>
      </c>
      <c r="V48" s="1266" t="s">
        <v>1968</v>
      </c>
      <c r="W48" s="1268" t="s">
        <v>1968</v>
      </c>
      <c r="X48" s="1157" t="s">
        <v>1968</v>
      </c>
      <c r="Y48" s="1158" t="s">
        <v>1968</v>
      </c>
    </row>
    <row r="49" spans="1:25" s="1147" customFormat="1" ht="39.75" customHeight="1">
      <c r="A49" s="1148"/>
      <c r="B49" s="1148"/>
      <c r="C49" s="1355">
        <v>16</v>
      </c>
      <c r="D49" s="1149" t="s">
        <v>1791</v>
      </c>
      <c r="E49" s="1150" t="s">
        <v>1968</v>
      </c>
      <c r="F49" s="1151" t="s">
        <v>1968</v>
      </c>
      <c r="G49" s="1152" t="s">
        <v>1687</v>
      </c>
      <c r="H49" s="1358">
        <v>4</v>
      </c>
      <c r="I49" s="1265" t="s">
        <v>1968</v>
      </c>
      <c r="J49" s="1266" t="s">
        <v>1968</v>
      </c>
      <c r="K49" s="1267" t="s">
        <v>1968</v>
      </c>
      <c r="L49" s="1152">
        <v>1</v>
      </c>
      <c r="M49" s="1153" t="s">
        <v>1779</v>
      </c>
      <c r="N49" s="1152" t="s">
        <v>1968</v>
      </c>
      <c r="O49" s="1152" t="s">
        <v>1968</v>
      </c>
      <c r="P49" s="1154" t="s">
        <v>1968</v>
      </c>
      <c r="Q49" s="1371">
        <v>4</v>
      </c>
      <c r="R49" s="1155">
        <f t="shared" si="3"/>
        <v>1</v>
      </c>
      <c r="S49" s="1152" t="s">
        <v>1968</v>
      </c>
      <c r="T49" s="1268" t="s">
        <v>1968</v>
      </c>
      <c r="U49" s="1162" t="s">
        <v>1968</v>
      </c>
      <c r="V49" s="1266" t="s">
        <v>1968</v>
      </c>
      <c r="W49" s="1268" t="s">
        <v>1968</v>
      </c>
      <c r="X49" s="1157" t="s">
        <v>1968</v>
      </c>
      <c r="Y49" s="1158" t="s">
        <v>1968</v>
      </c>
    </row>
    <row r="50" spans="1:25" s="1147" customFormat="1" ht="39.75" customHeight="1">
      <c r="A50" s="1148"/>
      <c r="B50" s="1148"/>
      <c r="C50" s="1355">
        <v>17</v>
      </c>
      <c r="D50" s="1149" t="s">
        <v>2010</v>
      </c>
      <c r="E50" s="1150" t="s">
        <v>1968</v>
      </c>
      <c r="F50" s="1151" t="s">
        <v>1968</v>
      </c>
      <c r="G50" s="1152" t="s">
        <v>2009</v>
      </c>
      <c r="H50" s="1367" t="s">
        <v>2004</v>
      </c>
      <c r="I50" s="1265" t="s">
        <v>1968</v>
      </c>
      <c r="J50" s="1266" t="s">
        <v>1968</v>
      </c>
      <c r="K50" s="1267" t="s">
        <v>1968</v>
      </c>
      <c r="L50" s="1152">
        <v>1</v>
      </c>
      <c r="M50" s="1153" t="s">
        <v>1783</v>
      </c>
      <c r="N50" s="1152" t="s">
        <v>2011</v>
      </c>
      <c r="O50" s="1152" t="s">
        <v>1809</v>
      </c>
      <c r="P50" s="1154" t="s">
        <v>1968</v>
      </c>
      <c r="Q50" s="1357" t="s">
        <v>1968</v>
      </c>
      <c r="R50" s="1155"/>
      <c r="S50" s="1152" t="s">
        <v>1968</v>
      </c>
      <c r="T50" s="1268" t="s">
        <v>1968</v>
      </c>
      <c r="U50" s="1162" t="s">
        <v>1968</v>
      </c>
      <c r="V50" s="1266" t="s">
        <v>1968</v>
      </c>
      <c r="W50" s="1268" t="s">
        <v>1968</v>
      </c>
      <c r="X50" s="1157" t="s">
        <v>1968</v>
      </c>
      <c r="Y50" s="1158" t="s">
        <v>1968</v>
      </c>
    </row>
    <row r="51" spans="1:25" s="1147" customFormat="1" ht="39.75" customHeight="1">
      <c r="A51" s="1148"/>
      <c r="B51" s="1148"/>
      <c r="C51" s="1355">
        <v>18</v>
      </c>
      <c r="D51" s="1149" t="s">
        <v>2012</v>
      </c>
      <c r="E51" s="1150" t="s">
        <v>1968</v>
      </c>
      <c r="F51" s="1151" t="s">
        <v>1968</v>
      </c>
      <c r="G51" s="1152" t="s">
        <v>2009</v>
      </c>
      <c r="H51" s="1367" t="s">
        <v>2004</v>
      </c>
      <c r="I51" s="1265" t="s">
        <v>1968</v>
      </c>
      <c r="J51" s="1266" t="s">
        <v>1968</v>
      </c>
      <c r="K51" s="1267" t="s">
        <v>1968</v>
      </c>
      <c r="L51" s="1152">
        <v>0</v>
      </c>
      <c r="M51" s="1153" t="s">
        <v>2013</v>
      </c>
      <c r="N51" s="1152" t="s">
        <v>1968</v>
      </c>
      <c r="O51" s="1152" t="s">
        <v>1968</v>
      </c>
      <c r="P51" s="1154" t="s">
        <v>1968</v>
      </c>
      <c r="Q51" s="1357" t="s">
        <v>1968</v>
      </c>
      <c r="R51" s="1155"/>
      <c r="S51" s="1152" t="s">
        <v>1968</v>
      </c>
      <c r="T51" s="1268" t="s">
        <v>1968</v>
      </c>
      <c r="U51" s="1162" t="s">
        <v>1968</v>
      </c>
      <c r="V51" s="1266" t="s">
        <v>1968</v>
      </c>
      <c r="W51" s="1268" t="s">
        <v>1968</v>
      </c>
      <c r="X51" s="1157" t="s">
        <v>1968</v>
      </c>
      <c r="Y51" s="1158" t="s">
        <v>1968</v>
      </c>
    </row>
    <row r="52" spans="1:25" s="1147" customFormat="1" ht="39.75" customHeight="1">
      <c r="A52" s="1148"/>
      <c r="B52" s="1148"/>
      <c r="C52" s="1355">
        <v>19</v>
      </c>
      <c r="D52" s="1149" t="s">
        <v>2014</v>
      </c>
      <c r="E52" s="1150" t="s">
        <v>1968</v>
      </c>
      <c r="F52" s="1151" t="s">
        <v>1968</v>
      </c>
      <c r="G52" s="1152" t="s">
        <v>2009</v>
      </c>
      <c r="H52" s="1367" t="s">
        <v>2004</v>
      </c>
      <c r="I52" s="1265" t="s">
        <v>1968</v>
      </c>
      <c r="J52" s="1266" t="s">
        <v>1968</v>
      </c>
      <c r="K52" s="1267" t="s">
        <v>1968</v>
      </c>
      <c r="L52" s="1152">
        <v>1</v>
      </c>
      <c r="M52" s="1153" t="s">
        <v>1783</v>
      </c>
      <c r="N52" s="1152" t="s">
        <v>1790</v>
      </c>
      <c r="O52" s="1152" t="s">
        <v>1780</v>
      </c>
      <c r="P52" s="1154" t="s">
        <v>1968</v>
      </c>
      <c r="Q52" s="1357" t="s">
        <v>1968</v>
      </c>
      <c r="R52" s="1155"/>
      <c r="S52" s="1152" t="s">
        <v>1968</v>
      </c>
      <c r="T52" s="1268" t="s">
        <v>1968</v>
      </c>
      <c r="U52" s="1162" t="s">
        <v>1968</v>
      </c>
      <c r="V52" s="1266" t="s">
        <v>1968</v>
      </c>
      <c r="W52" s="1268" t="s">
        <v>1968</v>
      </c>
      <c r="X52" s="1157" t="s">
        <v>1968</v>
      </c>
      <c r="Y52" s="1158" t="s">
        <v>1968</v>
      </c>
    </row>
    <row r="53" spans="1:25" s="1147" customFormat="1" ht="39.75" customHeight="1">
      <c r="A53" s="1148"/>
      <c r="B53" s="1148"/>
      <c r="C53" s="1355">
        <v>20</v>
      </c>
      <c r="D53" s="1149" t="s">
        <v>2015</v>
      </c>
      <c r="E53" s="1150" t="s">
        <v>1968</v>
      </c>
      <c r="F53" s="1151" t="s">
        <v>1968</v>
      </c>
      <c r="G53" s="1152" t="s">
        <v>1687</v>
      </c>
      <c r="H53" s="1367" t="s">
        <v>2004</v>
      </c>
      <c r="I53" s="1265" t="s">
        <v>1968</v>
      </c>
      <c r="J53" s="1266" t="s">
        <v>1968</v>
      </c>
      <c r="K53" s="1267" t="s">
        <v>1968</v>
      </c>
      <c r="L53" s="1152">
        <v>0</v>
      </c>
      <c r="M53" s="1153" t="s">
        <v>2016</v>
      </c>
      <c r="N53" s="1152" t="s">
        <v>1827</v>
      </c>
      <c r="O53" s="1152" t="s">
        <v>1968</v>
      </c>
      <c r="P53" s="1154" t="s">
        <v>1968</v>
      </c>
      <c r="Q53" s="1357" t="s">
        <v>1968</v>
      </c>
      <c r="R53" s="1155"/>
      <c r="S53" s="1152" t="s">
        <v>1968</v>
      </c>
      <c r="T53" s="1268" t="s">
        <v>1968</v>
      </c>
      <c r="U53" s="1162" t="s">
        <v>1968</v>
      </c>
      <c r="V53" s="1266" t="s">
        <v>1968</v>
      </c>
      <c r="W53" s="1268" t="s">
        <v>1968</v>
      </c>
      <c r="X53" s="1157" t="s">
        <v>1968</v>
      </c>
      <c r="Y53" s="1158" t="s">
        <v>1968</v>
      </c>
    </row>
    <row r="54" spans="1:25" s="1147" customFormat="1" ht="39.75" customHeight="1">
      <c r="A54" s="1148"/>
      <c r="B54" s="1148"/>
      <c r="C54" s="1355">
        <v>21</v>
      </c>
      <c r="D54" s="1149" t="s">
        <v>2017</v>
      </c>
      <c r="E54" s="1150" t="s">
        <v>1968</v>
      </c>
      <c r="F54" s="1151" t="s">
        <v>1968</v>
      </c>
      <c r="G54" s="1152" t="s">
        <v>1687</v>
      </c>
      <c r="H54" s="1367">
        <v>981</v>
      </c>
      <c r="I54" s="1265" t="s">
        <v>1968</v>
      </c>
      <c r="J54" s="1266" t="s">
        <v>1968</v>
      </c>
      <c r="K54" s="1267" t="s">
        <v>1968</v>
      </c>
      <c r="L54" s="1152">
        <v>859</v>
      </c>
      <c r="M54" s="1153" t="s">
        <v>1828</v>
      </c>
      <c r="N54" s="1152" t="s">
        <v>1968</v>
      </c>
      <c r="O54" s="1152" t="s">
        <v>1968</v>
      </c>
      <c r="P54" s="1154" t="s">
        <v>1968</v>
      </c>
      <c r="Q54" s="1357">
        <v>863</v>
      </c>
      <c r="R54" s="1155">
        <f t="shared" si="3"/>
        <v>0.88</v>
      </c>
      <c r="S54" s="1152" t="s">
        <v>1968</v>
      </c>
      <c r="T54" s="1268" t="s">
        <v>1968</v>
      </c>
      <c r="U54" s="1162" t="s">
        <v>1968</v>
      </c>
      <c r="V54" s="1266" t="s">
        <v>1968</v>
      </c>
      <c r="W54" s="1268" t="s">
        <v>1968</v>
      </c>
      <c r="X54" s="1157" t="s">
        <v>1968</v>
      </c>
      <c r="Y54" s="1158" t="s">
        <v>1968</v>
      </c>
    </row>
    <row r="55" spans="1:25" s="1147" customFormat="1" ht="39.75" customHeight="1">
      <c r="A55" s="1148"/>
      <c r="B55" s="1148"/>
      <c r="C55" s="1355">
        <v>22</v>
      </c>
      <c r="D55" s="1149" t="s">
        <v>1792</v>
      </c>
      <c r="E55" s="1150" t="s">
        <v>1968</v>
      </c>
      <c r="F55" s="1151" t="s">
        <v>1968</v>
      </c>
      <c r="G55" s="1152" t="s">
        <v>1687</v>
      </c>
      <c r="H55" s="1368">
        <v>981</v>
      </c>
      <c r="I55" s="1265" t="s">
        <v>1968</v>
      </c>
      <c r="J55" s="1266" t="s">
        <v>1968</v>
      </c>
      <c r="K55" s="1267" t="s">
        <v>1968</v>
      </c>
      <c r="L55" s="1152">
        <v>1</v>
      </c>
      <c r="M55" s="1153" t="s">
        <v>1757</v>
      </c>
      <c r="N55" s="1152">
        <v>55</v>
      </c>
      <c r="O55" s="1152" t="s">
        <v>1780</v>
      </c>
      <c r="P55" s="1154" t="s">
        <v>1968</v>
      </c>
      <c r="Q55" s="1357">
        <v>981</v>
      </c>
      <c r="R55" s="1155">
        <f t="shared" si="3"/>
        <v>1</v>
      </c>
      <c r="S55" s="1152" t="s">
        <v>1968</v>
      </c>
      <c r="T55" s="1268" t="s">
        <v>1968</v>
      </c>
      <c r="U55" s="1162" t="s">
        <v>1968</v>
      </c>
      <c r="V55" s="1266" t="s">
        <v>1968</v>
      </c>
      <c r="W55" s="1268" t="s">
        <v>1968</v>
      </c>
      <c r="X55" s="1157" t="s">
        <v>1968</v>
      </c>
      <c r="Y55" s="1158" t="s">
        <v>1968</v>
      </c>
    </row>
    <row r="56" spans="1:25" s="1147" customFormat="1" ht="39.75" customHeight="1">
      <c r="A56" s="1148"/>
      <c r="B56" s="1148"/>
      <c r="C56" s="1355">
        <v>23</v>
      </c>
      <c r="D56" s="1149" t="s">
        <v>2018</v>
      </c>
      <c r="E56" s="1150" t="s">
        <v>1968</v>
      </c>
      <c r="F56" s="1151" t="s">
        <v>1968</v>
      </c>
      <c r="G56" s="1152" t="s">
        <v>1687</v>
      </c>
      <c r="H56" s="1367" t="s">
        <v>2004</v>
      </c>
      <c r="I56" s="1265" t="s">
        <v>1968</v>
      </c>
      <c r="J56" s="1266" t="s">
        <v>1968</v>
      </c>
      <c r="K56" s="1267" t="s">
        <v>1968</v>
      </c>
      <c r="L56" s="1152">
        <v>0</v>
      </c>
      <c r="M56" s="1153" t="s">
        <v>2019</v>
      </c>
      <c r="N56" s="1152" t="s">
        <v>1968</v>
      </c>
      <c r="O56" s="1152" t="s">
        <v>1968</v>
      </c>
      <c r="P56" s="1154" t="s">
        <v>1968</v>
      </c>
      <c r="Q56" s="1357" t="s">
        <v>1968</v>
      </c>
      <c r="R56" s="1153"/>
      <c r="S56" s="1152" t="s">
        <v>1968</v>
      </c>
      <c r="T56" s="1268" t="s">
        <v>1968</v>
      </c>
      <c r="U56" s="1162" t="s">
        <v>1968</v>
      </c>
      <c r="V56" s="1266" t="s">
        <v>1968</v>
      </c>
      <c r="W56" s="1268" t="s">
        <v>1968</v>
      </c>
      <c r="X56" s="1157" t="s">
        <v>1968</v>
      </c>
      <c r="Y56" s="1158" t="s">
        <v>1968</v>
      </c>
    </row>
    <row r="57" spans="1:25" s="1147" customFormat="1" ht="39.75" customHeight="1">
      <c r="A57" s="1148"/>
      <c r="B57" s="1148"/>
      <c r="C57" s="1355">
        <v>24</v>
      </c>
      <c r="D57" s="1149" t="s">
        <v>2020</v>
      </c>
      <c r="E57" s="1150" t="s">
        <v>1968</v>
      </c>
      <c r="F57" s="1151" t="s">
        <v>1968</v>
      </c>
      <c r="G57" s="1152" t="s">
        <v>2009</v>
      </c>
      <c r="H57" s="1367" t="s">
        <v>2004</v>
      </c>
      <c r="I57" s="1265" t="s">
        <v>1968</v>
      </c>
      <c r="J57" s="1266" t="s">
        <v>1968</v>
      </c>
      <c r="K57" s="1267" t="s">
        <v>1968</v>
      </c>
      <c r="L57" s="1152">
        <v>0</v>
      </c>
      <c r="M57" s="1153" t="s">
        <v>2013</v>
      </c>
      <c r="N57" s="1152" t="s">
        <v>2021</v>
      </c>
      <c r="O57" s="1152" t="s">
        <v>1780</v>
      </c>
      <c r="P57" s="1154" t="s">
        <v>1968</v>
      </c>
      <c r="Q57" s="1357" t="s">
        <v>1968</v>
      </c>
      <c r="R57" s="1153"/>
      <c r="S57" s="1152" t="s">
        <v>1968</v>
      </c>
      <c r="T57" s="1268" t="s">
        <v>1968</v>
      </c>
      <c r="U57" s="1162" t="s">
        <v>1968</v>
      </c>
      <c r="V57" s="1266" t="s">
        <v>1968</v>
      </c>
      <c r="W57" s="1268" t="s">
        <v>1968</v>
      </c>
      <c r="X57" s="1157" t="s">
        <v>1968</v>
      </c>
      <c r="Y57" s="1158" t="s">
        <v>1968</v>
      </c>
    </row>
    <row r="58" spans="1:25" s="1147" customFormat="1" ht="39.75" customHeight="1">
      <c r="A58" s="1148"/>
      <c r="B58" s="1148"/>
      <c r="C58" s="1355">
        <v>25</v>
      </c>
      <c r="D58" s="1149" t="s">
        <v>2022</v>
      </c>
      <c r="E58" s="1150" t="s">
        <v>1968</v>
      </c>
      <c r="F58" s="1151" t="s">
        <v>1968</v>
      </c>
      <c r="G58" s="1152" t="s">
        <v>1687</v>
      </c>
      <c r="H58" s="1367" t="s">
        <v>2004</v>
      </c>
      <c r="I58" s="1265" t="s">
        <v>1968</v>
      </c>
      <c r="J58" s="1266" t="s">
        <v>1968</v>
      </c>
      <c r="K58" s="1267" t="s">
        <v>1968</v>
      </c>
      <c r="L58" s="1152">
        <v>1</v>
      </c>
      <c r="M58" s="1153" t="s">
        <v>1783</v>
      </c>
      <c r="N58" s="1152" t="s">
        <v>2023</v>
      </c>
      <c r="O58" s="1152" t="s">
        <v>1780</v>
      </c>
      <c r="P58" s="1154" t="s">
        <v>1968</v>
      </c>
      <c r="Q58" s="1357" t="s">
        <v>1968</v>
      </c>
      <c r="R58" s="1153" t="s">
        <v>1968</v>
      </c>
      <c r="S58" s="1152" t="s">
        <v>1968</v>
      </c>
      <c r="T58" s="1268" t="s">
        <v>1968</v>
      </c>
      <c r="U58" s="1162" t="s">
        <v>1968</v>
      </c>
      <c r="V58" s="1266" t="s">
        <v>1968</v>
      </c>
      <c r="W58" s="1268" t="s">
        <v>1968</v>
      </c>
      <c r="X58" s="1157" t="s">
        <v>1968</v>
      </c>
      <c r="Y58" s="1158" t="s">
        <v>1968</v>
      </c>
    </row>
    <row r="59" spans="1:25" s="1147" customFormat="1" ht="39.75" customHeight="1">
      <c r="A59" s="1148"/>
      <c r="B59" s="1148"/>
      <c r="C59" s="1355">
        <v>26</v>
      </c>
      <c r="D59" s="1149" t="s">
        <v>1793</v>
      </c>
      <c r="E59" s="1150" t="s">
        <v>1968</v>
      </c>
      <c r="F59" s="1151" t="s">
        <v>1968</v>
      </c>
      <c r="G59" s="1152" t="s">
        <v>40</v>
      </c>
      <c r="H59" s="1369">
        <v>75000</v>
      </c>
      <c r="I59" s="1265" t="s">
        <v>1968</v>
      </c>
      <c r="J59" s="1266" t="s">
        <v>1968</v>
      </c>
      <c r="K59" s="1267" t="s">
        <v>1968</v>
      </c>
      <c r="L59" s="1152">
        <v>1</v>
      </c>
      <c r="M59" s="1153" t="s">
        <v>1794</v>
      </c>
      <c r="N59" s="1152" t="s">
        <v>1968</v>
      </c>
      <c r="O59" s="1152" t="s">
        <v>1968</v>
      </c>
      <c r="P59" s="1154" t="s">
        <v>1968</v>
      </c>
      <c r="Q59" s="1357">
        <v>20000</v>
      </c>
      <c r="R59" s="1155">
        <f>+Q59/H59</f>
        <v>0.27</v>
      </c>
      <c r="S59" s="1152" t="s">
        <v>1968</v>
      </c>
      <c r="T59" s="1268" t="s">
        <v>1968</v>
      </c>
      <c r="U59" s="1162" t="s">
        <v>1968</v>
      </c>
      <c r="V59" s="1266" t="s">
        <v>1968</v>
      </c>
      <c r="W59" s="1268" t="s">
        <v>1968</v>
      </c>
      <c r="X59" s="1157" t="s">
        <v>1968</v>
      </c>
      <c r="Y59" s="1158" t="s">
        <v>1968</v>
      </c>
    </row>
    <row r="60" spans="1:25" s="1147" customFormat="1" ht="39.75" customHeight="1">
      <c r="A60" s="1148"/>
      <c r="B60" s="1148"/>
      <c r="C60" s="1355">
        <v>27</v>
      </c>
      <c r="D60" s="1149" t="s">
        <v>1795</v>
      </c>
      <c r="E60" s="1150" t="s">
        <v>1968</v>
      </c>
      <c r="F60" s="1151" t="s">
        <v>1968</v>
      </c>
      <c r="G60" s="1152" t="s">
        <v>1687</v>
      </c>
      <c r="H60" s="1368">
        <v>214</v>
      </c>
      <c r="I60" s="1265" t="s">
        <v>1968</v>
      </c>
      <c r="J60" s="1266" t="s">
        <v>1968</v>
      </c>
      <c r="K60" s="1267" t="s">
        <v>1968</v>
      </c>
      <c r="L60" s="1152">
        <v>1</v>
      </c>
      <c r="M60" s="1153" t="s">
        <v>1796</v>
      </c>
      <c r="N60" s="1152">
        <v>90</v>
      </c>
      <c r="O60" s="1152" t="s">
        <v>1780</v>
      </c>
      <c r="P60" s="1154" t="s">
        <v>1968</v>
      </c>
      <c r="Q60" s="1357">
        <v>0</v>
      </c>
      <c r="R60" s="1153" t="s">
        <v>1968</v>
      </c>
      <c r="S60" s="1152" t="s">
        <v>1968</v>
      </c>
      <c r="T60" s="1268" t="s">
        <v>1968</v>
      </c>
      <c r="U60" s="1162" t="s">
        <v>1968</v>
      </c>
      <c r="V60" s="1266" t="s">
        <v>1968</v>
      </c>
      <c r="W60" s="1268" t="s">
        <v>1968</v>
      </c>
      <c r="X60" s="1157" t="s">
        <v>1968</v>
      </c>
      <c r="Y60" s="1158" t="s">
        <v>1968</v>
      </c>
    </row>
    <row r="61" spans="1:25" s="1147" customFormat="1" ht="39.75" customHeight="1">
      <c r="A61" s="1148"/>
      <c r="B61" s="1148"/>
      <c r="C61" s="1355">
        <v>28</v>
      </c>
      <c r="D61" s="1149" t="s">
        <v>1797</v>
      </c>
      <c r="E61" s="1150" t="s">
        <v>1968</v>
      </c>
      <c r="F61" s="1151" t="s">
        <v>1968</v>
      </c>
      <c r="G61" s="1152" t="s">
        <v>1687</v>
      </c>
      <c r="H61" s="1368">
        <v>214</v>
      </c>
      <c r="I61" s="1265" t="s">
        <v>1968</v>
      </c>
      <c r="J61" s="1266" t="s">
        <v>1968</v>
      </c>
      <c r="K61" s="1267" t="s">
        <v>1968</v>
      </c>
      <c r="L61" s="1152">
        <v>0</v>
      </c>
      <c r="M61" s="1153" t="s">
        <v>1968</v>
      </c>
      <c r="N61" s="1152">
        <v>15</v>
      </c>
      <c r="O61" s="1152" t="s">
        <v>1968</v>
      </c>
      <c r="P61" s="1154" t="s">
        <v>1968</v>
      </c>
      <c r="Q61" s="1357">
        <v>0</v>
      </c>
      <c r="R61" s="1153" t="s">
        <v>1968</v>
      </c>
      <c r="S61" s="1152" t="s">
        <v>1968</v>
      </c>
      <c r="T61" s="1268" t="s">
        <v>1968</v>
      </c>
      <c r="U61" s="1162" t="s">
        <v>1968</v>
      </c>
      <c r="V61" s="1266" t="s">
        <v>1968</v>
      </c>
      <c r="W61" s="1268" t="s">
        <v>1968</v>
      </c>
      <c r="X61" s="1157" t="s">
        <v>1968</v>
      </c>
      <c r="Y61" s="1158" t="s">
        <v>1968</v>
      </c>
    </row>
    <row r="62" spans="1:25" s="1147" customFormat="1" ht="39.75" customHeight="1">
      <c r="A62" s="1148"/>
      <c r="B62" s="1148"/>
      <c r="C62" s="1355">
        <v>29</v>
      </c>
      <c r="D62" s="1149" t="s">
        <v>2024</v>
      </c>
      <c r="E62" s="1150" t="s">
        <v>1968</v>
      </c>
      <c r="F62" s="1151" t="s">
        <v>1968</v>
      </c>
      <c r="G62" s="1152" t="s">
        <v>1687</v>
      </c>
      <c r="H62" s="1367" t="s">
        <v>2004</v>
      </c>
      <c r="I62" s="1265" t="s">
        <v>1968</v>
      </c>
      <c r="J62" s="1266" t="s">
        <v>1968</v>
      </c>
      <c r="K62" s="1267" t="s">
        <v>1968</v>
      </c>
      <c r="L62" s="1152">
        <v>0</v>
      </c>
      <c r="M62" s="1153" t="s">
        <v>2025</v>
      </c>
      <c r="N62" s="1152">
        <v>30</v>
      </c>
      <c r="O62" s="1152" t="s">
        <v>1968</v>
      </c>
      <c r="P62" s="1154" t="s">
        <v>1968</v>
      </c>
      <c r="Q62" s="1357" t="s">
        <v>1968</v>
      </c>
      <c r="R62" s="1153" t="s">
        <v>1968</v>
      </c>
      <c r="S62" s="1152" t="s">
        <v>1968</v>
      </c>
      <c r="T62" s="1268" t="s">
        <v>1968</v>
      </c>
      <c r="U62" s="1162" t="s">
        <v>1968</v>
      </c>
      <c r="V62" s="1266" t="s">
        <v>1968</v>
      </c>
      <c r="W62" s="1268" t="s">
        <v>1968</v>
      </c>
      <c r="X62" s="1157" t="s">
        <v>1968</v>
      </c>
      <c r="Y62" s="1158" t="s">
        <v>1968</v>
      </c>
    </row>
    <row r="63" spans="1:25" s="1147" customFormat="1" ht="39.75" customHeight="1">
      <c r="A63" s="1148"/>
      <c r="B63" s="1148"/>
      <c r="C63" s="1355">
        <v>30</v>
      </c>
      <c r="D63" s="1149" t="s">
        <v>1798</v>
      </c>
      <c r="E63" s="1150" t="s">
        <v>1968</v>
      </c>
      <c r="F63" s="1151" t="s">
        <v>1968</v>
      </c>
      <c r="G63" s="1152" t="s">
        <v>33</v>
      </c>
      <c r="H63" s="1369">
        <v>72000</v>
      </c>
      <c r="I63" s="1265" t="s">
        <v>1968</v>
      </c>
      <c r="J63" s="1266" t="s">
        <v>1968</v>
      </c>
      <c r="K63" s="1267" t="s">
        <v>1968</v>
      </c>
      <c r="L63" s="1152">
        <v>1</v>
      </c>
      <c r="M63" s="1153" t="s">
        <v>1779</v>
      </c>
      <c r="N63" s="1152" t="s">
        <v>1799</v>
      </c>
      <c r="O63" s="1280">
        <v>46029</v>
      </c>
      <c r="P63" s="1281">
        <v>46031</v>
      </c>
      <c r="Q63" s="1357">
        <v>56700</v>
      </c>
      <c r="R63" s="1155">
        <f>+Q63/H63</f>
        <v>0.79</v>
      </c>
      <c r="S63" s="1152" t="s">
        <v>1968</v>
      </c>
      <c r="T63" s="1268" t="s">
        <v>1968</v>
      </c>
      <c r="U63" s="1162" t="s">
        <v>1968</v>
      </c>
      <c r="V63" s="1266" t="s">
        <v>1968</v>
      </c>
      <c r="W63" s="1268" t="s">
        <v>1968</v>
      </c>
      <c r="X63" s="1157" t="s">
        <v>1968</v>
      </c>
      <c r="Y63" s="1158" t="s">
        <v>1968</v>
      </c>
    </row>
    <row r="64" spans="1:25" s="1147" customFormat="1" ht="39.75" customHeight="1">
      <c r="A64" s="1148"/>
      <c r="B64" s="1148"/>
      <c r="C64" s="1355">
        <v>31</v>
      </c>
      <c r="D64" s="1149" t="s">
        <v>2026</v>
      </c>
      <c r="E64" s="1150" t="s">
        <v>1968</v>
      </c>
      <c r="F64" s="1151" t="s">
        <v>1968</v>
      </c>
      <c r="G64" s="1152" t="s">
        <v>1687</v>
      </c>
      <c r="H64" s="1367" t="s">
        <v>2004</v>
      </c>
      <c r="I64" s="1265" t="s">
        <v>1968</v>
      </c>
      <c r="J64" s="1266" t="s">
        <v>1968</v>
      </c>
      <c r="K64" s="1267" t="s">
        <v>1968</v>
      </c>
      <c r="L64" s="1152">
        <v>0</v>
      </c>
      <c r="M64" s="1153" t="s">
        <v>1828</v>
      </c>
      <c r="N64" s="1152">
        <v>7</v>
      </c>
      <c r="O64" s="1152" t="s">
        <v>1968</v>
      </c>
      <c r="P64" s="1154" t="s">
        <v>1968</v>
      </c>
      <c r="Q64" s="1357" t="s">
        <v>1968</v>
      </c>
      <c r="R64" s="1153" t="s">
        <v>1968</v>
      </c>
      <c r="S64" s="1152" t="s">
        <v>1968</v>
      </c>
      <c r="T64" s="1268" t="s">
        <v>1968</v>
      </c>
      <c r="U64" s="1162" t="s">
        <v>1968</v>
      </c>
      <c r="V64" s="1266" t="s">
        <v>1968</v>
      </c>
      <c r="W64" s="1268" t="s">
        <v>1968</v>
      </c>
      <c r="X64" s="1157" t="s">
        <v>1968</v>
      </c>
      <c r="Y64" s="1158" t="s">
        <v>1968</v>
      </c>
    </row>
    <row r="65" spans="1:25" s="1147" customFormat="1" ht="39.75" customHeight="1">
      <c r="A65" s="1148"/>
      <c r="B65" s="1148"/>
      <c r="C65" s="1355">
        <v>32</v>
      </c>
      <c r="D65" s="1149" t="s">
        <v>1800</v>
      </c>
      <c r="E65" s="1150" t="s">
        <v>1968</v>
      </c>
      <c r="F65" s="1151" t="s">
        <v>1968</v>
      </c>
      <c r="G65" s="1152" t="s">
        <v>1687</v>
      </c>
      <c r="H65" s="1358">
        <v>10</v>
      </c>
      <c r="I65" s="1265" t="s">
        <v>1968</v>
      </c>
      <c r="J65" s="1266" t="s">
        <v>1968</v>
      </c>
      <c r="K65" s="1267" t="s">
        <v>1968</v>
      </c>
      <c r="L65" s="1152">
        <v>1</v>
      </c>
      <c r="M65" s="1161">
        <v>46026</v>
      </c>
      <c r="N65" s="1152">
        <v>140</v>
      </c>
      <c r="O65" s="1152" t="s">
        <v>1780</v>
      </c>
      <c r="P65" s="1154" t="s">
        <v>1968</v>
      </c>
      <c r="Q65" s="1357">
        <v>10</v>
      </c>
      <c r="R65" s="1155">
        <f>+Q65/H65</f>
        <v>1</v>
      </c>
      <c r="S65" s="1152" t="s">
        <v>1968</v>
      </c>
      <c r="T65" s="1268" t="s">
        <v>1968</v>
      </c>
      <c r="U65" s="1162" t="s">
        <v>1968</v>
      </c>
      <c r="V65" s="1266" t="s">
        <v>1968</v>
      </c>
      <c r="W65" s="1268" t="s">
        <v>1968</v>
      </c>
      <c r="X65" s="1157" t="s">
        <v>1968</v>
      </c>
      <c r="Y65" s="1158" t="s">
        <v>1968</v>
      </c>
    </row>
    <row r="66" spans="1:25" s="1147" customFormat="1" ht="39.75" customHeight="1">
      <c r="A66" s="1148"/>
      <c r="B66" s="1148"/>
      <c r="C66" s="1355">
        <v>33</v>
      </c>
      <c r="D66" s="1149" t="s">
        <v>1801</v>
      </c>
      <c r="E66" s="1150" t="s">
        <v>1968</v>
      </c>
      <c r="F66" s="1151" t="s">
        <v>1968</v>
      </c>
      <c r="G66" s="1152" t="s">
        <v>33</v>
      </c>
      <c r="H66" s="1369">
        <v>114893</v>
      </c>
      <c r="I66" s="1265" t="s">
        <v>1968</v>
      </c>
      <c r="J66" s="1266" t="s">
        <v>1968</v>
      </c>
      <c r="K66" s="1267" t="s">
        <v>1968</v>
      </c>
      <c r="L66" s="1152">
        <v>1</v>
      </c>
      <c r="M66" s="1153" t="s">
        <v>1779</v>
      </c>
      <c r="N66" s="1152">
        <v>100</v>
      </c>
      <c r="O66" s="1152" t="s">
        <v>1802</v>
      </c>
      <c r="P66" s="1154" t="s">
        <v>2027</v>
      </c>
      <c r="Q66" s="1357">
        <v>97030</v>
      </c>
      <c r="R66" s="1155">
        <f>+Q66/H66</f>
        <v>0.84</v>
      </c>
      <c r="S66" s="1152" t="s">
        <v>1968</v>
      </c>
      <c r="T66" s="1268" t="s">
        <v>1968</v>
      </c>
      <c r="U66" s="1162" t="s">
        <v>1968</v>
      </c>
      <c r="V66" s="1266" t="s">
        <v>1968</v>
      </c>
      <c r="W66" s="1268" t="s">
        <v>1968</v>
      </c>
      <c r="X66" s="1157" t="s">
        <v>1968</v>
      </c>
      <c r="Y66" s="1158" t="s">
        <v>1968</v>
      </c>
    </row>
    <row r="67" spans="1:25" s="1147" customFormat="1" ht="39.75" customHeight="1">
      <c r="A67" s="1148"/>
      <c r="B67" s="1148"/>
      <c r="C67" s="1355">
        <v>35</v>
      </c>
      <c r="D67" s="1149" t="s">
        <v>1803</v>
      </c>
      <c r="E67" s="1150" t="s">
        <v>1968</v>
      </c>
      <c r="F67" s="1151" t="s">
        <v>1968</v>
      </c>
      <c r="G67" s="1152" t="s">
        <v>1687</v>
      </c>
      <c r="H67" s="1358">
        <v>13</v>
      </c>
      <c r="I67" s="1265" t="s">
        <v>1968</v>
      </c>
      <c r="J67" s="1266" t="s">
        <v>1968</v>
      </c>
      <c r="K67" s="1267" t="s">
        <v>1968</v>
      </c>
      <c r="L67" s="1152">
        <v>0</v>
      </c>
      <c r="M67" s="1153" t="s">
        <v>1828</v>
      </c>
      <c r="N67" s="1152" t="s">
        <v>1827</v>
      </c>
      <c r="O67" s="1152" t="s">
        <v>1968</v>
      </c>
      <c r="P67" s="1154" t="s">
        <v>1968</v>
      </c>
      <c r="Q67" s="1357">
        <v>13</v>
      </c>
      <c r="R67" s="1155">
        <f>+Q67/H67</f>
        <v>1</v>
      </c>
      <c r="S67" s="1152" t="s">
        <v>1968</v>
      </c>
      <c r="T67" s="1268" t="s">
        <v>1968</v>
      </c>
      <c r="U67" s="1162" t="s">
        <v>1968</v>
      </c>
      <c r="V67" s="1266" t="s">
        <v>1968</v>
      </c>
      <c r="W67" s="1268" t="s">
        <v>1968</v>
      </c>
      <c r="X67" s="1157" t="s">
        <v>1968</v>
      </c>
      <c r="Y67" s="1158" t="s">
        <v>1968</v>
      </c>
    </row>
    <row r="68" spans="1:25" s="1147" customFormat="1" ht="39.75" customHeight="1">
      <c r="A68" s="1148"/>
      <c r="B68" s="1148"/>
      <c r="C68" s="1355">
        <v>36</v>
      </c>
      <c r="D68" s="1149" t="s">
        <v>2028</v>
      </c>
      <c r="E68" s="1150" t="s">
        <v>1968</v>
      </c>
      <c r="F68" s="1151" t="s">
        <v>1968</v>
      </c>
      <c r="G68" s="1152" t="s">
        <v>1687</v>
      </c>
      <c r="H68" s="1372" t="s">
        <v>1968</v>
      </c>
      <c r="I68" s="1265" t="s">
        <v>1968</v>
      </c>
      <c r="J68" s="1266" t="s">
        <v>1968</v>
      </c>
      <c r="K68" s="1267" t="s">
        <v>1968</v>
      </c>
      <c r="L68" s="1152">
        <v>0</v>
      </c>
      <c r="M68" s="1153" t="s">
        <v>1828</v>
      </c>
      <c r="N68" s="1152" t="s">
        <v>1968</v>
      </c>
      <c r="O68" s="1152" t="s">
        <v>1968</v>
      </c>
      <c r="P68" s="1154" t="s">
        <v>1968</v>
      </c>
      <c r="Q68" s="1357" t="s">
        <v>1968</v>
      </c>
      <c r="R68" s="1153" t="s">
        <v>1968</v>
      </c>
      <c r="S68" s="1152" t="s">
        <v>1968</v>
      </c>
      <c r="T68" s="1268" t="s">
        <v>1968</v>
      </c>
      <c r="U68" s="1162" t="s">
        <v>1968</v>
      </c>
      <c r="V68" s="1266" t="s">
        <v>1968</v>
      </c>
      <c r="W68" s="1268" t="s">
        <v>1968</v>
      </c>
      <c r="X68" s="1157" t="s">
        <v>1968</v>
      </c>
      <c r="Y68" s="1158" t="s">
        <v>1968</v>
      </c>
    </row>
    <row r="69" spans="1:25" s="1147" customFormat="1" ht="39.75" customHeight="1">
      <c r="A69" s="1148"/>
      <c r="B69" s="1148"/>
      <c r="C69" s="1355">
        <v>38</v>
      </c>
      <c r="D69" s="1149" t="s">
        <v>2029</v>
      </c>
      <c r="E69" s="1150" t="s">
        <v>1968</v>
      </c>
      <c r="F69" s="1151" t="s">
        <v>1968</v>
      </c>
      <c r="G69" s="1152" t="s">
        <v>33</v>
      </c>
      <c r="H69" s="1367" t="s">
        <v>2004</v>
      </c>
      <c r="I69" s="1265" t="s">
        <v>1968</v>
      </c>
      <c r="J69" s="1266" t="s">
        <v>1968</v>
      </c>
      <c r="K69" s="1267" t="s">
        <v>1968</v>
      </c>
      <c r="L69" s="1152">
        <v>0</v>
      </c>
      <c r="M69" s="1153" t="s">
        <v>1828</v>
      </c>
      <c r="N69" s="1152" t="s">
        <v>1968</v>
      </c>
      <c r="O69" s="1152" t="s">
        <v>1968</v>
      </c>
      <c r="P69" s="1154" t="s">
        <v>1968</v>
      </c>
      <c r="Q69" s="1357" t="s">
        <v>1968</v>
      </c>
      <c r="R69" s="1153" t="s">
        <v>1968</v>
      </c>
      <c r="S69" s="1152" t="s">
        <v>1968</v>
      </c>
      <c r="T69" s="1268" t="s">
        <v>1968</v>
      </c>
      <c r="U69" s="1162" t="s">
        <v>1968</v>
      </c>
      <c r="V69" s="1266" t="s">
        <v>1968</v>
      </c>
      <c r="W69" s="1268" t="s">
        <v>1968</v>
      </c>
      <c r="X69" s="1157" t="s">
        <v>1968</v>
      </c>
      <c r="Y69" s="1158" t="s">
        <v>1968</v>
      </c>
    </row>
    <row r="70" spans="1:25" s="1147" customFormat="1" ht="39.75" customHeight="1">
      <c r="A70" s="1148"/>
      <c r="B70" s="1148"/>
      <c r="C70" s="1355">
        <v>39</v>
      </c>
      <c r="D70" s="1149" t="s">
        <v>2030</v>
      </c>
      <c r="E70" s="1150" t="s">
        <v>1968</v>
      </c>
      <c r="F70" s="1151" t="s">
        <v>1968</v>
      </c>
      <c r="G70" s="1152" t="s">
        <v>1687</v>
      </c>
      <c r="H70" s="1367" t="s">
        <v>2004</v>
      </c>
      <c r="I70" s="1265" t="s">
        <v>1968</v>
      </c>
      <c r="J70" s="1266" t="s">
        <v>1968</v>
      </c>
      <c r="K70" s="1267" t="s">
        <v>1968</v>
      </c>
      <c r="L70" s="1152">
        <v>0</v>
      </c>
      <c r="M70" s="1153" t="s">
        <v>1828</v>
      </c>
      <c r="N70" s="1152" t="s">
        <v>1968</v>
      </c>
      <c r="O70" s="1152" t="s">
        <v>1968</v>
      </c>
      <c r="P70" s="1154" t="s">
        <v>1968</v>
      </c>
      <c r="Q70" s="1357" t="s">
        <v>1968</v>
      </c>
      <c r="R70" s="1153" t="s">
        <v>1968</v>
      </c>
      <c r="S70" s="1152" t="s">
        <v>1968</v>
      </c>
      <c r="T70" s="1268" t="s">
        <v>1968</v>
      </c>
      <c r="U70" s="1162" t="s">
        <v>1968</v>
      </c>
      <c r="V70" s="1266" t="s">
        <v>1968</v>
      </c>
      <c r="W70" s="1268" t="s">
        <v>1968</v>
      </c>
      <c r="X70" s="1157" t="s">
        <v>1968</v>
      </c>
      <c r="Y70" s="1158" t="s">
        <v>1968</v>
      </c>
    </row>
    <row r="71" spans="1:25" s="1147" customFormat="1" ht="39.75" customHeight="1">
      <c r="A71" s="1148"/>
      <c r="B71" s="1148"/>
      <c r="C71" s="1355">
        <v>40</v>
      </c>
      <c r="D71" s="1149" t="s">
        <v>2031</v>
      </c>
      <c r="E71" s="1150" t="s">
        <v>1968</v>
      </c>
      <c r="F71" s="1151" t="s">
        <v>1968</v>
      </c>
      <c r="G71" s="1152" t="s">
        <v>1687</v>
      </c>
      <c r="H71" s="1367" t="s">
        <v>2004</v>
      </c>
      <c r="I71" s="1265" t="s">
        <v>1968</v>
      </c>
      <c r="J71" s="1266" t="s">
        <v>1968</v>
      </c>
      <c r="K71" s="1267" t="s">
        <v>1968</v>
      </c>
      <c r="L71" s="1152">
        <v>0</v>
      </c>
      <c r="M71" s="1153" t="s">
        <v>1828</v>
      </c>
      <c r="N71" s="1152">
        <v>15</v>
      </c>
      <c r="O71" s="1152" t="s">
        <v>1968</v>
      </c>
      <c r="P71" s="1154" t="s">
        <v>1968</v>
      </c>
      <c r="Q71" s="1357" t="s">
        <v>1968</v>
      </c>
      <c r="R71" s="1153" t="s">
        <v>1968</v>
      </c>
      <c r="S71" s="1152" t="s">
        <v>1968</v>
      </c>
      <c r="T71" s="1268" t="s">
        <v>1968</v>
      </c>
      <c r="U71" s="1162" t="s">
        <v>1968</v>
      </c>
      <c r="V71" s="1266" t="s">
        <v>1968</v>
      </c>
      <c r="W71" s="1268" t="s">
        <v>1968</v>
      </c>
      <c r="X71" s="1157" t="s">
        <v>1968</v>
      </c>
      <c r="Y71" s="1158" t="s">
        <v>1968</v>
      </c>
    </row>
    <row r="72" spans="1:25" s="1147" customFormat="1" ht="39.75" customHeight="1">
      <c r="A72" s="1148"/>
      <c r="B72" s="1148"/>
      <c r="C72" s="1355">
        <v>41</v>
      </c>
      <c r="D72" s="1149" t="s">
        <v>2032</v>
      </c>
      <c r="E72" s="1150" t="s">
        <v>1968</v>
      </c>
      <c r="F72" s="1151" t="s">
        <v>1968</v>
      </c>
      <c r="G72" s="1152" t="s">
        <v>1687</v>
      </c>
      <c r="H72" s="1367" t="s">
        <v>2004</v>
      </c>
      <c r="I72" s="1265" t="s">
        <v>1968</v>
      </c>
      <c r="J72" s="1266" t="s">
        <v>1968</v>
      </c>
      <c r="K72" s="1267" t="s">
        <v>1968</v>
      </c>
      <c r="L72" s="1152">
        <v>0</v>
      </c>
      <c r="M72" s="1153" t="s">
        <v>1968</v>
      </c>
      <c r="N72" s="1152">
        <v>120</v>
      </c>
      <c r="O72" s="1152" t="s">
        <v>1968</v>
      </c>
      <c r="P72" s="1154" t="s">
        <v>1968</v>
      </c>
      <c r="Q72" s="1357" t="s">
        <v>1968</v>
      </c>
      <c r="R72" s="1153" t="s">
        <v>1968</v>
      </c>
      <c r="S72" s="1152" t="s">
        <v>1968</v>
      </c>
      <c r="T72" s="1268" t="s">
        <v>1968</v>
      </c>
      <c r="U72" s="1162" t="s">
        <v>1968</v>
      </c>
      <c r="V72" s="1266" t="s">
        <v>1968</v>
      </c>
      <c r="W72" s="1268" t="s">
        <v>1968</v>
      </c>
      <c r="X72" s="1157" t="s">
        <v>1968</v>
      </c>
      <c r="Y72" s="1158" t="s">
        <v>1968</v>
      </c>
    </row>
    <row r="73" spans="1:25" s="1147" customFormat="1" ht="39.75" customHeight="1">
      <c r="A73" s="1148"/>
      <c r="B73" s="1148"/>
      <c r="C73" s="1355">
        <v>42</v>
      </c>
      <c r="D73" s="1149" t="s">
        <v>1804</v>
      </c>
      <c r="E73" s="1150" t="s">
        <v>1968</v>
      </c>
      <c r="F73" s="1151" t="s">
        <v>1968</v>
      </c>
      <c r="G73" s="1152" t="s">
        <v>1687</v>
      </c>
      <c r="H73" s="1369">
        <v>1090</v>
      </c>
      <c r="I73" s="1265" t="s">
        <v>1968</v>
      </c>
      <c r="J73" s="1266" t="s">
        <v>1968</v>
      </c>
      <c r="K73" s="1267" t="s">
        <v>1968</v>
      </c>
      <c r="L73" s="1152">
        <v>1</v>
      </c>
      <c r="M73" s="1153" t="s">
        <v>1829</v>
      </c>
      <c r="N73" s="1152">
        <v>70</v>
      </c>
      <c r="O73" s="1152" t="s">
        <v>1968</v>
      </c>
      <c r="P73" s="1154" t="s">
        <v>1968</v>
      </c>
      <c r="Q73" s="1357">
        <v>970</v>
      </c>
      <c r="R73" s="1155">
        <f t="shared" ref="R73:R74" si="4">+Q73/H73</f>
        <v>0.89</v>
      </c>
      <c r="S73" s="1152" t="s">
        <v>1968</v>
      </c>
      <c r="T73" s="1268" t="s">
        <v>1968</v>
      </c>
      <c r="U73" s="1162" t="s">
        <v>1968</v>
      </c>
      <c r="V73" s="1266" t="s">
        <v>1968</v>
      </c>
      <c r="W73" s="1268" t="s">
        <v>1968</v>
      </c>
      <c r="X73" s="1157" t="s">
        <v>1968</v>
      </c>
      <c r="Y73" s="1158" t="s">
        <v>1968</v>
      </c>
    </row>
    <row r="74" spans="1:25" s="1147" customFormat="1" ht="39.75" customHeight="1">
      <c r="A74" s="1148"/>
      <c r="B74" s="1148"/>
      <c r="C74" s="1355">
        <v>43</v>
      </c>
      <c r="D74" s="1149" t="s">
        <v>1805</v>
      </c>
      <c r="E74" s="1150" t="s">
        <v>1968</v>
      </c>
      <c r="F74" s="1151" t="s">
        <v>1968</v>
      </c>
      <c r="G74" s="1152" t="s">
        <v>1687</v>
      </c>
      <c r="H74" s="1358">
        <v>981</v>
      </c>
      <c r="I74" s="1265" t="s">
        <v>1968</v>
      </c>
      <c r="J74" s="1266" t="s">
        <v>1968</v>
      </c>
      <c r="K74" s="1267" t="s">
        <v>1968</v>
      </c>
      <c r="L74" s="1152">
        <v>1</v>
      </c>
      <c r="M74" s="1153" t="s">
        <v>1796</v>
      </c>
      <c r="N74" s="1152">
        <v>70</v>
      </c>
      <c r="O74" s="1152" t="s">
        <v>1806</v>
      </c>
      <c r="P74" s="1154" t="s">
        <v>1772</v>
      </c>
      <c r="Q74" s="1357">
        <v>863</v>
      </c>
      <c r="R74" s="1155">
        <f t="shared" si="4"/>
        <v>0.88</v>
      </c>
      <c r="S74" s="1152" t="s">
        <v>1968</v>
      </c>
      <c r="T74" s="1268" t="s">
        <v>1968</v>
      </c>
      <c r="U74" s="1162" t="s">
        <v>1968</v>
      </c>
      <c r="V74" s="1266" t="s">
        <v>1968</v>
      </c>
      <c r="W74" s="1268" t="s">
        <v>1968</v>
      </c>
      <c r="X74" s="1157" t="s">
        <v>1968</v>
      </c>
      <c r="Y74" s="1158" t="s">
        <v>1968</v>
      </c>
    </row>
    <row r="75" spans="1:25" s="1147" customFormat="1" ht="39.75" customHeight="1">
      <c r="A75" s="1148"/>
      <c r="B75" s="1148"/>
      <c r="C75" s="1355">
        <v>44</v>
      </c>
      <c r="D75" s="1149" t="s">
        <v>2033</v>
      </c>
      <c r="E75" s="1150" t="s">
        <v>1968</v>
      </c>
      <c r="F75" s="1151" t="s">
        <v>1968</v>
      </c>
      <c r="G75" s="1152" t="s">
        <v>1687</v>
      </c>
      <c r="H75" s="1367" t="s">
        <v>2004</v>
      </c>
      <c r="I75" s="1265" t="s">
        <v>1968</v>
      </c>
      <c r="J75" s="1266" t="s">
        <v>1968</v>
      </c>
      <c r="K75" s="1267" t="s">
        <v>1968</v>
      </c>
      <c r="L75" s="1152">
        <v>1</v>
      </c>
      <c r="M75" s="1153" t="s">
        <v>1779</v>
      </c>
      <c r="N75" s="1152">
        <v>15</v>
      </c>
      <c r="O75" s="1152" t="s">
        <v>1968</v>
      </c>
      <c r="P75" s="1154" t="s">
        <v>1968</v>
      </c>
      <c r="Q75" s="1357" t="s">
        <v>1968</v>
      </c>
      <c r="R75" s="1153" t="s">
        <v>1968</v>
      </c>
      <c r="S75" s="1152" t="s">
        <v>1968</v>
      </c>
      <c r="T75" s="1268" t="s">
        <v>1968</v>
      </c>
      <c r="U75" s="1162" t="s">
        <v>1968</v>
      </c>
      <c r="V75" s="1266" t="s">
        <v>1968</v>
      </c>
      <c r="W75" s="1268" t="s">
        <v>1968</v>
      </c>
      <c r="X75" s="1157" t="s">
        <v>1968</v>
      </c>
      <c r="Y75" s="1158" t="s">
        <v>1968</v>
      </c>
    </row>
    <row r="76" spans="1:25" s="1147" customFormat="1" ht="39.75" customHeight="1">
      <c r="A76" s="1148"/>
      <c r="B76" s="1148"/>
      <c r="C76" s="1355">
        <v>45</v>
      </c>
      <c r="D76" s="1149" t="s">
        <v>2034</v>
      </c>
      <c r="E76" s="1150" t="s">
        <v>1968</v>
      </c>
      <c r="F76" s="1151" t="s">
        <v>1968</v>
      </c>
      <c r="G76" s="1152" t="s">
        <v>1687</v>
      </c>
      <c r="H76" s="1367" t="s">
        <v>2004</v>
      </c>
      <c r="I76" s="1265" t="s">
        <v>1968</v>
      </c>
      <c r="J76" s="1266" t="s">
        <v>1968</v>
      </c>
      <c r="K76" s="1267" t="s">
        <v>1968</v>
      </c>
      <c r="L76" s="1152">
        <v>0</v>
      </c>
      <c r="M76" s="1153" t="s">
        <v>1828</v>
      </c>
      <c r="N76" s="1152" t="s">
        <v>1968</v>
      </c>
      <c r="O76" s="1152" t="s">
        <v>1968</v>
      </c>
      <c r="P76" s="1154" t="s">
        <v>1968</v>
      </c>
      <c r="Q76" s="1357" t="s">
        <v>1968</v>
      </c>
      <c r="R76" s="1153" t="s">
        <v>1968</v>
      </c>
      <c r="S76" s="1152" t="s">
        <v>1968</v>
      </c>
      <c r="T76" s="1268" t="s">
        <v>1968</v>
      </c>
      <c r="U76" s="1162" t="s">
        <v>1968</v>
      </c>
      <c r="V76" s="1266" t="s">
        <v>1968</v>
      </c>
      <c r="W76" s="1268" t="s">
        <v>1968</v>
      </c>
      <c r="X76" s="1157" t="s">
        <v>1968</v>
      </c>
      <c r="Y76" s="1158" t="s">
        <v>1968</v>
      </c>
    </row>
    <row r="77" spans="1:25" s="1147" customFormat="1" ht="39.75" customHeight="1">
      <c r="A77" s="1148"/>
      <c r="B77" s="1148"/>
      <c r="C77" s="1355">
        <v>46</v>
      </c>
      <c r="D77" s="1149" t="s">
        <v>2035</v>
      </c>
      <c r="E77" s="1150" t="s">
        <v>1968</v>
      </c>
      <c r="F77" s="1151" t="s">
        <v>1968</v>
      </c>
      <c r="G77" s="1152" t="s">
        <v>33</v>
      </c>
      <c r="H77" s="1367" t="s">
        <v>2004</v>
      </c>
      <c r="I77" s="1265" t="s">
        <v>1968</v>
      </c>
      <c r="J77" s="1266" t="s">
        <v>1968</v>
      </c>
      <c r="K77" s="1267" t="s">
        <v>1968</v>
      </c>
      <c r="L77" s="1152">
        <v>1</v>
      </c>
      <c r="M77" s="1153" t="s">
        <v>1757</v>
      </c>
      <c r="N77" s="1152">
        <v>70</v>
      </c>
      <c r="O77" s="1152" t="s">
        <v>2036</v>
      </c>
      <c r="P77" s="1154" t="s">
        <v>2037</v>
      </c>
      <c r="Q77" s="1357" t="s">
        <v>1968</v>
      </c>
      <c r="R77" s="1153" t="s">
        <v>1968</v>
      </c>
      <c r="S77" s="1152">
        <v>1</v>
      </c>
      <c r="T77" s="1268" t="s">
        <v>2038</v>
      </c>
      <c r="U77" s="1162" t="s">
        <v>1968</v>
      </c>
      <c r="V77" s="1266" t="s">
        <v>1968</v>
      </c>
      <c r="W77" s="1268" t="s">
        <v>1968</v>
      </c>
      <c r="X77" s="1157" t="s">
        <v>1968</v>
      </c>
      <c r="Y77" s="1158" t="s">
        <v>1968</v>
      </c>
    </row>
    <row r="78" spans="1:25" s="1147" customFormat="1" ht="39.75" customHeight="1">
      <c r="A78" s="1148"/>
      <c r="B78" s="1148"/>
      <c r="C78" s="1355">
        <v>47</v>
      </c>
      <c r="D78" s="1149" t="s">
        <v>2039</v>
      </c>
      <c r="E78" s="1150" t="s">
        <v>1968</v>
      </c>
      <c r="F78" s="1151" t="s">
        <v>1968</v>
      </c>
      <c r="G78" s="1152" t="s">
        <v>1687</v>
      </c>
      <c r="H78" s="1367" t="s">
        <v>2004</v>
      </c>
      <c r="I78" s="1265" t="s">
        <v>1968</v>
      </c>
      <c r="J78" s="1266" t="s">
        <v>1968</v>
      </c>
      <c r="K78" s="1267" t="s">
        <v>1968</v>
      </c>
      <c r="L78" s="1152">
        <v>0</v>
      </c>
      <c r="M78" s="1153" t="s">
        <v>1968</v>
      </c>
      <c r="N78" s="1152">
        <v>15</v>
      </c>
      <c r="O78" s="1152" t="s">
        <v>1968</v>
      </c>
      <c r="P78" s="1154" t="s">
        <v>1968</v>
      </c>
      <c r="Q78" s="1357"/>
      <c r="R78" s="1153" t="s">
        <v>1968</v>
      </c>
      <c r="S78" s="1152" t="s">
        <v>1968</v>
      </c>
      <c r="T78" s="1268" t="s">
        <v>1968</v>
      </c>
      <c r="U78" s="1162" t="s">
        <v>1968</v>
      </c>
      <c r="V78" s="1266" t="s">
        <v>1968</v>
      </c>
      <c r="W78" s="1268" t="s">
        <v>1968</v>
      </c>
      <c r="X78" s="1157" t="s">
        <v>1968</v>
      </c>
      <c r="Y78" s="1158" t="s">
        <v>1968</v>
      </c>
    </row>
    <row r="79" spans="1:25" s="1147" customFormat="1" ht="39.75" customHeight="1">
      <c r="A79" s="1148"/>
      <c r="B79" s="1148"/>
      <c r="C79" s="1355">
        <v>48</v>
      </c>
      <c r="D79" s="1149" t="s">
        <v>2040</v>
      </c>
      <c r="E79" s="1150" t="s">
        <v>1968</v>
      </c>
      <c r="F79" s="1151" t="s">
        <v>1968</v>
      </c>
      <c r="G79" s="1152" t="s">
        <v>1687</v>
      </c>
      <c r="H79" s="1358">
        <v>620</v>
      </c>
      <c r="I79" s="1265" t="s">
        <v>1968</v>
      </c>
      <c r="J79" s="1266" t="s">
        <v>1968</v>
      </c>
      <c r="K79" s="1267" t="s">
        <v>1968</v>
      </c>
      <c r="L79" s="1152">
        <v>1</v>
      </c>
      <c r="M79" s="1153" t="s">
        <v>1968</v>
      </c>
      <c r="N79" s="1152" t="s">
        <v>2021</v>
      </c>
      <c r="O79" s="1152" t="s">
        <v>1802</v>
      </c>
      <c r="P79" s="1154" t="s">
        <v>2041</v>
      </c>
      <c r="Q79" s="1357">
        <v>620</v>
      </c>
      <c r="R79" s="1155">
        <f>+Q79/H79</f>
        <v>1</v>
      </c>
      <c r="S79" s="1152">
        <v>1</v>
      </c>
      <c r="T79" s="1268" t="s">
        <v>2042</v>
      </c>
      <c r="U79" s="1162" t="s">
        <v>1968</v>
      </c>
      <c r="V79" s="1266" t="s">
        <v>1968</v>
      </c>
      <c r="W79" s="1268" t="s">
        <v>1968</v>
      </c>
      <c r="X79" s="1157" t="s">
        <v>1968</v>
      </c>
      <c r="Y79" s="1158" t="s">
        <v>1968</v>
      </c>
    </row>
    <row r="80" spans="1:25" s="1147" customFormat="1" ht="39.75" customHeight="1">
      <c r="A80" s="1148"/>
      <c r="B80" s="1148"/>
      <c r="C80" s="1355">
        <v>49</v>
      </c>
      <c r="D80" s="1149" t="s">
        <v>2043</v>
      </c>
      <c r="E80" s="1150" t="s">
        <v>1968</v>
      </c>
      <c r="F80" s="1151" t="s">
        <v>1968</v>
      </c>
      <c r="G80" s="1152" t="s">
        <v>1687</v>
      </c>
      <c r="H80" s="1372" t="s">
        <v>1968</v>
      </c>
      <c r="I80" s="1265" t="s">
        <v>1968</v>
      </c>
      <c r="J80" s="1266" t="s">
        <v>1968</v>
      </c>
      <c r="K80" s="1267" t="s">
        <v>1968</v>
      </c>
      <c r="L80" s="1152">
        <v>0</v>
      </c>
      <c r="M80" s="1153" t="s">
        <v>1828</v>
      </c>
      <c r="N80" s="1152" t="s">
        <v>1968</v>
      </c>
      <c r="O80" s="1152" t="s">
        <v>1968</v>
      </c>
      <c r="P80" s="1154" t="s">
        <v>1968</v>
      </c>
      <c r="Q80" s="1357" t="s">
        <v>1968</v>
      </c>
      <c r="R80" s="1153" t="s">
        <v>1968</v>
      </c>
      <c r="S80" s="1152" t="s">
        <v>1968</v>
      </c>
      <c r="T80" s="1268" t="s">
        <v>1968</v>
      </c>
      <c r="U80" s="1162" t="s">
        <v>1968</v>
      </c>
      <c r="V80" s="1266" t="s">
        <v>1968</v>
      </c>
      <c r="W80" s="1268" t="s">
        <v>1968</v>
      </c>
      <c r="X80" s="1157" t="s">
        <v>1968</v>
      </c>
      <c r="Y80" s="1158" t="s">
        <v>1968</v>
      </c>
    </row>
    <row r="81" spans="1:25" s="1147" customFormat="1" ht="39.75" customHeight="1">
      <c r="A81" s="1148"/>
      <c r="B81" s="1148"/>
      <c r="C81" s="1355">
        <v>50</v>
      </c>
      <c r="D81" s="1149" t="s">
        <v>2044</v>
      </c>
      <c r="E81" s="1150" t="s">
        <v>1968</v>
      </c>
      <c r="F81" s="1151" t="s">
        <v>1968</v>
      </c>
      <c r="G81" s="1152" t="s">
        <v>1687</v>
      </c>
      <c r="H81" s="1367" t="s">
        <v>2004</v>
      </c>
      <c r="I81" s="1265" t="s">
        <v>1968</v>
      </c>
      <c r="J81" s="1266" t="s">
        <v>1968</v>
      </c>
      <c r="K81" s="1267" t="s">
        <v>1968</v>
      </c>
      <c r="L81" s="1152">
        <v>1</v>
      </c>
      <c r="M81" s="1153" t="s">
        <v>1968</v>
      </c>
      <c r="N81" s="1152">
        <v>15</v>
      </c>
      <c r="O81" s="1152" t="s">
        <v>1968</v>
      </c>
      <c r="P81" s="1154" t="s">
        <v>1968</v>
      </c>
      <c r="Q81" s="1357" t="s">
        <v>1968</v>
      </c>
      <c r="R81" s="1153" t="s">
        <v>1968</v>
      </c>
      <c r="S81" s="1152" t="s">
        <v>1968</v>
      </c>
      <c r="T81" s="1268" t="s">
        <v>1968</v>
      </c>
      <c r="U81" s="1162" t="s">
        <v>1968</v>
      </c>
      <c r="V81" s="1266" t="s">
        <v>1968</v>
      </c>
      <c r="W81" s="1268" t="s">
        <v>1968</v>
      </c>
      <c r="X81" s="1157" t="s">
        <v>1968</v>
      </c>
      <c r="Y81" s="1158" t="s">
        <v>1968</v>
      </c>
    </row>
    <row r="82" spans="1:25" s="1147" customFormat="1" ht="39.75" customHeight="1">
      <c r="A82" s="1148"/>
      <c r="B82" s="1148"/>
      <c r="C82" s="1355">
        <v>51</v>
      </c>
      <c r="D82" s="1149" t="s">
        <v>2045</v>
      </c>
      <c r="E82" s="1150" t="s">
        <v>1968</v>
      </c>
      <c r="F82" s="1151" t="s">
        <v>1968</v>
      </c>
      <c r="G82" s="1152" t="s">
        <v>1687</v>
      </c>
      <c r="H82" s="1367" t="s">
        <v>2004</v>
      </c>
      <c r="I82" s="1265" t="s">
        <v>1968</v>
      </c>
      <c r="J82" s="1266" t="s">
        <v>1968</v>
      </c>
      <c r="K82" s="1267" t="s">
        <v>1968</v>
      </c>
      <c r="L82" s="1152">
        <v>0</v>
      </c>
      <c r="M82" s="1153" t="s">
        <v>1828</v>
      </c>
      <c r="N82" s="1152" t="s">
        <v>1968</v>
      </c>
      <c r="O82" s="1152" t="s">
        <v>1968</v>
      </c>
      <c r="P82" s="1154" t="s">
        <v>1968</v>
      </c>
      <c r="Q82" s="1357" t="s">
        <v>1968</v>
      </c>
      <c r="R82" s="1153" t="s">
        <v>1968</v>
      </c>
      <c r="S82" s="1152" t="s">
        <v>1968</v>
      </c>
      <c r="T82" s="1268" t="s">
        <v>1968</v>
      </c>
      <c r="U82" s="1162" t="s">
        <v>1968</v>
      </c>
      <c r="V82" s="1266" t="s">
        <v>1968</v>
      </c>
      <c r="W82" s="1268" t="s">
        <v>1968</v>
      </c>
      <c r="X82" s="1157" t="s">
        <v>1968</v>
      </c>
      <c r="Y82" s="1158" t="s">
        <v>1968</v>
      </c>
    </row>
    <row r="83" spans="1:25" s="1147" customFormat="1" ht="39.75" customHeight="1">
      <c r="A83" s="1148"/>
      <c r="B83" s="1148"/>
      <c r="C83" s="1355">
        <v>52</v>
      </c>
      <c r="D83" s="1149" t="s">
        <v>2046</v>
      </c>
      <c r="E83" s="1150" t="s">
        <v>1968</v>
      </c>
      <c r="F83" s="1151" t="s">
        <v>1968</v>
      </c>
      <c r="G83" s="1152" t="s">
        <v>1687</v>
      </c>
      <c r="H83" s="1367" t="s">
        <v>2004</v>
      </c>
      <c r="I83" s="1265" t="s">
        <v>1968</v>
      </c>
      <c r="J83" s="1266" t="s">
        <v>1968</v>
      </c>
      <c r="K83" s="1267" t="s">
        <v>1968</v>
      </c>
      <c r="L83" s="1152">
        <v>0</v>
      </c>
      <c r="M83" s="1153" t="s">
        <v>1828</v>
      </c>
      <c r="N83" s="1152" t="s">
        <v>1968</v>
      </c>
      <c r="O83" s="1152" t="s">
        <v>1968</v>
      </c>
      <c r="P83" s="1154" t="s">
        <v>1968</v>
      </c>
      <c r="Q83" s="1357" t="s">
        <v>1968</v>
      </c>
      <c r="R83" s="1153" t="s">
        <v>1968</v>
      </c>
      <c r="S83" s="1152" t="s">
        <v>1968</v>
      </c>
      <c r="T83" s="1268" t="s">
        <v>1968</v>
      </c>
      <c r="U83" s="1162" t="s">
        <v>1968</v>
      </c>
      <c r="V83" s="1266" t="s">
        <v>1968</v>
      </c>
      <c r="W83" s="1268" t="s">
        <v>1968</v>
      </c>
      <c r="X83" s="1157" t="s">
        <v>1968</v>
      </c>
      <c r="Y83" s="1158" t="s">
        <v>1968</v>
      </c>
    </row>
    <row r="84" spans="1:25" s="1147" customFormat="1" ht="39.75" customHeight="1">
      <c r="A84" s="1148"/>
      <c r="B84" s="1148"/>
      <c r="C84" s="1355">
        <v>53</v>
      </c>
      <c r="D84" s="1149" t="s">
        <v>2047</v>
      </c>
      <c r="E84" s="1150" t="s">
        <v>1968</v>
      </c>
      <c r="F84" s="1151" t="s">
        <v>1968</v>
      </c>
      <c r="G84" s="1152" t="s">
        <v>1687</v>
      </c>
      <c r="H84" s="1367" t="s">
        <v>2004</v>
      </c>
      <c r="I84" s="1265" t="s">
        <v>1968</v>
      </c>
      <c r="J84" s="1266" t="s">
        <v>1968</v>
      </c>
      <c r="K84" s="1267" t="s">
        <v>1968</v>
      </c>
      <c r="L84" s="1152">
        <v>0</v>
      </c>
      <c r="M84" s="1153" t="s">
        <v>1828</v>
      </c>
      <c r="N84" s="1152" t="s">
        <v>1968</v>
      </c>
      <c r="O84" s="1152" t="s">
        <v>1968</v>
      </c>
      <c r="P84" s="1154" t="s">
        <v>1968</v>
      </c>
      <c r="Q84" s="1357" t="s">
        <v>1968</v>
      </c>
      <c r="R84" s="1153" t="s">
        <v>1968</v>
      </c>
      <c r="S84" s="1152" t="s">
        <v>1968</v>
      </c>
      <c r="T84" s="1268" t="s">
        <v>1968</v>
      </c>
      <c r="U84" s="1162" t="s">
        <v>1968</v>
      </c>
      <c r="V84" s="1266" t="s">
        <v>1968</v>
      </c>
      <c r="W84" s="1268" t="s">
        <v>1968</v>
      </c>
      <c r="X84" s="1157" t="s">
        <v>1968</v>
      </c>
      <c r="Y84" s="1158" t="s">
        <v>1968</v>
      </c>
    </row>
    <row r="85" spans="1:25" s="1147" customFormat="1" ht="39.75" customHeight="1">
      <c r="A85" s="1148"/>
      <c r="B85" s="1148"/>
      <c r="C85" s="1355">
        <v>54</v>
      </c>
      <c r="D85" s="1149" t="s">
        <v>1807</v>
      </c>
      <c r="E85" s="1150" t="s">
        <v>1968</v>
      </c>
      <c r="F85" s="1151" t="s">
        <v>1968</v>
      </c>
      <c r="G85" s="1152" t="s">
        <v>1687</v>
      </c>
      <c r="H85" s="1358">
        <v>1554</v>
      </c>
      <c r="I85" s="1265" t="s">
        <v>1968</v>
      </c>
      <c r="J85" s="1266" t="s">
        <v>1968</v>
      </c>
      <c r="K85" s="1267" t="s">
        <v>1968</v>
      </c>
      <c r="L85" s="1152">
        <v>1</v>
      </c>
      <c r="M85" s="1153" t="s">
        <v>1830</v>
      </c>
      <c r="N85" s="1152">
        <v>60</v>
      </c>
      <c r="O85" s="1152" t="s">
        <v>1809</v>
      </c>
      <c r="P85" s="1154" t="s">
        <v>1968</v>
      </c>
      <c r="Q85" s="1357">
        <v>785</v>
      </c>
      <c r="R85" s="1155">
        <f t="shared" ref="R85:R87" si="5">+Q85/H85</f>
        <v>0.51</v>
      </c>
      <c r="S85" s="1152" t="s">
        <v>1968</v>
      </c>
      <c r="T85" s="1268" t="s">
        <v>1968</v>
      </c>
      <c r="U85" s="1162" t="s">
        <v>1968</v>
      </c>
      <c r="V85" s="1266" t="s">
        <v>1968</v>
      </c>
      <c r="W85" s="1268" t="s">
        <v>1968</v>
      </c>
      <c r="X85" s="1157" t="s">
        <v>1968</v>
      </c>
      <c r="Y85" s="1158" t="s">
        <v>1968</v>
      </c>
    </row>
    <row r="86" spans="1:25" s="1147" customFormat="1" ht="39.75" customHeight="1">
      <c r="A86" s="1148"/>
      <c r="B86" s="1148"/>
      <c r="C86" s="1355">
        <v>55</v>
      </c>
      <c r="D86" s="1149" t="s">
        <v>1808</v>
      </c>
      <c r="E86" s="1150" t="s">
        <v>1968</v>
      </c>
      <c r="F86" s="1151" t="s">
        <v>1968</v>
      </c>
      <c r="G86" s="1152" t="s">
        <v>1687</v>
      </c>
      <c r="H86" s="1358">
        <v>346</v>
      </c>
      <c r="I86" s="1265" t="s">
        <v>1968</v>
      </c>
      <c r="J86" s="1266" t="s">
        <v>1968</v>
      </c>
      <c r="K86" s="1267" t="s">
        <v>1968</v>
      </c>
      <c r="L86" s="1152">
        <v>1</v>
      </c>
      <c r="M86" s="1153" t="s">
        <v>1757</v>
      </c>
      <c r="N86" s="1152">
        <v>46</v>
      </c>
      <c r="O86" s="1152" t="s">
        <v>1809</v>
      </c>
      <c r="P86" s="1154" t="s">
        <v>1968</v>
      </c>
      <c r="Q86" s="1373">
        <v>340</v>
      </c>
      <c r="R86" s="1155">
        <f t="shared" si="5"/>
        <v>0.98</v>
      </c>
      <c r="S86" s="1152">
        <v>1</v>
      </c>
      <c r="T86" s="1268" t="s">
        <v>1959</v>
      </c>
      <c r="U86" s="1162" t="s">
        <v>1968</v>
      </c>
      <c r="V86" s="1266" t="s">
        <v>1968</v>
      </c>
      <c r="W86" s="1268" t="s">
        <v>1960</v>
      </c>
      <c r="X86" s="1157" t="s">
        <v>1968</v>
      </c>
      <c r="Y86" s="1158" t="s">
        <v>1968</v>
      </c>
    </row>
    <row r="87" spans="1:25" s="1147" customFormat="1" ht="39.75" customHeight="1">
      <c r="A87" s="1148"/>
      <c r="B87" s="1148"/>
      <c r="C87" s="1355">
        <v>56</v>
      </c>
      <c r="D87" s="1149" t="s">
        <v>1810</v>
      </c>
      <c r="E87" s="1150" t="s">
        <v>1968</v>
      </c>
      <c r="F87" s="1151" t="s">
        <v>1968</v>
      </c>
      <c r="G87" s="1152" t="s">
        <v>1687</v>
      </c>
      <c r="H87" s="1358">
        <v>300</v>
      </c>
      <c r="I87" s="1265" t="s">
        <v>1968</v>
      </c>
      <c r="J87" s="1266" t="s">
        <v>1968</v>
      </c>
      <c r="K87" s="1267" t="s">
        <v>1968</v>
      </c>
      <c r="L87" s="1152">
        <v>1</v>
      </c>
      <c r="M87" s="1153" t="s">
        <v>1757</v>
      </c>
      <c r="N87" s="1152">
        <v>70</v>
      </c>
      <c r="O87" s="1152" t="s">
        <v>1757</v>
      </c>
      <c r="P87" s="1281">
        <v>46029</v>
      </c>
      <c r="Q87" s="1373">
        <v>256</v>
      </c>
      <c r="R87" s="1155">
        <f t="shared" si="5"/>
        <v>0.85</v>
      </c>
      <c r="S87" s="1152">
        <v>1</v>
      </c>
      <c r="T87" s="1268" t="s">
        <v>1961</v>
      </c>
      <c r="U87" s="1162" t="s">
        <v>1968</v>
      </c>
      <c r="V87" s="1266" t="s">
        <v>1968</v>
      </c>
      <c r="W87" s="1268" t="s">
        <v>1962</v>
      </c>
      <c r="X87" s="1157" t="s">
        <v>1968</v>
      </c>
      <c r="Y87" s="1158" t="s">
        <v>1968</v>
      </c>
    </row>
    <row r="88" spans="1:25" s="1147" customFormat="1" ht="39.75" customHeight="1">
      <c r="A88" s="1148"/>
      <c r="B88" s="1148"/>
      <c r="C88" s="1355">
        <v>57</v>
      </c>
      <c r="D88" s="1149" t="s">
        <v>1811</v>
      </c>
      <c r="E88" s="1150" t="s">
        <v>1968</v>
      </c>
      <c r="F88" s="1151" t="s">
        <v>1968</v>
      </c>
      <c r="G88" s="1152" t="s">
        <v>1687</v>
      </c>
      <c r="H88" s="1368">
        <v>23</v>
      </c>
      <c r="I88" s="1265" t="s">
        <v>1968</v>
      </c>
      <c r="J88" s="1266" t="s">
        <v>1968</v>
      </c>
      <c r="K88" s="1267" t="s">
        <v>1968</v>
      </c>
      <c r="L88" s="1152">
        <v>0</v>
      </c>
      <c r="M88" s="1153" t="s">
        <v>1828</v>
      </c>
      <c r="N88" s="1152" t="s">
        <v>1968</v>
      </c>
      <c r="O88" s="1152" t="s">
        <v>1968</v>
      </c>
      <c r="P88" s="1154" t="s">
        <v>1968</v>
      </c>
      <c r="Q88" s="1357">
        <v>0</v>
      </c>
      <c r="R88" s="1153" t="s">
        <v>1968</v>
      </c>
      <c r="S88" s="1152" t="s">
        <v>1968</v>
      </c>
      <c r="T88" s="1268" t="s">
        <v>1968</v>
      </c>
      <c r="U88" s="1162" t="s">
        <v>1968</v>
      </c>
      <c r="V88" s="1266" t="s">
        <v>1968</v>
      </c>
      <c r="W88" s="1268" t="s">
        <v>1968</v>
      </c>
      <c r="X88" s="1157" t="s">
        <v>1968</v>
      </c>
      <c r="Y88" s="1158" t="s">
        <v>1968</v>
      </c>
    </row>
    <row r="89" spans="1:25" s="1147" customFormat="1" ht="39.75" customHeight="1">
      <c r="A89" s="1148"/>
      <c r="B89" s="1148"/>
      <c r="C89" s="1355">
        <v>58</v>
      </c>
      <c r="D89" s="1149" t="s">
        <v>1812</v>
      </c>
      <c r="E89" s="1150" t="s">
        <v>1968</v>
      </c>
      <c r="F89" s="1151" t="s">
        <v>1968</v>
      </c>
      <c r="G89" s="1152" t="s">
        <v>1687</v>
      </c>
      <c r="H89" s="1368">
        <v>31</v>
      </c>
      <c r="I89" s="1265" t="s">
        <v>1968</v>
      </c>
      <c r="J89" s="1266" t="s">
        <v>1968</v>
      </c>
      <c r="K89" s="1267" t="s">
        <v>1968</v>
      </c>
      <c r="L89" s="1152">
        <v>0</v>
      </c>
      <c r="M89" s="1153" t="s">
        <v>1828</v>
      </c>
      <c r="N89" s="1152" t="s">
        <v>1968</v>
      </c>
      <c r="O89" s="1152" t="s">
        <v>1968</v>
      </c>
      <c r="P89" s="1154" t="s">
        <v>1968</v>
      </c>
      <c r="Q89" s="1357">
        <v>0</v>
      </c>
      <c r="R89" s="1153" t="s">
        <v>1968</v>
      </c>
      <c r="S89" s="1152" t="s">
        <v>1968</v>
      </c>
      <c r="T89" s="1268" t="s">
        <v>1968</v>
      </c>
      <c r="U89" s="1162" t="s">
        <v>1968</v>
      </c>
      <c r="V89" s="1266" t="s">
        <v>1968</v>
      </c>
      <c r="W89" s="1268" t="s">
        <v>1968</v>
      </c>
      <c r="X89" s="1157" t="s">
        <v>1968</v>
      </c>
      <c r="Y89" s="1158" t="s">
        <v>1968</v>
      </c>
    </row>
    <row r="90" spans="1:25" s="1147" customFormat="1" ht="39.75" customHeight="1">
      <c r="A90" s="1148"/>
      <c r="B90" s="1148"/>
      <c r="C90" s="1355">
        <v>59</v>
      </c>
      <c r="D90" s="1149" t="s">
        <v>1813</v>
      </c>
      <c r="E90" s="1150" t="s">
        <v>1968</v>
      </c>
      <c r="F90" s="1151" t="s">
        <v>1968</v>
      </c>
      <c r="G90" s="1152" t="s">
        <v>1687</v>
      </c>
      <c r="H90" s="1368">
        <v>666</v>
      </c>
      <c r="I90" s="1265" t="s">
        <v>1968</v>
      </c>
      <c r="J90" s="1266" t="s">
        <v>1968</v>
      </c>
      <c r="K90" s="1267" t="s">
        <v>1968</v>
      </c>
      <c r="L90" s="1152">
        <v>1</v>
      </c>
      <c r="M90" s="1153" t="s">
        <v>1757</v>
      </c>
      <c r="N90" s="1152">
        <v>70</v>
      </c>
      <c r="O90" s="1280">
        <v>46027</v>
      </c>
      <c r="P90" s="1281">
        <v>46302</v>
      </c>
      <c r="Q90" s="1357">
        <v>653</v>
      </c>
      <c r="R90" s="1155">
        <f t="shared" ref="R90:R93" si="6">+Q90/H90</f>
        <v>0.98</v>
      </c>
      <c r="S90" s="1152" t="s">
        <v>1968</v>
      </c>
      <c r="T90" s="1268" t="s">
        <v>1963</v>
      </c>
      <c r="U90" s="1162" t="s">
        <v>1968</v>
      </c>
      <c r="V90" s="1266" t="s">
        <v>1968</v>
      </c>
      <c r="W90" s="1268" t="s">
        <v>1964</v>
      </c>
      <c r="X90" s="1157" t="s">
        <v>1968</v>
      </c>
      <c r="Y90" s="1158" t="s">
        <v>1968</v>
      </c>
    </row>
    <row r="91" spans="1:25" s="1147" customFormat="1" ht="39.75" customHeight="1">
      <c r="A91" s="1148"/>
      <c r="B91" s="1148"/>
      <c r="C91" s="1355">
        <v>61</v>
      </c>
      <c r="D91" s="1149" t="s">
        <v>2048</v>
      </c>
      <c r="E91" s="1150" t="s">
        <v>1968</v>
      </c>
      <c r="F91" s="1151" t="s">
        <v>1968</v>
      </c>
      <c r="G91" s="1152" t="s">
        <v>1687</v>
      </c>
      <c r="H91" s="1372" t="s">
        <v>1968</v>
      </c>
      <c r="I91" s="1265" t="s">
        <v>1968</v>
      </c>
      <c r="J91" s="1266" t="s">
        <v>1968</v>
      </c>
      <c r="K91" s="1267" t="s">
        <v>1968</v>
      </c>
      <c r="L91" s="1152">
        <v>1</v>
      </c>
      <c r="M91" s="1153" t="s">
        <v>1779</v>
      </c>
      <c r="N91" s="1152">
        <v>90</v>
      </c>
      <c r="O91" s="1280">
        <v>46028</v>
      </c>
      <c r="P91" s="1281">
        <v>46031</v>
      </c>
      <c r="Q91" s="1357">
        <v>0.67</v>
      </c>
      <c r="R91" s="1155">
        <v>0.67</v>
      </c>
      <c r="S91" s="1152" t="s">
        <v>1968</v>
      </c>
      <c r="T91" s="1268" t="s">
        <v>1968</v>
      </c>
      <c r="U91" s="1162" t="s">
        <v>1968</v>
      </c>
      <c r="V91" s="1266" t="s">
        <v>1968</v>
      </c>
      <c r="W91" s="1268" t="s">
        <v>1968</v>
      </c>
      <c r="X91" s="1157" t="s">
        <v>1968</v>
      </c>
      <c r="Y91" s="1158" t="s">
        <v>1968</v>
      </c>
    </row>
    <row r="92" spans="1:25" s="1147" customFormat="1" ht="39.75" customHeight="1">
      <c r="A92" s="1148"/>
      <c r="B92" s="1148"/>
      <c r="C92" s="1355">
        <v>62</v>
      </c>
      <c r="D92" s="1149" t="s">
        <v>2049</v>
      </c>
      <c r="E92" s="1150" t="s">
        <v>1968</v>
      </c>
      <c r="F92" s="1151" t="s">
        <v>1968</v>
      </c>
      <c r="G92" s="1152" t="s">
        <v>1687</v>
      </c>
      <c r="H92" s="1367" t="s">
        <v>2004</v>
      </c>
      <c r="I92" s="1265" t="s">
        <v>1968</v>
      </c>
      <c r="J92" s="1266" t="s">
        <v>1968</v>
      </c>
      <c r="K92" s="1267" t="s">
        <v>1968</v>
      </c>
      <c r="L92" s="1152">
        <v>0</v>
      </c>
      <c r="M92" s="1153" t="s">
        <v>1968</v>
      </c>
      <c r="N92" s="1152">
        <v>15</v>
      </c>
      <c r="O92" s="1152" t="s">
        <v>1968</v>
      </c>
      <c r="P92" s="1154" t="s">
        <v>1968</v>
      </c>
      <c r="Q92" s="1357" t="s">
        <v>1968</v>
      </c>
      <c r="R92" s="1153" t="s">
        <v>1968</v>
      </c>
      <c r="S92" s="1152" t="s">
        <v>1968</v>
      </c>
      <c r="T92" s="1268" t="s">
        <v>1968</v>
      </c>
      <c r="U92" s="1162" t="s">
        <v>1968</v>
      </c>
      <c r="V92" s="1266" t="s">
        <v>1968</v>
      </c>
      <c r="W92" s="1268" t="s">
        <v>1968</v>
      </c>
      <c r="X92" s="1157" t="s">
        <v>1968</v>
      </c>
      <c r="Y92" s="1158" t="s">
        <v>1968</v>
      </c>
    </row>
    <row r="93" spans="1:25" s="1147" customFormat="1" ht="39.75" customHeight="1">
      <c r="A93" s="1148"/>
      <c r="B93" s="1148"/>
      <c r="C93" s="1355">
        <v>63</v>
      </c>
      <c r="D93" s="1149" t="s">
        <v>2050</v>
      </c>
      <c r="E93" s="1150" t="s">
        <v>1968</v>
      </c>
      <c r="F93" s="1151" t="s">
        <v>1968</v>
      </c>
      <c r="G93" s="1152" t="s">
        <v>1687</v>
      </c>
      <c r="H93" s="1372">
        <v>810</v>
      </c>
      <c r="I93" s="1265" t="s">
        <v>1968</v>
      </c>
      <c r="J93" s="1266" t="s">
        <v>1968</v>
      </c>
      <c r="K93" s="1267" t="s">
        <v>1968</v>
      </c>
      <c r="L93" s="1152">
        <v>1</v>
      </c>
      <c r="M93" s="1153" t="s">
        <v>1779</v>
      </c>
      <c r="N93" s="1152">
        <v>130</v>
      </c>
      <c r="O93" s="1280">
        <v>46027</v>
      </c>
      <c r="P93" s="1154" t="s">
        <v>2037</v>
      </c>
      <c r="Q93" s="1357">
        <v>394</v>
      </c>
      <c r="R93" s="1155">
        <f t="shared" si="6"/>
        <v>0.49</v>
      </c>
      <c r="S93" s="1152" t="s">
        <v>1968</v>
      </c>
      <c r="T93" s="1268" t="s">
        <v>1968</v>
      </c>
      <c r="U93" s="1162" t="s">
        <v>1968</v>
      </c>
      <c r="V93" s="1266" t="s">
        <v>1968</v>
      </c>
      <c r="W93" s="1268" t="s">
        <v>2051</v>
      </c>
      <c r="X93" s="1157" t="s">
        <v>1968</v>
      </c>
      <c r="Y93" s="1158" t="s">
        <v>1968</v>
      </c>
    </row>
    <row r="94" spans="1:25" s="1147" customFormat="1" ht="39.75" customHeight="1">
      <c r="A94" s="1148"/>
      <c r="B94" s="1148"/>
      <c r="C94" s="1355">
        <v>64</v>
      </c>
      <c r="D94" s="1149" t="s">
        <v>2052</v>
      </c>
      <c r="E94" s="1150" t="s">
        <v>1968</v>
      </c>
      <c r="F94" s="1151" t="s">
        <v>1968</v>
      </c>
      <c r="G94" s="1152" t="s">
        <v>1687</v>
      </c>
      <c r="H94" s="1372" t="s">
        <v>1968</v>
      </c>
      <c r="I94" s="1265" t="s">
        <v>1968</v>
      </c>
      <c r="J94" s="1266" t="s">
        <v>1968</v>
      </c>
      <c r="K94" s="1267" t="s">
        <v>1968</v>
      </c>
      <c r="L94" s="1152">
        <v>0</v>
      </c>
      <c r="M94" s="1153" t="s">
        <v>1968</v>
      </c>
      <c r="N94" s="1152" t="s">
        <v>1968</v>
      </c>
      <c r="O94" s="1152" t="s">
        <v>1968</v>
      </c>
      <c r="P94" s="1154" t="s">
        <v>1968</v>
      </c>
      <c r="Q94" s="1357" t="s">
        <v>1968</v>
      </c>
      <c r="R94" s="1153" t="s">
        <v>1968</v>
      </c>
      <c r="S94" s="1152" t="s">
        <v>1968</v>
      </c>
      <c r="T94" s="1268" t="s">
        <v>1968</v>
      </c>
      <c r="U94" s="1162" t="s">
        <v>1968</v>
      </c>
      <c r="V94" s="1266" t="s">
        <v>1968</v>
      </c>
      <c r="W94" s="1268" t="s">
        <v>1968</v>
      </c>
      <c r="X94" s="1157" t="s">
        <v>1968</v>
      </c>
      <c r="Y94" s="1158" t="s">
        <v>1968</v>
      </c>
    </row>
    <row r="95" spans="1:25" s="1147" customFormat="1" ht="39.75" customHeight="1">
      <c r="A95" s="1148"/>
      <c r="B95" s="1148"/>
      <c r="C95" s="1355">
        <v>65</v>
      </c>
      <c r="D95" s="1149" t="s">
        <v>2053</v>
      </c>
      <c r="E95" s="1150" t="s">
        <v>1968</v>
      </c>
      <c r="F95" s="1151" t="s">
        <v>1968</v>
      </c>
      <c r="G95" s="1152" t="s">
        <v>1687</v>
      </c>
      <c r="H95" s="1367" t="s">
        <v>2004</v>
      </c>
      <c r="I95" s="1265" t="s">
        <v>1968</v>
      </c>
      <c r="J95" s="1266" t="s">
        <v>1968</v>
      </c>
      <c r="K95" s="1267" t="s">
        <v>1968</v>
      </c>
      <c r="L95" s="1152">
        <v>1</v>
      </c>
      <c r="M95" s="1153" t="s">
        <v>1779</v>
      </c>
      <c r="N95" s="1152">
        <v>15</v>
      </c>
      <c r="O95" s="1152" t="s">
        <v>1815</v>
      </c>
      <c r="P95" s="1154" t="s">
        <v>1968</v>
      </c>
      <c r="Q95" s="1357" t="s">
        <v>1968</v>
      </c>
      <c r="R95" s="1153" t="s">
        <v>1968</v>
      </c>
      <c r="S95" s="1152" t="s">
        <v>1968</v>
      </c>
      <c r="T95" s="1268" t="s">
        <v>1968</v>
      </c>
      <c r="U95" s="1162" t="s">
        <v>1968</v>
      </c>
      <c r="V95" s="1266" t="s">
        <v>1968</v>
      </c>
      <c r="W95" s="1268" t="s">
        <v>2054</v>
      </c>
      <c r="X95" s="1157" t="s">
        <v>1968</v>
      </c>
      <c r="Y95" s="1158" t="s">
        <v>1968</v>
      </c>
    </row>
    <row r="96" spans="1:25" s="1147" customFormat="1" ht="39.75" customHeight="1">
      <c r="A96" s="1148"/>
      <c r="B96" s="1148"/>
      <c r="C96" s="1355">
        <v>66</v>
      </c>
      <c r="D96" s="1149" t="s">
        <v>2055</v>
      </c>
      <c r="E96" s="1150" t="s">
        <v>1968</v>
      </c>
      <c r="F96" s="1151" t="s">
        <v>1968</v>
      </c>
      <c r="G96" s="1152" t="s">
        <v>1687</v>
      </c>
      <c r="H96" s="1368">
        <v>20</v>
      </c>
      <c r="I96" s="1265" t="s">
        <v>1968</v>
      </c>
      <c r="J96" s="1266" t="s">
        <v>1968</v>
      </c>
      <c r="K96" s="1267" t="s">
        <v>1968</v>
      </c>
      <c r="L96" s="1152">
        <v>0</v>
      </c>
      <c r="M96" s="1153" t="s">
        <v>1828</v>
      </c>
      <c r="N96" s="1152" t="s">
        <v>1968</v>
      </c>
      <c r="O96" s="1152" t="s">
        <v>1968</v>
      </c>
      <c r="P96" s="1154" t="s">
        <v>1968</v>
      </c>
      <c r="Q96" s="1357">
        <v>0</v>
      </c>
      <c r="R96" s="1153" t="s">
        <v>1968</v>
      </c>
      <c r="S96" s="1152" t="s">
        <v>1968</v>
      </c>
      <c r="T96" s="1268" t="s">
        <v>1968</v>
      </c>
      <c r="U96" s="1162" t="s">
        <v>1968</v>
      </c>
      <c r="V96" s="1266" t="s">
        <v>1968</v>
      </c>
      <c r="W96" s="1268" t="s">
        <v>1968</v>
      </c>
      <c r="X96" s="1157" t="s">
        <v>1968</v>
      </c>
      <c r="Y96" s="1158" t="s">
        <v>1968</v>
      </c>
    </row>
    <row r="97" spans="1:25" s="1147" customFormat="1" ht="39.75" customHeight="1">
      <c r="A97" s="1148"/>
      <c r="B97" s="1148"/>
      <c r="C97" s="1355">
        <v>67</v>
      </c>
      <c r="D97" s="1149" t="s">
        <v>2056</v>
      </c>
      <c r="E97" s="1150" t="s">
        <v>1968</v>
      </c>
      <c r="F97" s="1151" t="s">
        <v>1968</v>
      </c>
      <c r="G97" s="1152" t="s">
        <v>1687</v>
      </c>
      <c r="H97" s="1368">
        <v>34</v>
      </c>
      <c r="I97" s="1265" t="s">
        <v>1968</v>
      </c>
      <c r="J97" s="1266" t="s">
        <v>1968</v>
      </c>
      <c r="K97" s="1267" t="s">
        <v>1968</v>
      </c>
      <c r="L97" s="1152">
        <v>0</v>
      </c>
      <c r="M97" s="1153" t="s">
        <v>1828</v>
      </c>
      <c r="N97" s="1152" t="s">
        <v>1968</v>
      </c>
      <c r="O97" s="1152" t="s">
        <v>1968</v>
      </c>
      <c r="P97" s="1154" t="s">
        <v>1968</v>
      </c>
      <c r="Q97" s="1357">
        <v>0</v>
      </c>
      <c r="R97" s="1153" t="s">
        <v>1968</v>
      </c>
      <c r="S97" s="1152" t="s">
        <v>1968</v>
      </c>
      <c r="T97" s="1268" t="s">
        <v>1968</v>
      </c>
      <c r="U97" s="1162" t="s">
        <v>1968</v>
      </c>
      <c r="V97" s="1266" t="s">
        <v>1968</v>
      </c>
      <c r="W97" s="1268" t="s">
        <v>1968</v>
      </c>
      <c r="X97" s="1157" t="s">
        <v>1968</v>
      </c>
      <c r="Y97" s="1158" t="s">
        <v>1968</v>
      </c>
    </row>
    <row r="98" spans="1:25" s="1147" customFormat="1" ht="39.75" customHeight="1">
      <c r="A98" s="1148"/>
      <c r="B98" s="1148"/>
      <c r="C98" s="1355">
        <v>68</v>
      </c>
      <c r="D98" s="1149" t="s">
        <v>2057</v>
      </c>
      <c r="E98" s="1150" t="s">
        <v>1968</v>
      </c>
      <c r="F98" s="1151" t="s">
        <v>1968</v>
      </c>
      <c r="G98" s="1152" t="s">
        <v>1687</v>
      </c>
      <c r="H98" s="1367" t="s">
        <v>2004</v>
      </c>
      <c r="I98" s="1265" t="s">
        <v>1968</v>
      </c>
      <c r="J98" s="1266" t="s">
        <v>1968</v>
      </c>
      <c r="K98" s="1267" t="s">
        <v>1968</v>
      </c>
      <c r="L98" s="1152">
        <v>0</v>
      </c>
      <c r="M98" s="1153" t="s">
        <v>1828</v>
      </c>
      <c r="N98" s="1152" t="s">
        <v>1968</v>
      </c>
      <c r="O98" s="1152" t="s">
        <v>1968</v>
      </c>
      <c r="P98" s="1154" t="s">
        <v>1968</v>
      </c>
      <c r="Q98" s="1357" t="s">
        <v>1968</v>
      </c>
      <c r="R98" s="1153" t="s">
        <v>1968</v>
      </c>
      <c r="S98" s="1152">
        <v>1</v>
      </c>
      <c r="T98" s="1268" t="s">
        <v>2058</v>
      </c>
      <c r="U98" s="1162" t="s">
        <v>1968</v>
      </c>
      <c r="V98" s="1266" t="s">
        <v>1968</v>
      </c>
      <c r="W98" s="1268" t="s">
        <v>1968</v>
      </c>
      <c r="X98" s="1157" t="s">
        <v>1968</v>
      </c>
      <c r="Y98" s="1158" t="s">
        <v>1968</v>
      </c>
    </row>
    <row r="99" spans="1:25" s="1147" customFormat="1" ht="39.75" customHeight="1">
      <c r="A99" s="1148"/>
      <c r="B99" s="1148"/>
      <c r="C99" s="1355">
        <v>69</v>
      </c>
      <c r="D99" s="1149" t="s">
        <v>2059</v>
      </c>
      <c r="E99" s="1150" t="s">
        <v>1968</v>
      </c>
      <c r="F99" s="1151" t="s">
        <v>1968</v>
      </c>
      <c r="G99" s="1152" t="s">
        <v>1687</v>
      </c>
      <c r="H99" s="1367" t="s">
        <v>2004</v>
      </c>
      <c r="I99" s="1265" t="s">
        <v>1968</v>
      </c>
      <c r="J99" s="1266" t="s">
        <v>1968</v>
      </c>
      <c r="K99" s="1267" t="s">
        <v>1968</v>
      </c>
      <c r="L99" s="1152">
        <v>1</v>
      </c>
      <c r="M99" s="1161">
        <v>46024</v>
      </c>
      <c r="N99" s="1152" t="s">
        <v>2060</v>
      </c>
      <c r="O99" s="1152" t="s">
        <v>1968</v>
      </c>
      <c r="P99" s="1154" t="s">
        <v>1968</v>
      </c>
      <c r="Q99" s="1357" t="s">
        <v>1968</v>
      </c>
      <c r="R99" s="1153" t="s">
        <v>1968</v>
      </c>
      <c r="S99" s="1152" t="s">
        <v>1968</v>
      </c>
      <c r="T99" s="1268" t="s">
        <v>1968</v>
      </c>
      <c r="U99" s="1162" t="s">
        <v>1968</v>
      </c>
      <c r="V99" s="1266" t="s">
        <v>1968</v>
      </c>
      <c r="W99" s="1268" t="s">
        <v>1968</v>
      </c>
      <c r="X99" s="1157" t="s">
        <v>1968</v>
      </c>
      <c r="Y99" s="1158" t="s">
        <v>1968</v>
      </c>
    </row>
    <row r="100" spans="1:25" s="1147" customFormat="1" ht="39.75" customHeight="1">
      <c r="A100" s="1148"/>
      <c r="B100" s="1148"/>
      <c r="C100" s="1355">
        <v>70</v>
      </c>
      <c r="D100" s="1149" t="s">
        <v>2061</v>
      </c>
      <c r="E100" s="1150" t="s">
        <v>1968</v>
      </c>
      <c r="F100" s="1151" t="s">
        <v>1968</v>
      </c>
      <c r="G100" s="1152" t="s">
        <v>1687</v>
      </c>
      <c r="H100" s="1367" t="s">
        <v>2004</v>
      </c>
      <c r="I100" s="1265" t="s">
        <v>1968</v>
      </c>
      <c r="J100" s="1266" t="s">
        <v>1968</v>
      </c>
      <c r="K100" s="1267" t="s">
        <v>1968</v>
      </c>
      <c r="L100" s="1152">
        <v>0</v>
      </c>
      <c r="M100" s="1153" t="s">
        <v>1828</v>
      </c>
      <c r="N100" s="1152" t="s">
        <v>1968</v>
      </c>
      <c r="O100" s="1152" t="s">
        <v>1968</v>
      </c>
      <c r="P100" s="1154" t="s">
        <v>1968</v>
      </c>
      <c r="Q100" s="1357" t="s">
        <v>1968</v>
      </c>
      <c r="R100" s="1153" t="s">
        <v>1968</v>
      </c>
      <c r="S100" s="1152" t="s">
        <v>1968</v>
      </c>
      <c r="T100" s="1268" t="s">
        <v>1968</v>
      </c>
      <c r="U100" s="1162" t="s">
        <v>1968</v>
      </c>
      <c r="V100" s="1266" t="s">
        <v>1968</v>
      </c>
      <c r="W100" s="1268" t="s">
        <v>1968</v>
      </c>
      <c r="X100" s="1157" t="s">
        <v>1968</v>
      </c>
      <c r="Y100" s="1158" t="s">
        <v>1968</v>
      </c>
    </row>
    <row r="101" spans="1:25" s="1147" customFormat="1" ht="39.75" customHeight="1">
      <c r="A101" s="1148"/>
      <c r="B101" s="1148"/>
      <c r="C101" s="1355">
        <v>71</v>
      </c>
      <c r="D101" s="1149" t="s">
        <v>1814</v>
      </c>
      <c r="E101" s="1150" t="s">
        <v>1968</v>
      </c>
      <c r="F101" s="1151" t="s">
        <v>1968</v>
      </c>
      <c r="G101" s="1152" t="s">
        <v>1687</v>
      </c>
      <c r="H101" s="1358">
        <v>182</v>
      </c>
      <c r="I101" s="1265" t="s">
        <v>1968</v>
      </c>
      <c r="J101" s="1266" t="s">
        <v>1968</v>
      </c>
      <c r="K101" s="1267" t="s">
        <v>1968</v>
      </c>
      <c r="L101" s="1152">
        <v>1</v>
      </c>
      <c r="M101" s="1153" t="s">
        <v>1796</v>
      </c>
      <c r="N101" s="1152" t="s">
        <v>1778</v>
      </c>
      <c r="O101" s="1152" t="s">
        <v>1815</v>
      </c>
      <c r="P101" s="1154" t="s">
        <v>1968</v>
      </c>
      <c r="Q101" s="1357">
        <v>182</v>
      </c>
      <c r="R101" s="1155">
        <f>Q101/H101</f>
        <v>1</v>
      </c>
      <c r="S101" s="1152" t="s">
        <v>1968</v>
      </c>
      <c r="T101" s="1268" t="s">
        <v>1968</v>
      </c>
      <c r="U101" s="1162" t="s">
        <v>1968</v>
      </c>
      <c r="V101" s="1266" t="s">
        <v>1968</v>
      </c>
      <c r="W101" s="1268" t="s">
        <v>1968</v>
      </c>
      <c r="X101" s="1157" t="s">
        <v>1968</v>
      </c>
      <c r="Y101" s="1158" t="s">
        <v>1968</v>
      </c>
    </row>
    <row r="102" spans="1:25" s="1147" customFormat="1" ht="39.75" customHeight="1">
      <c r="A102" s="1148"/>
      <c r="B102" s="1148"/>
      <c r="C102" s="1355">
        <v>72</v>
      </c>
      <c r="D102" s="1149" t="s">
        <v>1816</v>
      </c>
      <c r="E102" s="1150" t="s">
        <v>1968</v>
      </c>
      <c r="F102" s="1151" t="s">
        <v>1968</v>
      </c>
      <c r="G102" s="1152" t="s">
        <v>1687</v>
      </c>
      <c r="H102" s="1358">
        <v>310</v>
      </c>
      <c r="I102" s="1265" t="s">
        <v>1968</v>
      </c>
      <c r="J102" s="1266" t="s">
        <v>1968</v>
      </c>
      <c r="K102" s="1267" t="s">
        <v>1968</v>
      </c>
      <c r="L102" s="1152">
        <v>1</v>
      </c>
      <c r="M102" s="1161">
        <v>46057</v>
      </c>
      <c r="N102" s="1152" t="s">
        <v>1817</v>
      </c>
      <c r="O102" s="1152" t="s">
        <v>1818</v>
      </c>
      <c r="P102" s="1154" t="s">
        <v>2037</v>
      </c>
      <c r="Q102" s="1357">
        <v>217</v>
      </c>
      <c r="R102" s="1155">
        <f>Q102/H102</f>
        <v>0.7</v>
      </c>
      <c r="S102" s="1152" t="s">
        <v>1968</v>
      </c>
      <c r="T102" s="1268" t="s">
        <v>1968</v>
      </c>
      <c r="U102" s="1162" t="s">
        <v>1968</v>
      </c>
      <c r="V102" s="1266" t="s">
        <v>1968</v>
      </c>
      <c r="W102" s="1268" t="s">
        <v>1978</v>
      </c>
      <c r="X102" s="1157" t="s">
        <v>1968</v>
      </c>
      <c r="Y102" s="1158" t="s">
        <v>1968</v>
      </c>
    </row>
    <row r="103" spans="1:25" s="1147" customFormat="1" ht="39.75" customHeight="1">
      <c r="A103" s="1148"/>
      <c r="B103" s="1148"/>
      <c r="C103" s="1355">
        <v>73</v>
      </c>
      <c r="D103" s="1149" t="s">
        <v>2062</v>
      </c>
      <c r="E103" s="1150" t="s">
        <v>1968</v>
      </c>
      <c r="F103" s="1151" t="s">
        <v>1968</v>
      </c>
      <c r="G103" s="1152" t="s">
        <v>1687</v>
      </c>
      <c r="H103" s="1372" t="s">
        <v>2004</v>
      </c>
      <c r="I103" s="1265" t="s">
        <v>1968</v>
      </c>
      <c r="J103" s="1266" t="s">
        <v>1968</v>
      </c>
      <c r="K103" s="1267" t="s">
        <v>1968</v>
      </c>
      <c r="L103" s="1152">
        <v>0</v>
      </c>
      <c r="M103" s="1153" t="s">
        <v>1968</v>
      </c>
      <c r="N103" s="1152" t="s">
        <v>2063</v>
      </c>
      <c r="O103" s="1152" t="s">
        <v>1968</v>
      </c>
      <c r="P103" s="1154" t="s">
        <v>1968</v>
      </c>
      <c r="Q103" s="1357" t="s">
        <v>1968</v>
      </c>
      <c r="R103" s="1153" t="s">
        <v>1968</v>
      </c>
      <c r="S103" s="1152" t="s">
        <v>1968</v>
      </c>
      <c r="T103" s="1268" t="s">
        <v>1968</v>
      </c>
      <c r="U103" s="1162" t="s">
        <v>1968</v>
      </c>
      <c r="V103" s="1266" t="s">
        <v>1968</v>
      </c>
      <c r="W103" s="1268" t="s">
        <v>1968</v>
      </c>
      <c r="X103" s="1157" t="s">
        <v>1968</v>
      </c>
      <c r="Y103" s="1158" t="s">
        <v>1968</v>
      </c>
    </row>
    <row r="104" spans="1:25" s="1147" customFormat="1" ht="39.75" customHeight="1">
      <c r="A104" s="1148"/>
      <c r="B104" s="1148"/>
      <c r="C104" s="1355">
        <v>74</v>
      </c>
      <c r="D104" s="1149" t="s">
        <v>2064</v>
      </c>
      <c r="E104" s="1150" t="s">
        <v>1968</v>
      </c>
      <c r="F104" s="1151" t="s">
        <v>1968</v>
      </c>
      <c r="G104" s="1152" t="s">
        <v>1687</v>
      </c>
      <c r="H104" s="1367" t="s">
        <v>2004</v>
      </c>
      <c r="I104" s="1265" t="s">
        <v>1968</v>
      </c>
      <c r="J104" s="1266" t="s">
        <v>1968</v>
      </c>
      <c r="K104" s="1267" t="s">
        <v>1968</v>
      </c>
      <c r="L104" s="1152">
        <v>0</v>
      </c>
      <c r="M104" s="1153" t="s">
        <v>1828</v>
      </c>
      <c r="N104" s="1152" t="s">
        <v>2011</v>
      </c>
      <c r="O104" s="1152" t="s">
        <v>1968</v>
      </c>
      <c r="P104" s="1154" t="s">
        <v>1968</v>
      </c>
      <c r="Q104" s="1357" t="s">
        <v>1968</v>
      </c>
      <c r="R104" s="1153" t="s">
        <v>1968</v>
      </c>
      <c r="S104" s="1152" t="s">
        <v>1968</v>
      </c>
      <c r="T104" s="1268" t="s">
        <v>1968</v>
      </c>
      <c r="U104" s="1162" t="s">
        <v>1968</v>
      </c>
      <c r="V104" s="1266" t="s">
        <v>1968</v>
      </c>
      <c r="W104" s="1268" t="s">
        <v>1968</v>
      </c>
      <c r="X104" s="1157" t="s">
        <v>1968</v>
      </c>
      <c r="Y104" s="1158" t="s">
        <v>1968</v>
      </c>
    </row>
    <row r="105" spans="1:25" s="1147" customFormat="1" ht="39.75" customHeight="1">
      <c r="A105" s="1148"/>
      <c r="B105" s="1148"/>
      <c r="C105" s="1355">
        <v>75</v>
      </c>
      <c r="D105" s="1149" t="s">
        <v>2065</v>
      </c>
      <c r="E105" s="1150" t="s">
        <v>1968</v>
      </c>
      <c r="F105" s="1151" t="s">
        <v>1968</v>
      </c>
      <c r="G105" s="1152" t="s">
        <v>1687</v>
      </c>
      <c r="H105" s="1367" t="s">
        <v>2004</v>
      </c>
      <c r="I105" s="1265" t="s">
        <v>1968</v>
      </c>
      <c r="J105" s="1266" t="s">
        <v>1968</v>
      </c>
      <c r="K105" s="1267" t="s">
        <v>1968</v>
      </c>
      <c r="L105" s="1152">
        <v>0</v>
      </c>
      <c r="M105" s="1153" t="s">
        <v>1828</v>
      </c>
      <c r="N105" s="1152" t="s">
        <v>2066</v>
      </c>
      <c r="O105" s="1152" t="s">
        <v>1968</v>
      </c>
      <c r="P105" s="1154" t="s">
        <v>1968</v>
      </c>
      <c r="Q105" s="1357" t="s">
        <v>1968</v>
      </c>
      <c r="R105" s="1153" t="s">
        <v>1968</v>
      </c>
      <c r="S105" s="1152" t="s">
        <v>1968</v>
      </c>
      <c r="T105" s="1268" t="s">
        <v>1968</v>
      </c>
      <c r="U105" s="1162" t="s">
        <v>1968</v>
      </c>
      <c r="V105" s="1266" t="s">
        <v>1968</v>
      </c>
      <c r="W105" s="1268" t="s">
        <v>1968</v>
      </c>
      <c r="X105" s="1157" t="s">
        <v>1968</v>
      </c>
      <c r="Y105" s="1158" t="s">
        <v>1968</v>
      </c>
    </row>
    <row r="106" spans="1:25" s="1147" customFormat="1" ht="39.75" customHeight="1">
      <c r="A106" s="1148"/>
      <c r="B106" s="1148"/>
      <c r="C106" s="1355">
        <v>76</v>
      </c>
      <c r="D106" s="1149" t="s">
        <v>2067</v>
      </c>
      <c r="E106" s="1150" t="s">
        <v>1968</v>
      </c>
      <c r="F106" s="1151" t="s">
        <v>1968</v>
      </c>
      <c r="G106" s="1152" t="s">
        <v>1689</v>
      </c>
      <c r="H106" s="1367" t="s">
        <v>2004</v>
      </c>
      <c r="I106" s="1265" t="s">
        <v>1968</v>
      </c>
      <c r="J106" s="1266" t="s">
        <v>1968</v>
      </c>
      <c r="K106" s="1267" t="s">
        <v>1968</v>
      </c>
      <c r="L106" s="1152">
        <v>0</v>
      </c>
      <c r="M106" s="1153" t="s">
        <v>1828</v>
      </c>
      <c r="N106" s="1152" t="s">
        <v>2011</v>
      </c>
      <c r="O106" s="1152" t="s">
        <v>1968</v>
      </c>
      <c r="P106" s="1154" t="s">
        <v>1968</v>
      </c>
      <c r="Q106" s="1357" t="s">
        <v>1968</v>
      </c>
      <c r="R106" s="1153" t="s">
        <v>1968</v>
      </c>
      <c r="S106" s="1152" t="s">
        <v>1968</v>
      </c>
      <c r="T106" s="1268" t="s">
        <v>1968</v>
      </c>
      <c r="U106" s="1162" t="s">
        <v>1968</v>
      </c>
      <c r="V106" s="1266" t="s">
        <v>1968</v>
      </c>
      <c r="W106" s="1268" t="s">
        <v>1968</v>
      </c>
      <c r="X106" s="1157" t="s">
        <v>1968</v>
      </c>
      <c r="Y106" s="1158" t="s">
        <v>1968</v>
      </c>
    </row>
    <row r="107" spans="1:25" s="1147" customFormat="1" ht="39.75" customHeight="1">
      <c r="A107" s="1148"/>
      <c r="B107" s="1148"/>
      <c r="C107" s="1355">
        <v>77</v>
      </c>
      <c r="D107" s="1149" t="s">
        <v>1819</v>
      </c>
      <c r="E107" s="1150" t="s">
        <v>1968</v>
      </c>
      <c r="F107" s="1151" t="s">
        <v>1968</v>
      </c>
      <c r="G107" s="1152" t="s">
        <v>1689</v>
      </c>
      <c r="H107" s="1368">
        <f>720+344</f>
        <v>1064</v>
      </c>
      <c r="I107" s="1265" t="s">
        <v>1968</v>
      </c>
      <c r="J107" s="1266" t="s">
        <v>1968</v>
      </c>
      <c r="K107" s="1267" t="s">
        <v>1968</v>
      </c>
      <c r="L107" s="1152">
        <v>1</v>
      </c>
      <c r="M107" s="1153" t="s">
        <v>1968</v>
      </c>
      <c r="N107" s="1152" t="s">
        <v>1968</v>
      </c>
      <c r="O107" s="1152" t="s">
        <v>1968</v>
      </c>
      <c r="P107" s="1154" t="s">
        <v>1968</v>
      </c>
      <c r="Q107" s="1357">
        <v>720</v>
      </c>
      <c r="R107" s="1155">
        <f>Q107/H107</f>
        <v>0.68</v>
      </c>
      <c r="S107" s="1152">
        <v>1</v>
      </c>
      <c r="T107" s="1268" t="s">
        <v>1820</v>
      </c>
      <c r="U107" s="1162" t="s">
        <v>1968</v>
      </c>
      <c r="V107" s="1266" t="s">
        <v>1968</v>
      </c>
      <c r="W107" s="1268" t="s">
        <v>1968</v>
      </c>
      <c r="X107" s="1157" t="s">
        <v>1968</v>
      </c>
      <c r="Y107" s="1158" t="s">
        <v>1968</v>
      </c>
    </row>
    <row r="108" spans="1:25" s="1147" customFormat="1" ht="39.75" customHeight="1" thickBot="1">
      <c r="A108" s="1148"/>
      <c r="B108" s="1148"/>
      <c r="C108" s="1355">
        <v>78</v>
      </c>
      <c r="D108" s="1283" t="s">
        <v>2068</v>
      </c>
      <c r="E108" s="1284" t="s">
        <v>1968</v>
      </c>
      <c r="F108" s="1168" t="s">
        <v>1968</v>
      </c>
      <c r="G108" s="1285" t="s">
        <v>2009</v>
      </c>
      <c r="H108" s="1367" t="s">
        <v>2004</v>
      </c>
      <c r="I108" s="1286" t="s">
        <v>1968</v>
      </c>
      <c r="J108" s="1287" t="s">
        <v>1968</v>
      </c>
      <c r="K108" s="1288" t="s">
        <v>1968</v>
      </c>
      <c r="L108" s="1285">
        <v>1</v>
      </c>
      <c r="M108" s="1289" t="s">
        <v>2069</v>
      </c>
      <c r="N108" s="1285" t="s">
        <v>1968</v>
      </c>
      <c r="O108" s="1285" t="s">
        <v>1968</v>
      </c>
      <c r="P108" s="1290" t="s">
        <v>1968</v>
      </c>
      <c r="Q108" s="1374">
        <v>120</v>
      </c>
      <c r="R108" s="1289" t="s">
        <v>1968</v>
      </c>
      <c r="S108" s="1285">
        <v>1</v>
      </c>
      <c r="T108" s="1291" t="s">
        <v>2070</v>
      </c>
      <c r="U108" s="1292" t="s">
        <v>1968</v>
      </c>
      <c r="V108" s="1287" t="s">
        <v>1968</v>
      </c>
      <c r="W108" s="1291" t="s">
        <v>1968</v>
      </c>
      <c r="X108" s="1293" t="s">
        <v>1968</v>
      </c>
      <c r="Y108" s="1294" t="s">
        <v>1968</v>
      </c>
    </row>
    <row r="109" spans="1:25" s="1147" customFormat="1" ht="39.75" customHeight="1">
      <c r="C109" s="1295">
        <v>76</v>
      </c>
      <c r="D109" s="1296" t="s">
        <v>2067</v>
      </c>
      <c r="E109" s="1297"/>
      <c r="F109" s="1298"/>
      <c r="G109" s="1299" t="s">
        <v>1689</v>
      </c>
      <c r="H109" s="1375" t="s">
        <v>1968</v>
      </c>
      <c r="I109" s="1300"/>
      <c r="J109" s="1301"/>
      <c r="K109" s="1302"/>
      <c r="L109" s="1303">
        <v>0</v>
      </c>
      <c r="M109" s="1304" t="s">
        <v>1828</v>
      </c>
      <c r="N109" s="1299" t="s">
        <v>2011</v>
      </c>
      <c r="O109" s="1305"/>
      <c r="P109" s="1306"/>
      <c r="Q109" s="1303"/>
      <c r="R109" s="1307"/>
      <c r="S109" s="1303"/>
      <c r="T109" s="1308"/>
      <c r="U109" s="1304"/>
      <c r="V109" s="1303"/>
      <c r="W109" s="1308"/>
      <c r="X109" s="1304"/>
      <c r="Y109" s="1309"/>
    </row>
    <row r="110" spans="1:25" s="1147" customFormat="1" ht="39.75" customHeight="1">
      <c r="C110" s="1295">
        <v>77</v>
      </c>
      <c r="D110" s="1296" t="s">
        <v>1819</v>
      </c>
      <c r="E110" s="1297"/>
      <c r="F110" s="1298"/>
      <c r="G110" s="1299" t="s">
        <v>1689</v>
      </c>
      <c r="H110" s="1376">
        <v>1850</v>
      </c>
      <c r="I110" s="1300"/>
      <c r="J110" s="1301"/>
      <c r="K110" s="1302"/>
      <c r="L110" s="1303">
        <v>1</v>
      </c>
      <c r="M110" s="1304"/>
      <c r="N110" s="1299"/>
      <c r="O110" s="1305"/>
      <c r="P110" s="1306"/>
      <c r="Q110" s="1303">
        <v>1850</v>
      </c>
      <c r="R110" s="1307">
        <f>Q110/H110</f>
        <v>1</v>
      </c>
      <c r="S110" s="1303">
        <v>1</v>
      </c>
      <c r="T110" s="1308" t="s">
        <v>1820</v>
      </c>
      <c r="U110" s="1304"/>
      <c r="V110" s="1303"/>
      <c r="W110" s="1308"/>
      <c r="X110" s="1304"/>
      <c r="Y110" s="1309"/>
    </row>
    <row r="111" spans="1:25" s="1147" customFormat="1" ht="39.75" customHeight="1" thickBot="1">
      <c r="C111" s="1295">
        <v>78</v>
      </c>
      <c r="D111" s="1310" t="s">
        <v>2068</v>
      </c>
      <c r="E111" s="1311"/>
      <c r="F111" s="1312"/>
      <c r="G111" s="1313" t="s">
        <v>2009</v>
      </c>
      <c r="H111" s="1377" t="s">
        <v>1968</v>
      </c>
      <c r="I111" s="1314"/>
      <c r="J111" s="1315"/>
      <c r="K111" s="1316"/>
      <c r="L111" s="1317">
        <v>120</v>
      </c>
      <c r="M111" s="1318" t="s">
        <v>2069</v>
      </c>
      <c r="N111" s="1313"/>
      <c r="O111" s="1319"/>
      <c r="P111" s="1320"/>
      <c r="Q111" s="1317">
        <v>120</v>
      </c>
      <c r="R111" s="1321">
        <v>1</v>
      </c>
      <c r="S111" s="1317">
        <v>1</v>
      </c>
      <c r="T111" s="1322" t="s">
        <v>2070</v>
      </c>
      <c r="U111" s="1318"/>
      <c r="V111" s="1317"/>
      <c r="W111" s="1322"/>
      <c r="X111" s="1318"/>
      <c r="Y111" s="1323"/>
    </row>
  </sheetData>
  <autoFilter ref="C6:Y63" xr:uid="{F7FD8870-9B65-4855-95BC-740021A4C2DB}"/>
  <mergeCells count="10">
    <mergeCell ref="C3:W3"/>
    <mergeCell ref="Q5:R5"/>
    <mergeCell ref="S5:U5"/>
    <mergeCell ref="V5:X5"/>
    <mergeCell ref="Y5:Y6"/>
    <mergeCell ref="D5:D6"/>
    <mergeCell ref="G5:G6"/>
    <mergeCell ref="H5:H6"/>
    <mergeCell ref="L5:M5"/>
    <mergeCell ref="N5:P5"/>
  </mergeCells>
  <pageMargins left="0.7" right="0.7" top="0.75" bottom="0.75" header="0.3" footer="0.3"/>
  <pageSetup scale="17" orientation="portrait" r:id="rId1"/>
  <headerFooter>
    <oddFooter>&amp;R_x000D_&amp;1#&amp;"Aptos"&amp;10&amp;K000000 Data sensitivity - Public</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65D5-05D1-4B6A-9452-687CA8EEF383}">
  <sheetPr>
    <pageSetUpPr fitToPage="1"/>
  </sheetPr>
  <dimension ref="D3:AG23"/>
  <sheetViews>
    <sheetView view="pageBreakPreview" topLeftCell="D6" zoomScale="85" zoomScaleNormal="70" zoomScaleSheetLayoutView="85" workbookViewId="0">
      <selection activeCell="D16" sqref="D16"/>
    </sheetView>
  </sheetViews>
  <sheetFormatPr defaultColWidth="9.109375" defaultRowHeight="18" customHeight="1"/>
  <cols>
    <col min="1" max="3" width="2.44140625" style="365" customWidth="1"/>
    <col min="4" max="4" width="6.109375" style="365" customWidth="1"/>
    <col min="5" max="5" width="10.33203125" style="365" customWidth="1"/>
    <col min="6" max="6" width="43.44140625" style="365" customWidth="1"/>
    <col min="7" max="7" width="15.5546875" style="365" bestFit="1" customWidth="1"/>
    <col min="8" max="12" width="19.88671875" style="365" customWidth="1"/>
    <col min="13" max="13" width="13.33203125" style="365" customWidth="1"/>
    <col min="14" max="14" width="11.5546875" style="365" bestFit="1" customWidth="1"/>
    <col min="15" max="15" width="11.33203125" style="365" bestFit="1" customWidth="1"/>
    <col min="16" max="16" width="12.6640625" style="365" customWidth="1"/>
    <col min="17" max="19" width="11.33203125" style="365" bestFit="1" customWidth="1"/>
    <col min="20" max="20" width="11.5546875" style="365" customWidth="1"/>
    <col min="21" max="21" width="13.44140625" style="365" bestFit="1" customWidth="1"/>
    <col min="22" max="22" width="12.109375" style="365" customWidth="1"/>
    <col min="23" max="23" width="8" style="365" bestFit="1" customWidth="1"/>
    <col min="24" max="25" width="12.109375" style="365" customWidth="1"/>
    <col min="26" max="26" width="15.44140625" style="365" customWidth="1"/>
    <col min="27" max="27" width="15.33203125" style="365" customWidth="1"/>
    <col min="28" max="28" width="14.6640625" style="365" customWidth="1"/>
    <col min="29" max="29" width="17.33203125" style="365" customWidth="1"/>
    <col min="30" max="30" width="14.6640625" style="365" customWidth="1"/>
    <col min="31" max="31" width="13.6640625" style="365" customWidth="1"/>
    <col min="32" max="32" width="24.44140625" style="365" customWidth="1"/>
    <col min="33" max="33" width="12.44140625" style="365" bestFit="1" customWidth="1"/>
    <col min="34" max="16384" width="9.109375" style="365"/>
  </cols>
  <sheetData>
    <row r="3" spans="4:33" s="751" customFormat="1" ht="33" customHeight="1" thickBot="1">
      <c r="D3" s="2158" t="s">
        <v>1590</v>
      </c>
      <c r="E3" s="2159"/>
      <c r="F3" s="2159"/>
      <c r="G3" s="2159"/>
      <c r="H3" s="2159"/>
      <c r="I3" s="2159"/>
      <c r="J3" s="2159"/>
      <c r="K3" s="2159"/>
      <c r="L3" s="2159"/>
      <c r="M3" s="2159"/>
      <c r="N3" s="2159"/>
      <c r="O3" s="2159"/>
      <c r="P3" s="2159"/>
      <c r="Q3" s="2159"/>
      <c r="R3" s="2159"/>
      <c r="S3" s="2159"/>
      <c r="T3" s="2159"/>
      <c r="U3" s="2159"/>
      <c r="V3" s="2159"/>
      <c r="W3" s="2159"/>
      <c r="X3" s="2159"/>
      <c r="Y3" s="2159"/>
      <c r="Z3" s="2159"/>
      <c r="AA3" s="2159"/>
      <c r="AB3" s="2159"/>
      <c r="AC3" s="2159"/>
      <c r="AD3" s="2159"/>
      <c r="AE3" s="2159"/>
      <c r="AF3" s="2159"/>
      <c r="AG3" s="2159"/>
    </row>
    <row r="4" spans="4:33" s="372" customFormat="1" ht="25.2" customHeight="1" thickBot="1">
      <c r="D4" s="2212" t="s">
        <v>1589</v>
      </c>
      <c r="E4" s="2153"/>
      <c r="F4" s="2153"/>
      <c r="G4" s="2153"/>
      <c r="H4" s="2153"/>
      <c r="I4" s="2153"/>
      <c r="J4" s="2153"/>
      <c r="K4" s="2153"/>
      <c r="L4" s="2153"/>
      <c r="M4" s="2211" t="s">
        <v>1562</v>
      </c>
      <c r="N4" s="2153"/>
      <c r="O4" s="2153"/>
      <c r="P4" s="2153"/>
      <c r="Q4" s="2153"/>
      <c r="R4" s="2153"/>
      <c r="S4" s="2153"/>
      <c r="T4" s="2153"/>
      <c r="U4" s="2153" t="s">
        <v>1454</v>
      </c>
      <c r="V4" s="2153"/>
      <c r="W4" s="2153"/>
      <c r="X4" s="2153"/>
      <c r="Y4" s="2153"/>
      <c r="Z4" s="2153"/>
      <c r="AA4" s="2153"/>
      <c r="AB4" s="2153"/>
      <c r="AC4" s="2153"/>
      <c r="AD4" s="2153"/>
      <c r="AE4" s="2153" t="s">
        <v>1588</v>
      </c>
      <c r="AF4" s="2153"/>
      <c r="AG4" s="2167"/>
    </row>
    <row r="5" spans="4:33" s="376" customFormat="1" ht="36.6" customHeight="1">
      <c r="D5" s="2170" t="s">
        <v>1522</v>
      </c>
      <c r="E5" s="2213"/>
      <c r="F5" s="2171"/>
      <c r="G5" s="933">
        <v>307891320</v>
      </c>
      <c r="H5" s="934"/>
      <c r="I5" s="2154" t="s">
        <v>1587</v>
      </c>
      <c r="J5" s="2155"/>
      <c r="K5" s="2174">
        <v>0</v>
      </c>
      <c r="L5" s="2175" t="s">
        <v>1514</v>
      </c>
      <c r="M5" s="2154" t="s">
        <v>1438</v>
      </c>
      <c r="N5" s="2155"/>
      <c r="O5" s="2163"/>
      <c r="P5" s="2164"/>
      <c r="Q5" s="2154" t="s">
        <v>1437</v>
      </c>
      <c r="R5" s="2155"/>
      <c r="S5" s="2156">
        <f>G5*O5</f>
        <v>0</v>
      </c>
      <c r="T5" s="2191"/>
      <c r="U5" s="2154" t="s">
        <v>1586</v>
      </c>
      <c r="V5" s="2155"/>
      <c r="W5" s="2156">
        <v>0</v>
      </c>
      <c r="X5" s="2156"/>
      <c r="Y5" s="2154" t="s">
        <v>1451</v>
      </c>
      <c r="Z5" s="2155"/>
      <c r="AA5" s="2156">
        <f>SUM(H12:H20)</f>
        <v>27726580</v>
      </c>
      <c r="AB5" s="2156"/>
      <c r="AC5" s="2184" t="s">
        <v>1585</v>
      </c>
      <c r="AD5" s="2200">
        <f>MAX(N12:N20)</f>
        <v>46265</v>
      </c>
      <c r="AE5" s="2170" t="s">
        <v>1584</v>
      </c>
      <c r="AF5" s="2171"/>
      <c r="AG5" s="752" t="e">
        <f>AVERAGE(R12:R22)</f>
        <v>#DIV/0!</v>
      </c>
    </row>
    <row r="6" spans="4:33" s="376" customFormat="1" ht="36.6" customHeight="1">
      <c r="D6" s="2160" t="s">
        <v>1515</v>
      </c>
      <c r="E6" s="2161"/>
      <c r="F6" s="2162">
        <v>21100000</v>
      </c>
      <c r="G6" s="935">
        <f>G5</f>
        <v>307891320</v>
      </c>
      <c r="H6" s="936"/>
      <c r="I6" s="2172" t="s">
        <v>1583</v>
      </c>
      <c r="J6" s="2173"/>
      <c r="K6" s="2168">
        <v>0</v>
      </c>
      <c r="L6" s="2169" t="e">
        <f>+#REF!+#REF!+K6</f>
        <v>#REF!</v>
      </c>
      <c r="M6" s="2172" t="s">
        <v>1434</v>
      </c>
      <c r="N6" s="2173"/>
      <c r="O6" s="2165">
        <v>0</v>
      </c>
      <c r="P6" s="2166"/>
      <c r="Q6" s="2172" t="s">
        <v>1433</v>
      </c>
      <c r="R6" s="2173"/>
      <c r="S6" s="2198">
        <v>0</v>
      </c>
      <c r="T6" s="2199"/>
      <c r="U6" s="2172" t="s">
        <v>1582</v>
      </c>
      <c r="V6" s="2173"/>
      <c r="W6" s="2157">
        <f>COUNTIF($P$12:$P$22,"Y")</f>
        <v>0</v>
      </c>
      <c r="X6" s="2157"/>
      <c r="Y6" s="2172" t="s">
        <v>1581</v>
      </c>
      <c r="Z6" s="2173"/>
      <c r="AA6" s="2157">
        <f>SUMIF($P$12:$P$20,"Y",$H$12:$H$20)</f>
        <v>0</v>
      </c>
      <c r="AB6" s="2157"/>
      <c r="AC6" s="2185"/>
      <c r="AD6" s="2201"/>
      <c r="AE6" s="2160" t="s">
        <v>1580</v>
      </c>
      <c r="AF6" s="2162"/>
      <c r="AG6" s="753" t="s">
        <v>143</v>
      </c>
    </row>
    <row r="7" spans="4:33" s="376" customFormat="1" ht="36.6" customHeight="1">
      <c r="D7" s="2160" t="s">
        <v>1509</v>
      </c>
      <c r="E7" s="2161"/>
      <c r="F7" s="2162">
        <v>20900000</v>
      </c>
      <c r="G7" s="935">
        <f>G6</f>
        <v>307891320</v>
      </c>
      <c r="H7" s="936"/>
      <c r="I7" s="2172" t="s">
        <v>1513</v>
      </c>
      <c r="J7" s="2173"/>
      <c r="K7" s="2157">
        <f>H22</f>
        <v>27726580</v>
      </c>
      <c r="L7" s="2197"/>
      <c r="M7" s="2172" t="s">
        <v>1579</v>
      </c>
      <c r="N7" s="2173"/>
      <c r="O7" s="2216">
        <f>ABS(O8/G5)</f>
        <v>0</v>
      </c>
      <c r="P7" s="2217"/>
      <c r="Q7" s="2172" t="s">
        <v>1578</v>
      </c>
      <c r="R7" s="2173"/>
      <c r="S7" s="2157">
        <f>SUM(I12:I21)</f>
        <v>2772658</v>
      </c>
      <c r="T7" s="2197"/>
      <c r="U7" s="2172" t="s">
        <v>1577</v>
      </c>
      <c r="V7" s="2173"/>
      <c r="W7" s="2157">
        <f>COUNTIF($T$12:$T$22,"Y")</f>
        <v>0</v>
      </c>
      <c r="X7" s="2157"/>
      <c r="Y7" s="2172" t="s">
        <v>1576</v>
      </c>
      <c r="Z7" s="2173"/>
      <c r="AA7" s="2157">
        <f>SUMIF($T$12:$T$20,"Y",$H$12:$H$20)</f>
        <v>0</v>
      </c>
      <c r="AB7" s="2157"/>
      <c r="AC7" s="2185" t="s">
        <v>1575</v>
      </c>
      <c r="AD7" s="2202">
        <f>AA5/G6</f>
        <v>9.0053139529883502E-2</v>
      </c>
      <c r="AE7" s="2160" t="s">
        <v>1574</v>
      </c>
      <c r="AF7" s="2162"/>
      <c r="AG7" s="753" t="s">
        <v>143</v>
      </c>
    </row>
    <row r="8" spans="4:33" s="376" customFormat="1" ht="36.6" customHeight="1" thickBot="1">
      <c r="D8" s="2189" t="s">
        <v>1507</v>
      </c>
      <c r="E8" s="2215"/>
      <c r="F8" s="2190">
        <f>F6-F7</f>
        <v>200000</v>
      </c>
      <c r="G8" s="937">
        <f>G6-G7</f>
        <v>0</v>
      </c>
      <c r="H8" s="937"/>
      <c r="I8" s="2205" t="s">
        <v>1573</v>
      </c>
      <c r="J8" s="2206"/>
      <c r="K8" s="2209">
        <f>O8+S8</f>
        <v>2883658</v>
      </c>
      <c r="L8" s="2210"/>
      <c r="M8" s="2205" t="s">
        <v>1572</v>
      </c>
      <c r="N8" s="2206"/>
      <c r="O8" s="2209">
        <f>K22</f>
        <v>111000</v>
      </c>
      <c r="P8" s="2210"/>
      <c r="Q8" s="2205" t="s">
        <v>1571</v>
      </c>
      <c r="R8" s="2206"/>
      <c r="S8" s="2182">
        <f>I22</f>
        <v>2772658</v>
      </c>
      <c r="T8" s="2183"/>
      <c r="U8" s="2205" t="s">
        <v>1570</v>
      </c>
      <c r="V8" s="2206"/>
      <c r="W8" s="2182">
        <f>COUNTA(Z12:Z22)</f>
        <v>0</v>
      </c>
      <c r="X8" s="2182"/>
      <c r="Y8" s="2205" t="s">
        <v>1569</v>
      </c>
      <c r="Z8" s="2206"/>
      <c r="AA8" s="2182">
        <f>SUM(AA12:AA20)</f>
        <v>0</v>
      </c>
      <c r="AB8" s="2182"/>
      <c r="AC8" s="2204"/>
      <c r="AD8" s="2203"/>
      <c r="AE8" s="2189" t="s">
        <v>1568</v>
      </c>
      <c r="AF8" s="2190"/>
      <c r="AG8" s="754" t="str">
        <f>IFERROR(AVERAGE(AE12:AE22),"")</f>
        <v/>
      </c>
    </row>
    <row r="9" spans="4:33" s="376" customFormat="1" ht="13.2" customHeight="1" thickBot="1"/>
    <row r="10" spans="4:33" ht="28.2" customHeight="1" thickBot="1">
      <c r="D10" s="2207" t="s">
        <v>1567</v>
      </c>
      <c r="E10" s="2214"/>
      <c r="F10" s="2214"/>
      <c r="G10" s="2208"/>
      <c r="H10" s="2207" t="s">
        <v>1566</v>
      </c>
      <c r="I10" s="2214"/>
      <c r="J10" s="2214"/>
      <c r="K10" s="2214"/>
      <c r="L10" s="2208"/>
      <c r="M10" s="2207" t="s">
        <v>1565</v>
      </c>
      <c r="N10" s="2208"/>
      <c r="O10" s="2181" t="s">
        <v>1564</v>
      </c>
      <c r="P10" s="2181"/>
      <c r="Q10" s="2181"/>
      <c r="R10" s="2181"/>
      <c r="S10" s="2180" t="s">
        <v>1563</v>
      </c>
      <c r="T10" s="2181"/>
      <c r="U10" s="2181"/>
      <c r="V10" s="2181"/>
      <c r="W10" s="2181"/>
      <c r="X10" s="2181"/>
      <c r="Y10" s="2181"/>
      <c r="Z10" s="2180" t="s">
        <v>1562</v>
      </c>
      <c r="AA10" s="2181"/>
      <c r="AB10" s="2181"/>
      <c r="AC10" s="2181"/>
      <c r="AD10" s="2186"/>
      <c r="AE10" s="2187" t="s">
        <v>1561</v>
      </c>
      <c r="AF10" s="2187" t="s">
        <v>1383</v>
      </c>
      <c r="AG10" s="2192"/>
    </row>
    <row r="11" spans="4:33" s="361" customFormat="1" ht="70.95" customHeight="1" thickBot="1">
      <c r="D11" s="763" t="s">
        <v>1532</v>
      </c>
      <c r="E11" s="764" t="s">
        <v>1560</v>
      </c>
      <c r="F11" s="764" t="s">
        <v>1559</v>
      </c>
      <c r="G11" s="762" t="s">
        <v>1558</v>
      </c>
      <c r="H11" s="763" t="s">
        <v>1557</v>
      </c>
      <c r="I11" s="764" t="s">
        <v>1556</v>
      </c>
      <c r="J11" s="764" t="s">
        <v>1982</v>
      </c>
      <c r="K11" s="764" t="s">
        <v>1555</v>
      </c>
      <c r="L11" s="762" t="s">
        <v>1554</v>
      </c>
      <c r="M11" s="763" t="s">
        <v>1385</v>
      </c>
      <c r="N11" s="762" t="s">
        <v>1553</v>
      </c>
      <c r="O11" s="765" t="s">
        <v>1552</v>
      </c>
      <c r="P11" s="764" t="s">
        <v>1551</v>
      </c>
      <c r="Q11" s="764" t="s">
        <v>1550</v>
      </c>
      <c r="R11" s="764" t="s">
        <v>1543</v>
      </c>
      <c r="S11" s="764" t="s">
        <v>1549</v>
      </c>
      <c r="T11" s="764" t="s">
        <v>1548</v>
      </c>
      <c r="U11" s="784" t="s">
        <v>1547</v>
      </c>
      <c r="V11" s="763" t="s">
        <v>1546</v>
      </c>
      <c r="W11" s="764" t="s">
        <v>1545</v>
      </c>
      <c r="X11" s="764" t="s">
        <v>1544</v>
      </c>
      <c r="Y11" s="762" t="s">
        <v>1543</v>
      </c>
      <c r="Z11" s="763" t="s">
        <v>1542</v>
      </c>
      <c r="AA11" s="764" t="s">
        <v>1541</v>
      </c>
      <c r="AB11" s="764" t="s">
        <v>1540</v>
      </c>
      <c r="AC11" s="764" t="s">
        <v>1539</v>
      </c>
      <c r="AD11" s="762" t="s">
        <v>1538</v>
      </c>
      <c r="AE11" s="2188"/>
      <c r="AF11" s="2193"/>
      <c r="AG11" s="2194"/>
    </row>
    <row r="12" spans="4:33" ht="18" customHeight="1">
      <c r="D12" s="759">
        <v>1</v>
      </c>
      <c r="E12" s="770">
        <v>1</v>
      </c>
      <c r="F12" s="767" t="s">
        <v>1631</v>
      </c>
      <c r="G12" s="760">
        <v>1</v>
      </c>
      <c r="H12" s="731">
        <v>1681886.27</v>
      </c>
      <c r="I12" s="732">
        <v>168188.63</v>
      </c>
      <c r="J12" s="742">
        <f>H12-I12</f>
        <v>1513697.64</v>
      </c>
      <c r="K12" s="742">
        <v>34000</v>
      </c>
      <c r="L12" s="778">
        <f>(J12*1.15)-K12</f>
        <v>1706752.29</v>
      </c>
      <c r="M12" s="789">
        <v>46371</v>
      </c>
      <c r="N12" s="992">
        <v>46106</v>
      </c>
      <c r="O12" s="789">
        <v>46106</v>
      </c>
      <c r="P12" s="995">
        <v>46106</v>
      </c>
      <c r="Q12" s="995">
        <v>46106</v>
      </c>
      <c r="R12" s="992" t="s">
        <v>143</v>
      </c>
      <c r="S12" s="789">
        <v>46106</v>
      </c>
      <c r="T12" s="995">
        <v>46106</v>
      </c>
      <c r="U12" s="992">
        <v>46106</v>
      </c>
      <c r="V12" s="738"/>
      <c r="W12" s="739"/>
      <c r="X12" s="740"/>
      <c r="Y12" s="761"/>
      <c r="Z12" s="789"/>
      <c r="AA12" s="790"/>
      <c r="AB12" s="791"/>
      <c r="AC12" s="792"/>
      <c r="AD12" s="793"/>
      <c r="AE12" s="745"/>
      <c r="AF12" s="2195"/>
      <c r="AG12" s="2196"/>
    </row>
    <row r="13" spans="4:33" ht="18" customHeight="1">
      <c r="D13" s="755">
        <v>2</v>
      </c>
      <c r="E13" s="771">
        <v>2</v>
      </c>
      <c r="F13" s="768" t="s">
        <v>1631</v>
      </c>
      <c r="G13" s="757">
        <v>2</v>
      </c>
      <c r="H13" s="731">
        <v>5120873.79</v>
      </c>
      <c r="I13" s="732">
        <v>512087.38</v>
      </c>
      <c r="J13" s="734">
        <f t="shared" ref="J13:J15" si="0">H13-I13</f>
        <v>4608786.41</v>
      </c>
      <c r="K13" s="734">
        <v>64000</v>
      </c>
      <c r="L13" s="778">
        <f t="shared" ref="L13:L15" si="1">(J13*1.15)-K13</f>
        <v>5236104.37</v>
      </c>
      <c r="M13" s="735">
        <v>46106</v>
      </c>
      <c r="N13" s="746">
        <v>46177</v>
      </c>
      <c r="O13" s="735">
        <v>46177</v>
      </c>
      <c r="P13" s="737">
        <v>46177</v>
      </c>
      <c r="Q13" s="737">
        <v>46177</v>
      </c>
      <c r="R13" s="746" t="s">
        <v>143</v>
      </c>
      <c r="S13" s="735">
        <v>46177</v>
      </c>
      <c r="T13" s="737">
        <v>46177</v>
      </c>
      <c r="U13" s="746">
        <v>46177</v>
      </c>
      <c r="V13" s="735"/>
      <c r="W13" s="736"/>
      <c r="X13" s="747"/>
      <c r="Y13" s="741"/>
      <c r="Z13" s="735"/>
      <c r="AA13" s="734"/>
      <c r="AB13" s="743"/>
      <c r="AC13" s="744"/>
      <c r="AD13" s="779"/>
      <c r="AE13" s="748"/>
      <c r="AF13" s="2176"/>
      <c r="AG13" s="2177"/>
    </row>
    <row r="14" spans="4:33" ht="18" customHeight="1">
      <c r="D14" s="755">
        <v>3</v>
      </c>
      <c r="E14" s="771">
        <v>3</v>
      </c>
      <c r="F14" s="768" t="s">
        <v>1631</v>
      </c>
      <c r="G14" s="757">
        <v>3</v>
      </c>
      <c r="H14" s="731">
        <v>6277339.4699999997</v>
      </c>
      <c r="I14" s="733">
        <v>627733.94999999995</v>
      </c>
      <c r="J14" s="734">
        <f t="shared" si="0"/>
        <v>5649605.5199999996</v>
      </c>
      <c r="K14" s="734">
        <v>0</v>
      </c>
      <c r="L14" s="779">
        <f t="shared" si="1"/>
        <v>6497046.3499999996</v>
      </c>
      <c r="M14" s="735">
        <v>46178</v>
      </c>
      <c r="N14" s="746">
        <v>46230</v>
      </c>
      <c r="O14" s="735">
        <v>46230</v>
      </c>
      <c r="P14" s="737">
        <v>46230</v>
      </c>
      <c r="Q14" s="737">
        <v>46230</v>
      </c>
      <c r="R14" s="996" t="s">
        <v>143</v>
      </c>
      <c r="S14" s="735">
        <v>46230</v>
      </c>
      <c r="T14" s="737">
        <v>46230</v>
      </c>
      <c r="U14" s="746">
        <v>46230</v>
      </c>
      <c r="V14" s="735"/>
      <c r="W14" s="736"/>
      <c r="X14" s="747"/>
      <c r="Y14" s="741"/>
      <c r="Z14" s="735"/>
      <c r="AA14" s="734"/>
      <c r="AB14" s="743"/>
      <c r="AC14" s="744"/>
      <c r="AD14" s="779"/>
      <c r="AE14" s="748"/>
      <c r="AF14" s="2176"/>
      <c r="AG14" s="2177"/>
    </row>
    <row r="15" spans="4:33" ht="18" customHeight="1">
      <c r="D15" s="755">
        <v>4</v>
      </c>
      <c r="E15" s="771">
        <v>4</v>
      </c>
      <c r="F15" s="768" t="s">
        <v>1631</v>
      </c>
      <c r="G15" s="757">
        <v>4</v>
      </c>
      <c r="H15" s="731">
        <f>13181832.23/0.9</f>
        <v>14646480.26</v>
      </c>
      <c r="I15" s="732">
        <f>H15*10%</f>
        <v>1464648.03</v>
      </c>
      <c r="J15" s="734">
        <f t="shared" si="0"/>
        <v>13181832.23</v>
      </c>
      <c r="K15" s="734">
        <v>13000</v>
      </c>
      <c r="L15" s="779">
        <f t="shared" si="1"/>
        <v>15146107.060000001</v>
      </c>
      <c r="M15" s="735">
        <f>+N14+1</f>
        <v>46231</v>
      </c>
      <c r="N15" s="746">
        <v>46265</v>
      </c>
      <c r="O15" s="735">
        <v>46265</v>
      </c>
      <c r="P15" s="737">
        <v>46265</v>
      </c>
      <c r="Q15" s="737">
        <v>46265</v>
      </c>
      <c r="R15" s="996"/>
      <c r="S15" s="735">
        <v>46267</v>
      </c>
      <c r="T15" s="737">
        <v>46271</v>
      </c>
      <c r="U15" s="746">
        <v>46271</v>
      </c>
      <c r="V15" s="735"/>
      <c r="W15" s="736"/>
      <c r="X15" s="747"/>
      <c r="Y15" s="741"/>
      <c r="Z15" s="735"/>
      <c r="AA15" s="734"/>
      <c r="AB15" s="743"/>
      <c r="AC15" s="744"/>
      <c r="AD15" s="779"/>
      <c r="AE15" s="748"/>
      <c r="AF15" s="2176"/>
      <c r="AG15" s="2177"/>
    </row>
    <row r="16" spans="4:33" ht="18" customHeight="1">
      <c r="D16" s="755">
        <v>5</v>
      </c>
      <c r="E16" s="771"/>
      <c r="F16" s="768" t="s">
        <v>1631</v>
      </c>
      <c r="G16" s="757"/>
      <c r="H16" s="731"/>
      <c r="I16" s="732"/>
      <c r="J16" s="733"/>
      <c r="K16" s="734"/>
      <c r="L16" s="779"/>
      <c r="M16" s="735"/>
      <c r="N16" s="746"/>
      <c r="O16" s="735"/>
      <c r="P16" s="736"/>
      <c r="Q16" s="737"/>
      <c r="R16" s="996"/>
      <c r="S16" s="735"/>
      <c r="T16" s="736"/>
      <c r="U16" s="746"/>
      <c r="V16" s="735"/>
      <c r="W16" s="736"/>
      <c r="X16" s="747"/>
      <c r="Y16" s="741"/>
      <c r="Z16" s="735"/>
      <c r="AA16" s="734"/>
      <c r="AB16" s="743"/>
      <c r="AC16" s="744"/>
      <c r="AD16" s="779"/>
      <c r="AE16" s="748"/>
      <c r="AF16" s="2176"/>
      <c r="AG16" s="2177"/>
    </row>
    <row r="17" spans="4:33" ht="18" customHeight="1">
      <c r="D17" s="755">
        <v>6</v>
      </c>
      <c r="E17" s="771"/>
      <c r="F17" s="768" t="s">
        <v>1631</v>
      </c>
      <c r="G17" s="757"/>
      <c r="H17" s="731"/>
      <c r="I17" s="732"/>
      <c r="J17" s="733"/>
      <c r="K17" s="734"/>
      <c r="L17" s="779"/>
      <c r="M17" s="735"/>
      <c r="N17" s="746"/>
      <c r="O17" s="735"/>
      <c r="P17" s="736"/>
      <c r="Q17" s="737"/>
      <c r="R17" s="996"/>
      <c r="S17" s="735"/>
      <c r="T17" s="736"/>
      <c r="U17" s="746"/>
      <c r="V17" s="735"/>
      <c r="W17" s="736"/>
      <c r="X17" s="747"/>
      <c r="Y17" s="741"/>
      <c r="Z17" s="735"/>
      <c r="AA17" s="734"/>
      <c r="AB17" s="743"/>
      <c r="AC17" s="744"/>
      <c r="AD17" s="779"/>
      <c r="AE17" s="748"/>
      <c r="AF17" s="2176"/>
      <c r="AG17" s="2177"/>
    </row>
    <row r="18" spans="4:33" ht="18" customHeight="1">
      <c r="D18" s="755">
        <v>7</v>
      </c>
      <c r="E18" s="771"/>
      <c r="F18" s="768" t="s">
        <v>1631</v>
      </c>
      <c r="G18" s="757"/>
      <c r="H18" s="749"/>
      <c r="I18" s="733"/>
      <c r="J18" s="733"/>
      <c r="K18" s="734"/>
      <c r="L18" s="779"/>
      <c r="M18" s="735"/>
      <c r="N18" s="746"/>
      <c r="O18" s="735"/>
      <c r="P18" s="736"/>
      <c r="Q18" s="737"/>
      <c r="R18" s="996"/>
      <c r="S18" s="735"/>
      <c r="T18" s="736"/>
      <c r="U18" s="746"/>
      <c r="V18" s="735"/>
      <c r="W18" s="736"/>
      <c r="X18" s="747"/>
      <c r="Y18" s="741"/>
      <c r="Z18" s="735"/>
      <c r="AA18" s="734"/>
      <c r="AB18" s="743"/>
      <c r="AC18" s="744"/>
      <c r="AD18" s="779"/>
      <c r="AE18" s="748"/>
      <c r="AF18" s="2176"/>
      <c r="AG18" s="2177"/>
    </row>
    <row r="19" spans="4:33" ht="18" customHeight="1">
      <c r="D19" s="755">
        <v>8</v>
      </c>
      <c r="E19" s="771"/>
      <c r="F19" s="768" t="s">
        <v>1631</v>
      </c>
      <c r="G19" s="757"/>
      <c r="H19" s="749"/>
      <c r="I19" s="733"/>
      <c r="J19" s="733"/>
      <c r="K19" s="734"/>
      <c r="L19" s="779"/>
      <c r="M19" s="735"/>
      <c r="N19" s="746"/>
      <c r="O19" s="735"/>
      <c r="P19" s="736"/>
      <c r="Q19" s="737"/>
      <c r="R19" s="996"/>
      <c r="S19" s="735"/>
      <c r="T19" s="736"/>
      <c r="U19" s="746"/>
      <c r="V19" s="735"/>
      <c r="W19" s="736"/>
      <c r="X19" s="747"/>
      <c r="Y19" s="741"/>
      <c r="Z19" s="735"/>
      <c r="AA19" s="734"/>
      <c r="AB19" s="743"/>
      <c r="AC19" s="744"/>
      <c r="AD19" s="779"/>
      <c r="AE19" s="748"/>
      <c r="AF19" s="2176"/>
      <c r="AG19" s="2177"/>
    </row>
    <row r="20" spans="4:33" ht="18" customHeight="1">
      <c r="D20" s="755">
        <v>9</v>
      </c>
      <c r="E20" s="771"/>
      <c r="F20" s="768" t="s">
        <v>1631</v>
      </c>
      <c r="G20" s="757"/>
      <c r="H20" s="749"/>
      <c r="I20" s="733"/>
      <c r="J20" s="733"/>
      <c r="K20" s="734"/>
      <c r="L20" s="779"/>
      <c r="M20" s="735"/>
      <c r="N20" s="746"/>
      <c r="O20" s="735"/>
      <c r="P20" s="736"/>
      <c r="Q20" s="737"/>
      <c r="R20" s="996"/>
      <c r="S20" s="735"/>
      <c r="T20" s="736"/>
      <c r="U20" s="746"/>
      <c r="V20" s="735"/>
      <c r="W20" s="736"/>
      <c r="X20" s="747"/>
      <c r="Y20" s="741"/>
      <c r="Z20" s="735"/>
      <c r="AA20" s="734"/>
      <c r="AB20" s="743"/>
      <c r="AC20" s="744"/>
      <c r="AD20" s="779"/>
      <c r="AE20" s="748"/>
      <c r="AF20" s="2176"/>
      <c r="AG20" s="2177"/>
    </row>
    <row r="21" spans="4:33" ht="18" customHeight="1" thickBot="1">
      <c r="D21" s="756">
        <v>10</v>
      </c>
      <c r="E21" s="773"/>
      <c r="F21" s="769" t="s">
        <v>1631</v>
      </c>
      <c r="G21" s="758"/>
      <c r="H21" s="780"/>
      <c r="I21" s="781" t="str">
        <f>IF(ISBLANK(H21),"",-H21*$O$5)</f>
        <v/>
      </c>
      <c r="J21" s="781" t="str">
        <f>IF(ISBLANK(H21),"",-H21*$O$6)</f>
        <v/>
      </c>
      <c r="K21" s="782"/>
      <c r="L21" s="783" t="str">
        <f>IF(ISBLANK(H21),"",(SUM(H21:K21)+(H21+I21)*0.15))</f>
        <v/>
      </c>
      <c r="M21" s="794"/>
      <c r="N21" s="805"/>
      <c r="O21" s="794"/>
      <c r="P21" s="800"/>
      <c r="Q21" s="997"/>
      <c r="R21" s="998"/>
      <c r="S21" s="794"/>
      <c r="T21" s="800"/>
      <c r="U21" s="805"/>
      <c r="V21" s="794"/>
      <c r="W21" s="800"/>
      <c r="X21" s="801"/>
      <c r="Y21" s="802"/>
      <c r="Z21" s="794"/>
      <c r="AA21" s="782"/>
      <c r="AB21" s="795"/>
      <c r="AC21" s="796"/>
      <c r="AD21" s="783"/>
      <c r="AE21" s="750"/>
      <c r="AF21" s="2176"/>
      <c r="AG21" s="2177"/>
    </row>
    <row r="22" spans="4:33" ht="30.6" customHeight="1" thickBot="1">
      <c r="D22" s="1509" t="s">
        <v>1537</v>
      </c>
      <c r="E22" s="1510"/>
      <c r="F22" s="1510"/>
      <c r="G22" s="1511"/>
      <c r="H22" s="774">
        <f>SUM(H12:H21)</f>
        <v>27726579.789999999</v>
      </c>
      <c r="I22" s="775">
        <f>SUM(I12:I21)</f>
        <v>2772657.99</v>
      </c>
      <c r="J22" s="775">
        <f>SUM(J12:J21)</f>
        <v>24953921.800000001</v>
      </c>
      <c r="K22" s="776">
        <f>SUM(K12:K21)</f>
        <v>111000</v>
      </c>
      <c r="L22" s="777">
        <f>SUM(L12:L21)</f>
        <v>28586010.07</v>
      </c>
      <c r="M22" s="803"/>
      <c r="N22" s="804"/>
      <c r="O22" s="785"/>
      <c r="P22" s="772"/>
      <c r="Q22" s="993"/>
      <c r="R22" s="994" t="str">
        <f>IF(ISBLANK(Q22),"",Q22-O22)</f>
        <v/>
      </c>
      <c r="S22" s="785"/>
      <c r="T22" s="772"/>
      <c r="U22" s="999"/>
      <c r="V22" s="797"/>
      <c r="W22" s="772"/>
      <c r="X22" s="798"/>
      <c r="Y22" s="799" t="str">
        <f>IF(ISBLANK(X22),"",X22-S22)</f>
        <v/>
      </c>
      <c r="Z22" s="785"/>
      <c r="AA22" s="775"/>
      <c r="AB22" s="786"/>
      <c r="AC22" s="787" t="str">
        <f>IF(ISBLANK(Z22),"",Z22-X22)</f>
        <v/>
      </c>
      <c r="AD22" s="788">
        <f>SUM(AD12:AD21)</f>
        <v>0</v>
      </c>
      <c r="AE22" s="766" t="str">
        <f>IF(ISBLANK(Z22),"",Z22-O22)</f>
        <v/>
      </c>
      <c r="AF22" s="2178"/>
      <c r="AG22" s="2179"/>
    </row>
    <row r="23" spans="4:33" ht="13.2" customHeight="1">
      <c r="Y23" s="366"/>
    </row>
  </sheetData>
  <mergeCells count="77">
    <mergeCell ref="D22:G22"/>
    <mergeCell ref="M4:T4"/>
    <mergeCell ref="K8:L8"/>
    <mergeCell ref="I6:J6"/>
    <mergeCell ref="I5:J5"/>
    <mergeCell ref="K7:L7"/>
    <mergeCell ref="Q6:R6"/>
    <mergeCell ref="D4:L4"/>
    <mergeCell ref="D5:F5"/>
    <mergeCell ref="D10:G10"/>
    <mergeCell ref="D8:F8"/>
    <mergeCell ref="D7:F7"/>
    <mergeCell ref="O10:R10"/>
    <mergeCell ref="O7:P7"/>
    <mergeCell ref="H10:L10"/>
    <mergeCell ref="W8:X8"/>
    <mergeCell ref="Q8:R8"/>
    <mergeCell ref="M10:N10"/>
    <mergeCell ref="I7:J7"/>
    <mergeCell ref="I8:J8"/>
    <mergeCell ref="M7:N7"/>
    <mergeCell ref="M8:N8"/>
    <mergeCell ref="O8:P8"/>
    <mergeCell ref="AA7:AB7"/>
    <mergeCell ref="Q7:R7"/>
    <mergeCell ref="S7:T7"/>
    <mergeCell ref="S6:T6"/>
    <mergeCell ref="AE7:AF7"/>
    <mergeCell ref="AD5:AD6"/>
    <mergeCell ref="U5:V5"/>
    <mergeCell ref="AD7:AD8"/>
    <mergeCell ref="Y6:Z6"/>
    <mergeCell ref="AC7:AC8"/>
    <mergeCell ref="Y8:Z8"/>
    <mergeCell ref="Y7:Z7"/>
    <mergeCell ref="U8:V8"/>
    <mergeCell ref="AA8:AB8"/>
    <mergeCell ref="W7:X7"/>
    <mergeCell ref="U7:V7"/>
    <mergeCell ref="AF22:AG22"/>
    <mergeCell ref="AF21:AG21"/>
    <mergeCell ref="S10:Y10"/>
    <mergeCell ref="S8:T8"/>
    <mergeCell ref="AE6:AF6"/>
    <mergeCell ref="AC5:AC6"/>
    <mergeCell ref="Z10:AD10"/>
    <mergeCell ref="AE10:AE11"/>
    <mergeCell ref="AE8:AF8"/>
    <mergeCell ref="U6:V6"/>
    <mergeCell ref="S5:T5"/>
    <mergeCell ref="Y5:Z5"/>
    <mergeCell ref="AF10:AG11"/>
    <mergeCell ref="AF12:AG12"/>
    <mergeCell ref="AF18:AG18"/>
    <mergeCell ref="AF19:AG19"/>
    <mergeCell ref="AF13:AG13"/>
    <mergeCell ref="AF17:AG17"/>
    <mergeCell ref="AF15:AG15"/>
    <mergeCell ref="AF14:AG14"/>
    <mergeCell ref="AF20:AG20"/>
    <mergeCell ref="AF16:AG16"/>
    <mergeCell ref="U4:AD4"/>
    <mergeCell ref="Q5:R5"/>
    <mergeCell ref="AA5:AB5"/>
    <mergeCell ref="AA6:AB6"/>
    <mergeCell ref="D3:AG3"/>
    <mergeCell ref="D6:F6"/>
    <mergeCell ref="W5:X5"/>
    <mergeCell ref="W6:X6"/>
    <mergeCell ref="O5:P5"/>
    <mergeCell ref="O6:P6"/>
    <mergeCell ref="AE4:AG4"/>
    <mergeCell ref="M5:N5"/>
    <mergeCell ref="K6:L6"/>
    <mergeCell ref="AE5:AF5"/>
    <mergeCell ref="M6:N6"/>
    <mergeCell ref="K5:L5"/>
  </mergeCells>
  <conditionalFormatting sqref="G8:H8">
    <cfRule type="cellIs" dxfId="74" priority="2" operator="greaterThan">
      <formula>0</formula>
    </cfRule>
  </conditionalFormatting>
  <conditionalFormatting sqref="K8:L8">
    <cfRule type="cellIs" dxfId="73" priority="1" operator="greaterThan">
      <formula>0</formula>
    </cfRule>
  </conditionalFormatting>
  <dataValidations disablePrompts="1" count="1">
    <dataValidation type="list" allowBlank="1" showInputMessage="1" showErrorMessage="1" sqref="T14:T22 W12:W22 P15:P22" xr:uid="{00000000-0002-0000-1000-000000000000}">
      <formula1>#REF!</formula1>
    </dataValidation>
  </dataValidations>
  <printOptions horizontalCentered="1"/>
  <pageMargins left="0.2" right="0.2" top="0.75" bottom="0.75" header="0.3" footer="0.3"/>
  <pageSetup paperSize="8" scale="43" orientation="landscape" r:id="rId1"/>
  <headerFooter>
    <oddFooter>&amp;R_x000D_&amp;1#&amp;"Aptos"&amp;10&amp;K000000 Data sensitivity - Public</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0A05-6177-4A99-9CE5-EA743398F715}">
  <sheetPr>
    <pageSetUpPr fitToPage="1"/>
  </sheetPr>
  <dimension ref="C2:R25"/>
  <sheetViews>
    <sheetView view="pageBreakPreview" zoomScale="130" zoomScaleNormal="130" zoomScaleSheetLayoutView="130" workbookViewId="0">
      <selection activeCell="G8" sqref="G8"/>
    </sheetView>
  </sheetViews>
  <sheetFormatPr defaultColWidth="10" defaultRowHeight="27" customHeight="1"/>
  <cols>
    <col min="1" max="1" width="5.109375" style="331" customWidth="1"/>
    <col min="2" max="2" width="2" style="331" customWidth="1"/>
    <col min="3" max="3" width="11.33203125" style="331" customWidth="1"/>
    <col min="4" max="4" width="29.6640625" style="331" customWidth="1"/>
    <col min="5" max="7" width="22.6640625" style="331" customWidth="1"/>
    <col min="8" max="8" width="16.44140625" style="331" bestFit="1" customWidth="1"/>
    <col min="9" max="9" width="2.33203125" style="331" customWidth="1"/>
    <col min="10" max="10" width="17.5546875" style="332" bestFit="1" customWidth="1"/>
    <col min="11" max="11" width="19.33203125" style="332" bestFit="1" customWidth="1"/>
    <col min="12" max="12" width="22.44140625" style="332" bestFit="1" customWidth="1"/>
    <col min="13" max="13" width="17.109375" style="332" bestFit="1" customWidth="1"/>
    <col min="14" max="14" width="15" style="332" bestFit="1" customWidth="1"/>
    <col min="15" max="15" width="16.109375" style="332" bestFit="1" customWidth="1"/>
    <col min="16" max="16" width="17.33203125" style="332" bestFit="1" customWidth="1"/>
    <col min="17" max="17" width="15.88671875" style="331" bestFit="1" customWidth="1"/>
    <col min="18" max="18" width="21.109375" style="331" bestFit="1" customWidth="1"/>
    <col min="19" max="19" width="18.44140625" style="331" bestFit="1" customWidth="1"/>
    <col min="20" max="21" width="18.6640625" style="331" bestFit="1" customWidth="1"/>
    <col min="22" max="22" width="22.6640625" style="331" bestFit="1" customWidth="1"/>
    <col min="23" max="23" width="33.5546875" style="331" bestFit="1" customWidth="1"/>
    <col min="24" max="24" width="16" style="331" bestFit="1" customWidth="1"/>
    <col min="25" max="25" width="21.6640625" style="331" bestFit="1" customWidth="1"/>
    <col min="26" max="16384" width="10" style="331"/>
  </cols>
  <sheetData>
    <row r="2" spans="3:18" ht="15.6" customHeight="1" thickBot="1"/>
    <row r="3" spans="3:18" ht="27" customHeight="1" thickBot="1">
      <c r="C3" s="2218" t="s">
        <v>1739</v>
      </c>
      <c r="D3" s="2219"/>
      <c r="E3" s="2219"/>
      <c r="F3" s="2219"/>
      <c r="G3" s="2219"/>
      <c r="H3" s="2220"/>
    </row>
    <row r="4" spans="3:18" ht="27" customHeight="1" thickBot="1">
      <c r="C4" s="348" t="s">
        <v>1096</v>
      </c>
      <c r="D4" s="349" t="s">
        <v>1095</v>
      </c>
      <c r="E4" s="349" t="s">
        <v>1094</v>
      </c>
      <c r="F4" s="349" t="s">
        <v>1093</v>
      </c>
      <c r="G4" s="349" t="s">
        <v>1092</v>
      </c>
      <c r="H4" s="349" t="s">
        <v>1091</v>
      </c>
    </row>
    <row r="5" spans="3:18" ht="24" customHeight="1">
      <c r="C5" s="344">
        <v>1</v>
      </c>
      <c r="D5" s="345" t="s">
        <v>1073</v>
      </c>
      <c r="E5" s="346">
        <v>45994</v>
      </c>
      <c r="F5" s="346">
        <v>45994</v>
      </c>
      <c r="G5" s="346">
        <v>45994</v>
      </c>
      <c r="H5" s="347">
        <f t="shared" ref="H5:H10" si="0">F5-G5</f>
        <v>0</v>
      </c>
    </row>
    <row r="6" spans="3:18" ht="24" customHeight="1">
      <c r="C6" s="337">
        <v>2</v>
      </c>
      <c r="D6" s="342" t="s">
        <v>1090</v>
      </c>
      <c r="E6" s="336">
        <f>E5+30</f>
        <v>46024</v>
      </c>
      <c r="F6" s="336">
        <f t="shared" ref="F6:G6" si="1">F5+30</f>
        <v>46024</v>
      </c>
      <c r="G6" s="336">
        <f t="shared" si="1"/>
        <v>46024</v>
      </c>
      <c r="H6" s="338">
        <f t="shared" si="0"/>
        <v>0</v>
      </c>
    </row>
    <row r="7" spans="3:18" ht="24" customHeight="1">
      <c r="C7" s="337">
        <v>3</v>
      </c>
      <c r="D7" s="342" t="s">
        <v>1089</v>
      </c>
      <c r="E7" s="336">
        <v>46297</v>
      </c>
      <c r="F7" s="336">
        <v>46297</v>
      </c>
      <c r="G7" s="336">
        <v>46297</v>
      </c>
      <c r="H7" s="338">
        <f t="shared" si="0"/>
        <v>0</v>
      </c>
    </row>
    <row r="8" spans="3:18" ht="24" customHeight="1">
      <c r="C8" s="337">
        <v>4</v>
      </c>
      <c r="D8" s="342" t="s">
        <v>1088</v>
      </c>
      <c r="E8" s="336">
        <v>46297</v>
      </c>
      <c r="F8" s="336">
        <v>46297</v>
      </c>
      <c r="G8" s="336">
        <v>46297</v>
      </c>
      <c r="H8" s="338">
        <f t="shared" si="0"/>
        <v>0</v>
      </c>
      <c r="M8" s="333"/>
      <c r="N8" s="333"/>
      <c r="P8" s="333"/>
    </row>
    <row r="9" spans="3:18" ht="24" customHeight="1">
      <c r="C9" s="337">
        <v>5</v>
      </c>
      <c r="D9" s="342" t="s">
        <v>1740</v>
      </c>
      <c r="E9" s="336">
        <v>46420</v>
      </c>
      <c r="F9" s="336">
        <v>46420</v>
      </c>
      <c r="G9" s="336">
        <v>46420</v>
      </c>
      <c r="H9" s="338">
        <f t="shared" si="0"/>
        <v>0</v>
      </c>
      <c r="M9" s="333"/>
      <c r="N9" s="333"/>
      <c r="P9" s="333"/>
    </row>
    <row r="10" spans="3:18" ht="24" customHeight="1" thickBot="1">
      <c r="C10" s="339">
        <v>6</v>
      </c>
      <c r="D10" s="343" t="s">
        <v>1087</v>
      </c>
      <c r="E10" s="340">
        <v>46723</v>
      </c>
      <c r="F10" s="340">
        <v>46723</v>
      </c>
      <c r="G10" s="340">
        <v>46723</v>
      </c>
      <c r="H10" s="341">
        <f t="shared" si="0"/>
        <v>0</v>
      </c>
      <c r="M10" s="333"/>
      <c r="N10" s="333"/>
      <c r="O10" s="333"/>
      <c r="P10" s="333"/>
    </row>
    <row r="11" spans="3:18" ht="14.4" customHeight="1"/>
    <row r="15" spans="3:18" ht="27" customHeight="1">
      <c r="G15" s="333"/>
      <c r="I15" s="333"/>
      <c r="J15" s="334"/>
      <c r="K15" s="335"/>
      <c r="L15" s="335"/>
      <c r="N15" s="335"/>
      <c r="O15" s="335"/>
      <c r="Q15" s="335"/>
      <c r="R15" s="334"/>
    </row>
    <row r="16" spans="3:18" ht="27" customHeight="1">
      <c r="G16" s="333"/>
      <c r="I16" s="333"/>
      <c r="J16" s="334"/>
      <c r="K16" s="335"/>
      <c r="L16" s="335"/>
      <c r="N16" s="335"/>
      <c r="O16" s="335"/>
      <c r="Q16" s="335"/>
      <c r="R16" s="334"/>
    </row>
    <row r="17" spans="7:18" ht="27" customHeight="1">
      <c r="G17" s="333"/>
      <c r="I17" s="333"/>
      <c r="J17" s="334"/>
      <c r="K17" s="335"/>
      <c r="L17" s="335"/>
      <c r="N17" s="335"/>
      <c r="O17" s="335"/>
      <c r="Q17" s="335"/>
      <c r="R17" s="334"/>
    </row>
    <row r="18" spans="7:18" ht="27" customHeight="1">
      <c r="G18" s="333"/>
      <c r="I18" s="333"/>
      <c r="J18" s="334"/>
      <c r="K18" s="335"/>
      <c r="L18" s="335"/>
      <c r="M18" s="335"/>
      <c r="N18" s="335"/>
      <c r="O18" s="335"/>
      <c r="P18" s="335"/>
      <c r="Q18" s="335"/>
      <c r="R18" s="334"/>
    </row>
    <row r="19" spans="7:18" ht="27" customHeight="1">
      <c r="G19" s="333"/>
      <c r="H19" s="333"/>
      <c r="I19" s="333"/>
      <c r="K19" s="335"/>
      <c r="L19" s="335"/>
      <c r="N19" s="335"/>
      <c r="O19" s="335"/>
      <c r="Q19" s="335"/>
    </row>
    <row r="20" spans="7:18" ht="27" customHeight="1">
      <c r="G20" s="333"/>
      <c r="H20" s="333"/>
      <c r="I20" s="333"/>
      <c r="K20" s="335"/>
      <c r="L20" s="335"/>
      <c r="N20" s="335"/>
      <c r="O20" s="335"/>
      <c r="Q20" s="335"/>
    </row>
    <row r="21" spans="7:18" ht="27" customHeight="1">
      <c r="G21" s="333"/>
      <c r="H21" s="333"/>
      <c r="I21" s="333"/>
      <c r="K21" s="335"/>
      <c r="L21" s="335"/>
      <c r="M21" s="335"/>
      <c r="N21" s="335"/>
      <c r="O21" s="335"/>
      <c r="P21" s="335"/>
      <c r="Q21" s="335"/>
    </row>
    <row r="22" spans="7:18" ht="27" customHeight="1">
      <c r="G22" s="333"/>
      <c r="H22" s="333"/>
      <c r="I22" s="333"/>
      <c r="K22" s="335"/>
      <c r="L22" s="335"/>
      <c r="N22" s="335"/>
      <c r="O22" s="335"/>
      <c r="Q22" s="335"/>
    </row>
    <row r="23" spans="7:18" ht="27" customHeight="1">
      <c r="G23" s="333"/>
      <c r="H23" s="333"/>
      <c r="I23" s="333"/>
      <c r="K23" s="335"/>
      <c r="L23" s="335"/>
      <c r="M23" s="335"/>
      <c r="N23" s="335"/>
      <c r="O23" s="335"/>
      <c r="P23" s="335"/>
      <c r="Q23" s="335"/>
    </row>
    <row r="24" spans="7:18" ht="27" customHeight="1">
      <c r="G24" s="333"/>
      <c r="H24" s="333"/>
      <c r="I24" s="333"/>
      <c r="K24" s="335"/>
      <c r="L24" s="335"/>
      <c r="N24" s="335"/>
      <c r="O24" s="335"/>
      <c r="Q24" s="335"/>
    </row>
    <row r="25" spans="7:18" ht="27" customHeight="1">
      <c r="G25" s="333"/>
      <c r="H25" s="333"/>
      <c r="I25" s="333"/>
      <c r="K25" s="335"/>
      <c r="L25" s="335"/>
      <c r="M25" s="335"/>
      <c r="N25" s="335"/>
      <c r="O25" s="335"/>
      <c r="P25" s="335"/>
      <c r="Q25" s="335"/>
    </row>
  </sheetData>
  <mergeCells count="1">
    <mergeCell ref="C3:H3"/>
  </mergeCells>
  <printOptions horizontalCentered="1" verticalCentered="1"/>
  <pageMargins left="0" right="0" top="0" bottom="0" header="0" footer="0"/>
  <pageSetup orientation="landscape" r:id="rId1"/>
  <headerFooter>
    <oddFooter>&amp;R_x000D_&amp;1#&amp;"Aptos"&amp;10&amp;K000000 Data sensitivity -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82D5-ACF3-4376-8BDA-CD84A8C6E004}">
  <sheetPr>
    <pageSetUpPr fitToPage="1"/>
  </sheetPr>
  <dimension ref="C2:EZ54"/>
  <sheetViews>
    <sheetView view="pageBreakPreview" topLeftCell="B1" zoomScale="77" zoomScaleNormal="100" zoomScaleSheetLayoutView="100" workbookViewId="0">
      <selection activeCell="B14" sqref="B14:P14"/>
    </sheetView>
  </sheetViews>
  <sheetFormatPr defaultColWidth="10" defaultRowHeight="20.399999999999999" customHeight="1"/>
  <cols>
    <col min="1" max="1" width="4" style="330" customWidth="1"/>
    <col min="2" max="2" width="3.44140625" style="330" customWidth="1"/>
    <col min="3" max="3" width="27.33203125" style="330" bestFit="1" customWidth="1"/>
    <col min="4" max="4" width="17.44140625" style="330" bestFit="1" customWidth="1"/>
    <col min="5" max="5" width="12.6640625" style="330" customWidth="1"/>
    <col min="6" max="6" width="18.44140625" style="330" bestFit="1" customWidth="1"/>
    <col min="7" max="7" width="18" style="330" bestFit="1" customWidth="1"/>
    <col min="8" max="8" width="19.6640625" style="330" bestFit="1" customWidth="1"/>
    <col min="9" max="9" width="20.88671875" style="330" customWidth="1"/>
    <col min="10" max="10" width="21.88671875" style="330" customWidth="1"/>
    <col min="11" max="11" width="20.109375" style="330" bestFit="1" customWidth="1"/>
    <col min="12" max="12" width="12.6640625" style="330" customWidth="1"/>
    <col min="13" max="13" width="17.88671875" style="330" bestFit="1" customWidth="1"/>
    <col min="14" max="14" width="17.6640625" style="330" customWidth="1"/>
    <col min="15" max="15" width="19.6640625" style="330" customWidth="1"/>
    <col min="16" max="16" width="19.5546875" style="330" bestFit="1" customWidth="1"/>
    <col min="17" max="17" width="3.33203125" style="330" customWidth="1"/>
    <col min="18" max="18" width="17.33203125" style="330" bestFit="1" customWidth="1"/>
    <col min="19" max="19" width="20.109375" style="330" bestFit="1" customWidth="1"/>
    <col min="20" max="20" width="24.44140625" style="330" bestFit="1" customWidth="1"/>
    <col min="21" max="21" width="23.44140625" style="330" bestFit="1" customWidth="1"/>
    <col min="22" max="16384" width="10" style="330"/>
  </cols>
  <sheetData>
    <row r="2" spans="3:21" ht="16.95" customHeight="1" thickBot="1"/>
    <row r="3" spans="3:21" ht="20.399999999999999" customHeight="1">
      <c r="C3" s="2239" t="s">
        <v>1531</v>
      </c>
      <c r="D3" s="2224" t="s">
        <v>1530</v>
      </c>
      <c r="E3" s="2224"/>
      <c r="F3" s="2224"/>
      <c r="G3" s="2224"/>
      <c r="H3" s="2224"/>
      <c r="I3" s="2224"/>
      <c r="J3" s="2224"/>
      <c r="K3" s="2224"/>
      <c r="L3" s="2224"/>
      <c r="M3" s="2224"/>
      <c r="N3" s="2224"/>
      <c r="O3" s="2224"/>
      <c r="P3" s="2225"/>
    </row>
    <row r="4" spans="3:21" ht="20.399999999999999" customHeight="1">
      <c r="C4" s="2240"/>
      <c r="D4" s="2226"/>
      <c r="E4" s="2226"/>
      <c r="F4" s="2226"/>
      <c r="G4" s="2226"/>
      <c r="H4" s="2226"/>
      <c r="I4" s="2226"/>
      <c r="J4" s="2226"/>
      <c r="K4" s="2226"/>
      <c r="L4" s="2226"/>
      <c r="M4" s="2226"/>
      <c r="N4" s="2226"/>
      <c r="O4" s="2226"/>
      <c r="P4" s="2227"/>
    </row>
    <row r="5" spans="3:21" ht="20.399999999999999" customHeight="1" thickBot="1">
      <c r="C5" s="2241"/>
      <c r="D5" s="2228"/>
      <c r="E5" s="2228"/>
      <c r="F5" s="2228"/>
      <c r="G5" s="2228"/>
      <c r="H5" s="2228"/>
      <c r="I5" s="2228"/>
      <c r="J5" s="2228"/>
      <c r="K5" s="2228"/>
      <c r="L5" s="2228"/>
      <c r="M5" s="2228"/>
      <c r="N5" s="2228"/>
      <c r="O5" s="2228"/>
      <c r="P5" s="2229"/>
    </row>
    <row r="6" spans="3:21" ht="33" customHeight="1" thickBot="1">
      <c r="C6" s="652" t="s">
        <v>1503</v>
      </c>
      <c r="D6" s="652"/>
      <c r="E6" s="653"/>
      <c r="F6" s="653"/>
      <c r="G6" s="653"/>
      <c r="H6" s="653"/>
      <c r="I6" s="653"/>
      <c r="J6" s="654"/>
      <c r="K6" s="2230" t="s">
        <v>1502</v>
      </c>
      <c r="L6" s="2230"/>
      <c r="M6" s="2230"/>
      <c r="N6" s="2230"/>
      <c r="O6" s="2230"/>
      <c r="P6" s="2230"/>
    </row>
    <row r="7" spans="3:21" s="325" customFormat="1" ht="27.6" customHeight="1">
      <c r="C7" s="2231" t="s">
        <v>1500</v>
      </c>
      <c r="D7" s="2221" t="s">
        <v>1499</v>
      </c>
      <c r="E7" s="2223" t="s">
        <v>1495</v>
      </c>
      <c r="F7" s="2233" t="s">
        <v>1498</v>
      </c>
      <c r="G7" s="2234"/>
      <c r="H7" s="2221" t="s">
        <v>1497</v>
      </c>
      <c r="I7" s="2222"/>
      <c r="J7" s="2223"/>
      <c r="K7" s="650" t="s">
        <v>1496</v>
      </c>
      <c r="L7" s="2236" t="s">
        <v>1495</v>
      </c>
      <c r="M7" s="2236" t="s">
        <v>1494</v>
      </c>
      <c r="N7" s="2236"/>
      <c r="O7" s="2236" t="s">
        <v>1493</v>
      </c>
      <c r="P7" s="2223"/>
    </row>
    <row r="8" spans="3:21" s="325" customFormat="1" ht="27.6" customHeight="1">
      <c r="C8" s="2232"/>
      <c r="D8" s="2238"/>
      <c r="E8" s="2235"/>
      <c r="F8" s="651" t="s">
        <v>1397</v>
      </c>
      <c r="G8" s="666" t="s">
        <v>1395</v>
      </c>
      <c r="H8" s="647" t="s">
        <v>1632</v>
      </c>
      <c r="I8" s="647" t="s">
        <v>1491</v>
      </c>
      <c r="J8" s="649" t="s">
        <v>1395</v>
      </c>
      <c r="K8" s="651" t="s">
        <v>1488</v>
      </c>
      <c r="L8" s="2237"/>
      <c r="M8" s="648" t="s">
        <v>1397</v>
      </c>
      <c r="N8" s="648" t="s">
        <v>1487</v>
      </c>
      <c r="O8" s="648" t="s">
        <v>1397</v>
      </c>
      <c r="P8" s="649" t="s">
        <v>1487</v>
      </c>
    </row>
    <row r="9" spans="3:21" s="361" customFormat="1" ht="27.6" customHeight="1">
      <c r="C9" s="660" t="s">
        <v>1627</v>
      </c>
      <c r="D9" s="663">
        <v>0</v>
      </c>
      <c r="E9" s="656">
        <v>0</v>
      </c>
      <c r="F9" s="658">
        <v>0</v>
      </c>
      <c r="G9" s="667">
        <v>0</v>
      </c>
      <c r="H9" s="670">
        <f>D9*100%</f>
        <v>0</v>
      </c>
      <c r="I9" s="670">
        <v>0</v>
      </c>
      <c r="J9" s="667">
        <f>D9*100%</f>
        <v>0</v>
      </c>
      <c r="K9" s="672">
        <v>8031947.5</v>
      </c>
      <c r="L9" s="656">
        <v>0.03</v>
      </c>
      <c r="M9" s="672">
        <f>+O9-N21</f>
        <v>0</v>
      </c>
      <c r="N9" s="672">
        <f t="shared" ref="N9:N11" si="0">+P9-O21</f>
        <v>0</v>
      </c>
      <c r="O9" s="672">
        <v>8031947.5</v>
      </c>
      <c r="P9" s="672">
        <f>K9*100%</f>
        <v>8031948</v>
      </c>
      <c r="S9" s="361">
        <f>+P9/$K$14</f>
        <v>0.03</v>
      </c>
      <c r="T9" s="361">
        <f>+O9</f>
        <v>8031947.5</v>
      </c>
    </row>
    <row r="10" spans="3:21" s="361" customFormat="1" ht="27.6" customHeight="1">
      <c r="C10" s="660" t="s">
        <v>1628</v>
      </c>
      <c r="D10" s="663">
        <v>0</v>
      </c>
      <c r="E10" s="656">
        <v>0</v>
      </c>
      <c r="F10" s="658">
        <v>0</v>
      </c>
      <c r="G10" s="667">
        <v>0</v>
      </c>
      <c r="H10" s="670">
        <f>D10*91.4%</f>
        <v>0</v>
      </c>
      <c r="I10" s="670">
        <v>0</v>
      </c>
      <c r="J10" s="668">
        <f>D10*55%</f>
        <v>0</v>
      </c>
      <c r="K10" s="672">
        <v>53546316.439999998</v>
      </c>
      <c r="L10" s="656">
        <v>0.2</v>
      </c>
      <c r="M10" s="672">
        <f t="shared" ref="M10:M12" si="1">+O10-N22</f>
        <v>1609386</v>
      </c>
      <c r="N10" s="672">
        <f t="shared" si="0"/>
        <v>995962</v>
      </c>
      <c r="O10" s="672">
        <v>44525947.960000001</v>
      </c>
      <c r="P10" s="672">
        <f>K10*57.86%</f>
        <v>30981899</v>
      </c>
      <c r="S10" s="361">
        <f t="shared" ref="S10:S11" si="2">+P10/$K$14</f>
        <v>0.12</v>
      </c>
      <c r="T10" s="361">
        <f>44525947.96*1.15</f>
        <v>51204840.149999999</v>
      </c>
    </row>
    <row r="11" spans="3:21" s="361" customFormat="1" ht="27.6" customHeight="1">
      <c r="C11" s="660" t="s">
        <v>1629</v>
      </c>
      <c r="D11" s="663">
        <v>239411880</v>
      </c>
      <c r="E11" s="656">
        <f>+D11/$D$14</f>
        <v>0.77800000000000002</v>
      </c>
      <c r="F11" s="658">
        <f>+I11-I23</f>
        <v>1771647.91</v>
      </c>
      <c r="G11" s="667">
        <f>+J11-J23</f>
        <v>1891353.86</v>
      </c>
      <c r="H11" s="670">
        <f>D11*72.5%</f>
        <v>173573613</v>
      </c>
      <c r="I11" s="670">
        <f>+D11*41.73%</f>
        <v>99906577.519999996</v>
      </c>
      <c r="J11" s="668">
        <f>D11*43.07%</f>
        <v>103114696.72</v>
      </c>
      <c r="K11" s="672">
        <v>179380159.84</v>
      </c>
      <c r="L11" s="656">
        <v>0.67</v>
      </c>
      <c r="M11" s="672">
        <f t="shared" si="1"/>
        <v>1317325</v>
      </c>
      <c r="N11" s="672">
        <f t="shared" si="0"/>
        <v>1417104</v>
      </c>
      <c r="O11" s="672">
        <v>74847486.920000002</v>
      </c>
      <c r="P11" s="672">
        <f>K11*43.07%</f>
        <v>77259035</v>
      </c>
      <c r="R11" s="1378">
        <f>+P11/K11</f>
        <v>0.43070000000000003</v>
      </c>
      <c r="S11" s="361">
        <f t="shared" si="2"/>
        <v>0.28999999999999998</v>
      </c>
      <c r="T11" s="361">
        <f>73530162*1.15</f>
        <v>84559686.299999997</v>
      </c>
      <c r="U11" s="361">
        <f>+J11/1.15</f>
        <v>89664953.670000002</v>
      </c>
    </row>
    <row r="12" spans="3:21" s="361" customFormat="1" ht="27.6" customHeight="1">
      <c r="C12" s="660" t="s">
        <v>1598</v>
      </c>
      <c r="D12" s="663">
        <v>0</v>
      </c>
      <c r="E12" s="656">
        <v>0</v>
      </c>
      <c r="F12" s="658">
        <v>0</v>
      </c>
      <c r="G12" s="667">
        <v>0</v>
      </c>
      <c r="H12" s="670">
        <v>0</v>
      </c>
      <c r="I12" s="670">
        <f t="shared" ref="I12:I13" si="3">H12</f>
        <v>0</v>
      </c>
      <c r="J12" s="667">
        <v>0</v>
      </c>
      <c r="K12" s="672">
        <v>26773158.219999999</v>
      </c>
      <c r="L12" s="656">
        <v>0.1</v>
      </c>
      <c r="M12" s="672">
        <f t="shared" si="1"/>
        <v>3346645</v>
      </c>
      <c r="N12" s="672">
        <f t="shared" ref="M12:N13" si="4">G12</f>
        <v>0</v>
      </c>
      <c r="O12" s="672">
        <v>6693289.5599999996</v>
      </c>
      <c r="P12" s="672">
        <v>0</v>
      </c>
      <c r="T12" s="361">
        <f>6693289.56*1.15</f>
        <v>7697282.9900000002</v>
      </c>
    </row>
    <row r="13" spans="3:21" s="361" customFormat="1" ht="27.6" customHeight="1" thickBot="1">
      <c r="C13" s="661" t="s">
        <v>1630</v>
      </c>
      <c r="D13" s="664">
        <f>59547339*1.15</f>
        <v>68479440</v>
      </c>
      <c r="E13" s="657">
        <f>+D13/$D$14</f>
        <v>0.222</v>
      </c>
      <c r="F13" s="658">
        <v>0</v>
      </c>
      <c r="G13" s="667">
        <v>0</v>
      </c>
      <c r="H13" s="670">
        <v>0</v>
      </c>
      <c r="I13" s="670">
        <f t="shared" si="3"/>
        <v>0</v>
      </c>
      <c r="J13" s="667">
        <v>0</v>
      </c>
      <c r="K13" s="672">
        <v>0</v>
      </c>
      <c r="L13" s="656">
        <v>0</v>
      </c>
      <c r="M13" s="672">
        <f t="shared" si="4"/>
        <v>0</v>
      </c>
      <c r="N13" s="672">
        <f t="shared" si="4"/>
        <v>0</v>
      </c>
      <c r="O13" s="672">
        <f t="shared" ref="O13" si="5">N13</f>
        <v>0</v>
      </c>
      <c r="P13" s="672">
        <v>0</v>
      </c>
    </row>
    <row r="14" spans="3:21" ht="27.6" customHeight="1" thickBot="1">
      <c r="C14" s="662" t="s">
        <v>19</v>
      </c>
      <c r="D14" s="665">
        <f t="shared" ref="D14:J14" si="6">SUM(D9:D13)</f>
        <v>307891320</v>
      </c>
      <c r="E14" s="921">
        <f t="shared" si="6"/>
        <v>1</v>
      </c>
      <c r="F14" s="659">
        <f t="shared" si="6"/>
        <v>1771647.91</v>
      </c>
      <c r="G14" s="669">
        <f t="shared" si="6"/>
        <v>1891353.86</v>
      </c>
      <c r="H14" s="671">
        <f t="shared" si="6"/>
        <v>173573613</v>
      </c>
      <c r="I14" s="671">
        <f t="shared" si="6"/>
        <v>99906577.519999996</v>
      </c>
      <c r="J14" s="655">
        <f t="shared" si="6"/>
        <v>103114696.72</v>
      </c>
      <c r="K14" s="655">
        <f t="shared" ref="K14:P14" si="7">SUM(K9:K13)</f>
        <v>267731582</v>
      </c>
      <c r="L14" s="655">
        <f t="shared" si="7"/>
        <v>1</v>
      </c>
      <c r="M14" s="655">
        <f t="shared" si="7"/>
        <v>6273356</v>
      </c>
      <c r="N14" s="655">
        <f t="shared" si="7"/>
        <v>2413066</v>
      </c>
      <c r="O14" s="655">
        <f t="shared" si="7"/>
        <v>134098671.94</v>
      </c>
      <c r="P14" s="655">
        <f t="shared" si="7"/>
        <v>116272882</v>
      </c>
      <c r="T14" s="330">
        <f>+O14/1.15</f>
        <v>116607540.81739099</v>
      </c>
    </row>
    <row r="15" spans="3:21" ht="27.6" customHeight="1" thickBot="1">
      <c r="C15" s="662" t="s">
        <v>19</v>
      </c>
      <c r="D15" s="665">
        <f>D14/1.15</f>
        <v>267731583</v>
      </c>
      <c r="E15" s="921"/>
      <c r="F15" s="922">
        <f>F14/D14</f>
        <v>5.7999999999999996E-3</v>
      </c>
      <c r="G15" s="923">
        <f>G14/D14</f>
        <v>6.1000000000000004E-3</v>
      </c>
      <c r="H15" s="924">
        <f t="shared" ref="H15:N15" si="8">H14/$D$14</f>
        <v>0.56369999999999998</v>
      </c>
      <c r="I15" s="924">
        <f t="shared" si="8"/>
        <v>0.32450000000000001</v>
      </c>
      <c r="J15" s="925">
        <f t="shared" si="8"/>
        <v>0.33489999999999998</v>
      </c>
      <c r="K15" s="925">
        <f t="shared" si="8"/>
        <v>0.86960000000000004</v>
      </c>
      <c r="L15" s="925">
        <f t="shared" si="8"/>
        <v>0</v>
      </c>
      <c r="M15" s="925">
        <f t="shared" si="8"/>
        <v>2.0400000000000001E-2</v>
      </c>
      <c r="N15" s="925">
        <f t="shared" si="8"/>
        <v>7.7999999999999996E-3</v>
      </c>
      <c r="O15" s="925">
        <f>O14/$K$14</f>
        <v>0.50090000000000001</v>
      </c>
      <c r="P15" s="925">
        <f>P14/$K$14</f>
        <v>0.43430000000000002</v>
      </c>
    </row>
    <row r="16" spans="3:21" ht="20.399999999999999" customHeight="1">
      <c r="F16" s="646"/>
      <c r="G16" s="646"/>
      <c r="H16" s="646"/>
      <c r="I16" s="646"/>
      <c r="J16" s="926"/>
      <c r="M16" s="646"/>
      <c r="N16" s="646"/>
      <c r="O16" s="646"/>
      <c r="P16" s="646"/>
    </row>
    <row r="18" spans="3:19" ht="20.399999999999999" customHeight="1" thickBot="1">
      <c r="J18" s="1101"/>
    </row>
    <row r="19" spans="3:19" ht="20.399999999999999" customHeight="1">
      <c r="C19" s="330">
        <v>208184242.18496001</v>
      </c>
      <c r="D19" s="1101">
        <f>+D14*0.01/1.15</f>
        <v>2677315.83</v>
      </c>
      <c r="E19" s="1398">
        <v>46300</v>
      </c>
      <c r="F19" s="330">
        <f>+J11/1.15</f>
        <v>89664953.669565201</v>
      </c>
      <c r="G19" s="1399"/>
      <c r="H19" s="2221" t="s">
        <v>1497</v>
      </c>
      <c r="I19" s="2222"/>
      <c r="J19" s="2223"/>
      <c r="M19" s="2221" t="s">
        <v>1497</v>
      </c>
      <c r="N19" s="2222"/>
      <c r="O19" s="2223"/>
      <c r="S19" s="330">
        <f>+J11/1.15</f>
        <v>89664953.669565201</v>
      </c>
    </row>
    <row r="20" spans="3:19" ht="20.399999999999999" customHeight="1">
      <c r="F20" s="330">
        <v>54923877.380950399</v>
      </c>
      <c r="G20" s="1399"/>
      <c r="H20" s="647" t="s">
        <v>1632</v>
      </c>
      <c r="I20" s="647" t="s">
        <v>1491</v>
      </c>
      <c r="J20" s="649" t="s">
        <v>1395</v>
      </c>
      <c r="M20" s="647" t="s">
        <v>1632</v>
      </c>
      <c r="N20" s="647" t="s">
        <v>1491</v>
      </c>
      <c r="O20" s="649" t="s">
        <v>1395</v>
      </c>
    </row>
    <row r="21" spans="3:19" ht="20.399999999999999" customHeight="1">
      <c r="F21" s="330">
        <f>+F19-F20</f>
        <v>34741076.288614802</v>
      </c>
      <c r="G21" s="1399"/>
      <c r="H21" s="670">
        <v>0</v>
      </c>
      <c r="I21" s="670">
        <v>0</v>
      </c>
      <c r="J21" s="667">
        <v>0</v>
      </c>
      <c r="M21" s="670">
        <v>9236740</v>
      </c>
      <c r="N21" s="670">
        <v>8031947.5</v>
      </c>
      <c r="O21" s="667">
        <f>9236740/1.15</f>
        <v>8031947.8300000001</v>
      </c>
    </row>
    <row r="22" spans="3:19" ht="20.399999999999999" customHeight="1">
      <c r="F22" s="1397">
        <f>+F21/D11/1.15</f>
        <v>0.12620000000000001</v>
      </c>
      <c r="G22" s="1399"/>
      <c r="H22" s="670">
        <v>0</v>
      </c>
      <c r="I22" s="670">
        <v>0</v>
      </c>
      <c r="J22" s="668">
        <v>0</v>
      </c>
      <c r="M22" s="670">
        <v>53480722</v>
      </c>
      <c r="N22" s="670">
        <v>42916562.420000002</v>
      </c>
      <c r="O22" s="668">
        <f>34483828/1.15</f>
        <v>29985937.390000001</v>
      </c>
    </row>
    <row r="23" spans="3:19" ht="20.399999999999999" customHeight="1">
      <c r="G23" s="331"/>
      <c r="H23" s="670">
        <v>173573613</v>
      </c>
      <c r="I23" s="670">
        <v>98134929.609999999</v>
      </c>
      <c r="J23" s="668">
        <v>101223342.86</v>
      </c>
      <c r="K23" s="330">
        <f>+J23/1.15</f>
        <v>88020298.139130399</v>
      </c>
      <c r="M23" s="670">
        <v>107888197.23</v>
      </c>
      <c r="N23" s="670">
        <v>73530161.590000004</v>
      </c>
      <c r="O23" s="668">
        <f>87218221/1.15</f>
        <v>75841931.299999997</v>
      </c>
    </row>
    <row r="24" spans="3:19" ht="20.399999999999999" customHeight="1">
      <c r="E24" s="1398">
        <v>46293</v>
      </c>
      <c r="F24" s="330">
        <f>+J23/1.15</f>
        <v>88020298.139130399</v>
      </c>
      <c r="G24" s="1399"/>
      <c r="H24" s="670">
        <v>0</v>
      </c>
      <c r="I24" s="670">
        <v>0</v>
      </c>
      <c r="J24" s="667">
        <v>0</v>
      </c>
      <c r="M24" s="670">
        <v>0</v>
      </c>
      <c r="N24" s="670">
        <v>3346644.78</v>
      </c>
      <c r="O24" s="667">
        <v>0</v>
      </c>
    </row>
    <row r="25" spans="3:19" ht="20.399999999999999" customHeight="1" thickBot="1">
      <c r="F25" s="330">
        <v>56008474.453925401</v>
      </c>
      <c r="G25" s="1399"/>
      <c r="H25" s="670">
        <v>0</v>
      </c>
      <c r="I25" s="670">
        <v>0</v>
      </c>
      <c r="J25" s="667">
        <v>0</v>
      </c>
      <c r="M25" s="670">
        <v>0</v>
      </c>
      <c r="N25" s="670">
        <v>0</v>
      </c>
      <c r="O25" s="667">
        <v>0</v>
      </c>
    </row>
    <row r="26" spans="3:19" ht="20.399999999999999" customHeight="1" thickBot="1">
      <c r="E26" s="1091"/>
      <c r="F26" s="330">
        <f>+F24-F25</f>
        <v>32011823.685205001</v>
      </c>
      <c r="G26" s="1399"/>
      <c r="H26" s="671">
        <v>173573613</v>
      </c>
      <c r="I26" s="671">
        <v>98134929.609999999</v>
      </c>
      <c r="J26" s="655">
        <v>101223342.86</v>
      </c>
      <c r="M26" s="671">
        <v>173407470.53</v>
      </c>
      <c r="N26" s="671">
        <v>145427231</v>
      </c>
      <c r="O26" s="655">
        <v>130938789</v>
      </c>
    </row>
    <row r="27" spans="3:19" ht="24.75" customHeight="1" thickBot="1">
      <c r="F27" s="1397">
        <f>+F26/D11/1.15</f>
        <v>0.1163</v>
      </c>
      <c r="G27" s="1399"/>
      <c r="H27" s="924">
        <v>0.56369999999999998</v>
      </c>
      <c r="I27" s="924">
        <v>0.31869999999999998</v>
      </c>
      <c r="J27" s="925">
        <v>0.32879999999999998</v>
      </c>
      <c r="L27" s="1091">
        <f>H15-M27</f>
        <v>5.0000000000000001E-4</v>
      </c>
      <c r="M27" s="924">
        <v>0.56320000000000003</v>
      </c>
      <c r="N27" s="924">
        <v>0.4723</v>
      </c>
      <c r="O27" s="925">
        <v>0.42530000000000001</v>
      </c>
      <c r="P27" s="1091">
        <f>J15-O27</f>
        <v>-9.0399999999999994E-2</v>
      </c>
    </row>
    <row r="29" spans="3:19" ht="20.399999999999999" customHeight="1">
      <c r="O29" s="1091">
        <f>+N27-O27</f>
        <v>4.7E-2</v>
      </c>
    </row>
    <row r="30" spans="3:19" ht="20.399999999999999" customHeight="1">
      <c r="O30" s="1091">
        <f>+O15-P15</f>
        <v>6.6600000000000006E-2</v>
      </c>
    </row>
    <row r="38" spans="3:156" ht="20.399999999999999" customHeight="1">
      <c r="C38" s="330" t="s">
        <v>2153</v>
      </c>
      <c r="D38" s="330" t="s">
        <v>2237</v>
      </c>
      <c r="E38" s="330" t="s">
        <v>2157</v>
      </c>
      <c r="F38" s="330" t="s">
        <v>2155</v>
      </c>
      <c r="G38" s="1398">
        <v>46032</v>
      </c>
      <c r="H38" s="1398">
        <v>46039</v>
      </c>
      <c r="I38" s="1398">
        <v>46046</v>
      </c>
      <c r="J38" s="1398">
        <v>46053</v>
      </c>
      <c r="K38" s="1398">
        <v>46060</v>
      </c>
      <c r="L38" s="1398">
        <v>46067</v>
      </c>
      <c r="M38" s="1398">
        <v>46074</v>
      </c>
      <c r="N38" s="1398">
        <v>46081</v>
      </c>
      <c r="O38" s="1398">
        <v>46088</v>
      </c>
      <c r="P38" s="1398">
        <v>46095</v>
      </c>
      <c r="Q38" s="1398">
        <v>46102</v>
      </c>
      <c r="R38" s="1398">
        <v>46109</v>
      </c>
      <c r="S38" s="1398">
        <v>46116</v>
      </c>
      <c r="T38" s="1398">
        <v>46123</v>
      </c>
      <c r="U38" s="1398">
        <v>46130</v>
      </c>
      <c r="V38" s="1398">
        <v>46137</v>
      </c>
      <c r="W38" s="1398">
        <v>46144</v>
      </c>
      <c r="X38" s="1398">
        <v>46151</v>
      </c>
      <c r="Y38" s="1398">
        <v>46158</v>
      </c>
      <c r="Z38" s="1398">
        <v>46165</v>
      </c>
      <c r="AA38" s="1398">
        <v>46172</v>
      </c>
      <c r="AB38" s="1398">
        <v>46179</v>
      </c>
      <c r="AC38" s="1398">
        <v>46186</v>
      </c>
      <c r="AD38" s="1398">
        <v>46193</v>
      </c>
      <c r="AE38" s="1398">
        <v>46200</v>
      </c>
      <c r="AF38" s="1398">
        <v>46207</v>
      </c>
      <c r="AG38" s="1398">
        <v>46214</v>
      </c>
      <c r="AH38" s="1398">
        <v>46221</v>
      </c>
      <c r="AI38" s="1398">
        <v>46228</v>
      </c>
      <c r="AJ38" s="1398">
        <v>46235</v>
      </c>
      <c r="AK38" s="1398">
        <v>46242</v>
      </c>
      <c r="AL38" s="1398">
        <v>46249</v>
      </c>
      <c r="AM38" s="1398">
        <v>46256</v>
      </c>
      <c r="AN38" s="1398">
        <v>46263</v>
      </c>
      <c r="AO38" s="1398">
        <v>46270</v>
      </c>
      <c r="AP38" s="1398">
        <v>46277</v>
      </c>
      <c r="AQ38" s="1398">
        <v>46284</v>
      </c>
      <c r="AR38" s="1398">
        <v>46291</v>
      </c>
      <c r="AS38" s="1398">
        <v>46298</v>
      </c>
      <c r="AT38" s="1398">
        <v>46305</v>
      </c>
      <c r="AU38" s="1398">
        <v>46312</v>
      </c>
      <c r="AV38" s="1398">
        <v>46319</v>
      </c>
      <c r="AW38" s="1398">
        <v>46326</v>
      </c>
      <c r="AX38" s="1398">
        <v>46333</v>
      </c>
      <c r="AY38" s="1398">
        <v>46340</v>
      </c>
      <c r="AZ38" s="1398">
        <v>46347</v>
      </c>
      <c r="BA38" s="1398">
        <v>46354</v>
      </c>
      <c r="BB38" s="1398">
        <v>46361</v>
      </c>
      <c r="BC38" s="1398">
        <v>46368</v>
      </c>
      <c r="BD38" s="1398">
        <v>46375</v>
      </c>
      <c r="BE38" s="1398">
        <v>46382</v>
      </c>
      <c r="BF38" s="1398">
        <v>46389</v>
      </c>
      <c r="BG38" s="1398">
        <v>46396</v>
      </c>
      <c r="BH38" s="1398">
        <v>46403</v>
      </c>
      <c r="BI38" s="1398">
        <v>46410</v>
      </c>
      <c r="BJ38" s="1398">
        <v>46417</v>
      </c>
      <c r="BK38" s="1398">
        <v>46424</v>
      </c>
      <c r="BL38" s="1398">
        <v>46431</v>
      </c>
      <c r="BM38" s="1398">
        <v>46438</v>
      </c>
      <c r="BN38" s="1398">
        <v>46445</v>
      </c>
      <c r="BO38" s="1398">
        <v>46452</v>
      </c>
      <c r="BP38" s="1398">
        <v>46459</v>
      </c>
      <c r="BQ38" s="1398">
        <v>46466</v>
      </c>
      <c r="BR38" s="1398">
        <v>46473</v>
      </c>
      <c r="BS38" s="1398">
        <v>46480</v>
      </c>
      <c r="BT38" s="1398">
        <v>46487</v>
      </c>
      <c r="BU38" s="1398">
        <v>46494</v>
      </c>
      <c r="BV38" s="1398">
        <v>46501</v>
      </c>
      <c r="BW38" s="1398">
        <v>46508</v>
      </c>
      <c r="BX38" s="1398">
        <v>46515</v>
      </c>
      <c r="BY38" s="1398">
        <v>46522</v>
      </c>
      <c r="BZ38" s="1398">
        <v>46529</v>
      </c>
      <c r="CA38" s="1398">
        <v>46536</v>
      </c>
    </row>
    <row r="39" spans="3:156" ht="20.399999999999999" customHeight="1">
      <c r="C39" s="330" t="s">
        <v>2238</v>
      </c>
      <c r="D39" s="330">
        <v>0</v>
      </c>
      <c r="E39" s="330">
        <v>2622.73</v>
      </c>
      <c r="F39" s="330" t="s">
        <v>2157</v>
      </c>
      <c r="G39" s="330">
        <v>2.73</v>
      </c>
      <c r="H39" s="330">
        <v>46.36</v>
      </c>
      <c r="I39" s="330">
        <v>72.27</v>
      </c>
      <c r="J39" s="330">
        <v>89.09</v>
      </c>
      <c r="K39" s="330">
        <v>93.64</v>
      </c>
      <c r="L39" s="330">
        <v>98.18</v>
      </c>
      <c r="M39" s="330">
        <v>100.91</v>
      </c>
      <c r="N39" s="330">
        <v>99.55</v>
      </c>
      <c r="O39" s="330">
        <v>95.45</v>
      </c>
      <c r="P39" s="330">
        <v>92.73</v>
      </c>
      <c r="Q39" s="330">
        <v>90</v>
      </c>
      <c r="R39" s="330">
        <v>87.27</v>
      </c>
      <c r="S39" s="330">
        <v>86.52</v>
      </c>
      <c r="T39" s="330">
        <v>82.27</v>
      </c>
      <c r="U39" s="330">
        <v>74.09</v>
      </c>
      <c r="V39" s="330">
        <v>71.36</v>
      </c>
      <c r="W39" s="330">
        <v>68.180000000000007</v>
      </c>
      <c r="X39" s="330">
        <v>64.09</v>
      </c>
      <c r="Y39" s="330">
        <v>60.45</v>
      </c>
      <c r="Z39" s="330">
        <v>58.18</v>
      </c>
      <c r="AA39" s="330">
        <v>53.18</v>
      </c>
      <c r="AB39" s="330">
        <v>35.909999999999997</v>
      </c>
      <c r="AC39" s="330">
        <v>31.33</v>
      </c>
      <c r="AD39" s="330">
        <v>22.16</v>
      </c>
      <c r="AE39" s="330">
        <v>20.34</v>
      </c>
      <c r="AF39" s="330">
        <v>19.43</v>
      </c>
      <c r="AG39" s="330">
        <v>19.43</v>
      </c>
      <c r="AH39" s="330">
        <v>19.43</v>
      </c>
      <c r="AI39" s="330">
        <v>19.43</v>
      </c>
      <c r="AJ39" s="330">
        <v>16.7</v>
      </c>
      <c r="AK39" s="330">
        <v>16.7</v>
      </c>
      <c r="AL39" s="330">
        <v>16.7</v>
      </c>
      <c r="AM39" s="330">
        <v>15.8</v>
      </c>
      <c r="AN39" s="330">
        <v>14.43</v>
      </c>
      <c r="AO39" s="330">
        <v>35.799999999999997</v>
      </c>
      <c r="AP39" s="330">
        <v>79.430000000000007</v>
      </c>
      <c r="AQ39" s="330">
        <v>81.27</v>
      </c>
      <c r="AR39" s="330">
        <v>81.27</v>
      </c>
      <c r="AS39" s="330">
        <v>79</v>
      </c>
      <c r="AT39" s="330">
        <v>56.73</v>
      </c>
      <c r="AU39" s="330">
        <v>45.82</v>
      </c>
      <c r="AV39" s="330">
        <v>43.09</v>
      </c>
      <c r="AW39" s="330">
        <v>37.64</v>
      </c>
      <c r="AX39" s="330">
        <v>37.64</v>
      </c>
      <c r="AY39" s="330">
        <v>20.73</v>
      </c>
      <c r="AZ39" s="330">
        <v>17.27</v>
      </c>
      <c r="BA39" s="330">
        <v>14.55</v>
      </c>
      <c r="BB39" s="330">
        <v>13.64</v>
      </c>
      <c r="BC39" s="330">
        <v>13.64</v>
      </c>
      <c r="BD39" s="330">
        <v>13.18</v>
      </c>
      <c r="BE39" s="330">
        <v>10.91</v>
      </c>
      <c r="BF39" s="330">
        <v>10.91</v>
      </c>
      <c r="BG39" s="330">
        <v>10.91</v>
      </c>
      <c r="BH39" s="330">
        <v>7.27</v>
      </c>
      <c r="BI39" s="330">
        <v>5.45</v>
      </c>
      <c r="BJ39" s="330">
        <v>5.45</v>
      </c>
      <c r="BK39" s="330">
        <v>5</v>
      </c>
      <c r="BL39" s="330">
        <v>2.73</v>
      </c>
      <c r="BM39" s="330">
        <v>2.73</v>
      </c>
      <c r="BN39" s="330">
        <v>2.73</v>
      </c>
      <c r="BO39" s="330">
        <v>2.73</v>
      </c>
      <c r="BP39" s="330">
        <v>2.73</v>
      </c>
      <c r="BQ39" s="330">
        <v>2.73</v>
      </c>
      <c r="BR39" s="330">
        <v>2.73</v>
      </c>
      <c r="BS39" s="330">
        <v>2.73</v>
      </c>
      <c r="BT39" s="330">
        <v>2.73</v>
      </c>
      <c r="BU39" s="330">
        <v>2.73</v>
      </c>
      <c r="BV39" s="330">
        <v>2.73</v>
      </c>
      <c r="BW39" s="330">
        <v>2.73</v>
      </c>
      <c r="BX39" s="330">
        <v>2.73</v>
      </c>
      <c r="BY39" s="330">
        <v>2.73</v>
      </c>
      <c r="BZ39" s="330">
        <v>2.73</v>
      </c>
      <c r="CA39" s="330">
        <v>0.91</v>
      </c>
    </row>
    <row r="40" spans="3:156" ht="20.399999999999999" customHeight="1">
      <c r="G40" s="330">
        <f>+G39/$E$39</f>
        <v>1.0409001307797601E-3</v>
      </c>
      <c r="H40" s="330">
        <f t="shared" ref="H40:W40" si="9">+H39/$E$39</f>
        <v>1.7676238118296599E-2</v>
      </c>
      <c r="I40" s="330">
        <f t="shared" si="9"/>
        <v>2.7555257308224598E-2</v>
      </c>
      <c r="J40" s="330">
        <f t="shared" si="9"/>
        <v>3.3968422216545398E-2</v>
      </c>
      <c r="K40" s="330">
        <f t="shared" si="9"/>
        <v>3.5703255767844999E-2</v>
      </c>
      <c r="L40" s="330">
        <f t="shared" si="9"/>
        <v>3.7434276498152702E-2</v>
      </c>
      <c r="M40" s="330">
        <f t="shared" si="9"/>
        <v>3.8475176628932399E-2</v>
      </c>
      <c r="N40" s="330">
        <f t="shared" si="9"/>
        <v>3.79566329740385E-2</v>
      </c>
      <c r="O40" s="330">
        <f t="shared" si="9"/>
        <v>3.6393376367372901E-2</v>
      </c>
      <c r="P40" s="330">
        <f t="shared" si="9"/>
        <v>3.5356289057584998E-2</v>
      </c>
      <c r="Q40" s="330">
        <f t="shared" si="9"/>
        <v>3.4315388926805301E-2</v>
      </c>
      <c r="R40" s="330">
        <f t="shared" si="9"/>
        <v>3.32744887960255E-2</v>
      </c>
      <c r="S40" s="330">
        <f t="shared" si="9"/>
        <v>3.2988527221635498E-2</v>
      </c>
      <c r="T40" s="330">
        <f t="shared" si="9"/>
        <v>3.1368078300091903E-2</v>
      </c>
      <c r="U40" s="330">
        <f t="shared" si="9"/>
        <v>2.8249190728744499E-2</v>
      </c>
      <c r="V40" s="330">
        <f t="shared" si="9"/>
        <v>2.7208290597964702E-2</v>
      </c>
      <c r="W40" s="330">
        <f t="shared" si="9"/>
        <v>2.5995813522550901E-2</v>
      </c>
      <c r="X40" s="330">
        <f t="shared" ref="X40" si="10">+X39/$E$39</f>
        <v>2.4436369736877201E-2</v>
      </c>
      <c r="Y40" s="330">
        <f t="shared" ref="Y40" si="11">+Y39/$E$39</f>
        <v>2.30485028958375E-2</v>
      </c>
      <c r="Z40" s="330">
        <f t="shared" ref="Z40" si="12">+Z39/$E$39</f>
        <v>2.21829925306837E-2</v>
      </c>
      <c r="AA40" s="330">
        <f t="shared" ref="AA40" si="13">+AA39/$E$39</f>
        <v>2.02765820347501E-2</v>
      </c>
      <c r="AB40" s="330">
        <f t="shared" ref="AB40" si="14">+AB39/$E$39</f>
        <v>1.36918401817953E-2</v>
      </c>
      <c r="AC40" s="330">
        <f t="shared" ref="AC40" si="15">+AC39/$E$39</f>
        <v>1.19455681675201E-2</v>
      </c>
      <c r="AD40" s="330">
        <f t="shared" ref="AD40" si="16">+AD39/$E$39</f>
        <v>8.4492113179778297E-3</v>
      </c>
      <c r="AE40" s="330">
        <f t="shared" ref="AE40" si="17">+AE39/$E$39</f>
        <v>7.7552778974579904E-3</v>
      </c>
      <c r="AF40" s="330">
        <f t="shared" ref="AF40" si="18">+AF39/$E$39</f>
        <v>7.4083111871980703E-3</v>
      </c>
      <c r="AG40" s="330">
        <f t="shared" ref="AG40" si="19">+AG39/$E$39</f>
        <v>7.4083111871980703E-3</v>
      </c>
      <c r="AH40" s="330">
        <f t="shared" ref="AH40" si="20">+AH39/$E$39</f>
        <v>7.4083111871980703E-3</v>
      </c>
      <c r="AI40" s="330">
        <f t="shared" ref="AI40" si="21">+AI39/$E$39</f>
        <v>7.4083111871980703E-3</v>
      </c>
      <c r="AJ40" s="330">
        <f t="shared" ref="AJ40" si="22">+AJ39/$E$39</f>
        <v>6.36741105641831E-3</v>
      </c>
      <c r="AK40" s="330">
        <f t="shared" ref="AK40" si="23">+AK39/$E$39</f>
        <v>6.36741105641831E-3</v>
      </c>
      <c r="AL40" s="330">
        <f t="shared" ref="AL40" si="24">+AL39/$E$39</f>
        <v>6.36741105641831E-3</v>
      </c>
      <c r="AM40" s="330">
        <f t="shared" ref="AM40" si="25">+AM39/$E$39</f>
        <v>6.0242571671502597E-3</v>
      </c>
      <c r="AN40" s="330">
        <f t="shared" ref="AN40" si="26">+AN39/$E$39</f>
        <v>5.5019006912644499E-3</v>
      </c>
      <c r="AO40" s="330">
        <f t="shared" ref="AO40" si="27">+AO39/$E$39</f>
        <v>1.36498991508848E-2</v>
      </c>
      <c r="AP40" s="330">
        <f t="shared" ref="AP40" si="28">+AP39/$E$39</f>
        <v>3.0285237138401599E-2</v>
      </c>
      <c r="AQ40" s="330">
        <f t="shared" ref="AQ40" si="29">+AQ39/$E$39</f>
        <v>3.0986796200905199E-2</v>
      </c>
      <c r="AR40" s="330">
        <f t="shared" ref="AR40" si="30">+AR39/$E$39</f>
        <v>3.0986796200905199E-2</v>
      </c>
      <c r="AS40" s="330">
        <f t="shared" ref="AS40" si="31">+AS39/$E$39</f>
        <v>3.0121285835751299E-2</v>
      </c>
      <c r="AT40" s="330">
        <f t="shared" ref="AT40" si="32">+AT39/$E$39</f>
        <v>2.16301334868629E-2</v>
      </c>
      <c r="AU40" s="330">
        <f t="shared" ref="AU40" si="33">+AU39/$E$39</f>
        <v>1.7470345784735799E-2</v>
      </c>
      <c r="AV40" s="330">
        <f t="shared" ref="AV40" si="34">+AV39/$E$39</f>
        <v>1.6429445653956001E-2</v>
      </c>
      <c r="AW40" s="330">
        <f t="shared" ref="AW40" si="35">+AW39/$E$39</f>
        <v>1.4351458213388299E-2</v>
      </c>
      <c r="AX40" s="330">
        <f t="shared" ref="AX40" si="36">+AX39/$E$39</f>
        <v>1.4351458213388299E-2</v>
      </c>
      <c r="AY40" s="330">
        <f t="shared" ref="AY40" si="37">+AY39/$E$39</f>
        <v>7.9039779161408207E-3</v>
      </c>
      <c r="AZ40" s="330">
        <f t="shared" ref="AZ40" si="38">+AZ39/$E$39</f>
        <v>6.5847418529547501E-3</v>
      </c>
      <c r="BA40" s="330">
        <f t="shared" ref="BA40" si="39">+BA39/$E$39</f>
        <v>5.54765454316685E-3</v>
      </c>
      <c r="BB40" s="330">
        <f t="shared" ref="BB40" si="40">+BB39/$E$39</f>
        <v>5.2006878329069299E-3</v>
      </c>
      <c r="BC40" s="330">
        <f t="shared" ref="BC40" si="41">+BC39/$E$39</f>
        <v>5.2006878329069299E-3</v>
      </c>
      <c r="BD40" s="330">
        <f t="shared" ref="BD40" si="42">+BD39/$E$39</f>
        <v>5.0252980672810402E-3</v>
      </c>
      <c r="BE40" s="330">
        <f t="shared" ref="BE40" si="43">+BE39/$E$39</f>
        <v>4.1597877021271696E-3</v>
      </c>
      <c r="BF40" s="330">
        <f t="shared" ref="BF40" si="44">+BF39/$E$39</f>
        <v>4.1597877021271696E-3</v>
      </c>
      <c r="BG40" s="330">
        <f t="shared" ref="BG40" si="45">+BG39/$E$39</f>
        <v>4.1597877021271696E-3</v>
      </c>
      <c r="BH40" s="330">
        <f t="shared" ref="BH40" si="46">+BH39/$E$39</f>
        <v>2.7719208610874901E-3</v>
      </c>
      <c r="BI40" s="330">
        <f t="shared" ref="BI40" si="47">+BI39/$E$39</f>
        <v>2.07798744056765E-3</v>
      </c>
      <c r="BJ40" s="330">
        <f t="shared" ref="BJ40" si="48">+BJ39/$E$39</f>
        <v>2.07798744056765E-3</v>
      </c>
      <c r="BK40" s="330">
        <f t="shared" ref="BK40" si="49">+BK39/$E$39</f>
        <v>1.90641049593363E-3</v>
      </c>
      <c r="BL40" s="330">
        <f t="shared" ref="BL40" si="50">+BL39/$E$39</f>
        <v>1.0409001307797601E-3</v>
      </c>
      <c r="BM40" s="330">
        <f t="shared" ref="BM40" si="51">+BM39/$E$39</f>
        <v>1.0409001307797601E-3</v>
      </c>
      <c r="BN40" s="330">
        <f t="shared" ref="BN40" si="52">+BN39/$E$39</f>
        <v>1.0409001307797601E-3</v>
      </c>
      <c r="BO40" s="330">
        <f t="shared" ref="BO40" si="53">+BO39/$E$39</f>
        <v>1.0409001307797601E-3</v>
      </c>
      <c r="BP40" s="330">
        <f t="shared" ref="BP40" si="54">+BP39/$E$39</f>
        <v>1.0409001307797601E-3</v>
      </c>
      <c r="BQ40" s="330">
        <f t="shared" ref="BQ40" si="55">+BQ39/$E$39</f>
        <v>1.0409001307797601E-3</v>
      </c>
      <c r="BR40" s="330">
        <f t="shared" ref="BR40" si="56">+BR39/$E$39</f>
        <v>1.0409001307797601E-3</v>
      </c>
      <c r="BS40" s="330">
        <f t="shared" ref="BS40" si="57">+BS39/$E$39</f>
        <v>1.0409001307797601E-3</v>
      </c>
      <c r="BT40" s="330">
        <f t="shared" ref="BT40" si="58">+BT39/$E$39</f>
        <v>1.0409001307797601E-3</v>
      </c>
      <c r="BU40" s="330">
        <f t="shared" ref="BU40" si="59">+BU39/$E$39</f>
        <v>1.0409001307797601E-3</v>
      </c>
      <c r="BV40" s="330">
        <f t="shared" ref="BV40" si="60">+BV39/$E$39</f>
        <v>1.0409001307797601E-3</v>
      </c>
      <c r="BW40" s="330">
        <f t="shared" ref="BW40" si="61">+BW39/$E$39</f>
        <v>1.0409001307797601E-3</v>
      </c>
      <c r="BX40" s="330">
        <f t="shared" ref="BX40" si="62">+BX39/$E$39</f>
        <v>1.0409001307797601E-3</v>
      </c>
      <c r="BY40" s="330">
        <f t="shared" ref="BY40" si="63">+BY39/$E$39</f>
        <v>1.0409001307797601E-3</v>
      </c>
      <c r="BZ40" s="330">
        <f t="shared" ref="BZ40" si="64">+BZ39/$E$39</f>
        <v>1.0409001307797601E-3</v>
      </c>
      <c r="CA40" s="330">
        <f t="shared" ref="CA40" si="65">+CA39/$E$39</f>
        <v>3.4696671025991998E-4</v>
      </c>
    </row>
    <row r="41" spans="3:156" ht="20.399999999999999" customHeight="1">
      <c r="G41" s="330">
        <f>+G40+F41</f>
        <v>1.0409001307797601E-3</v>
      </c>
      <c r="H41" s="330">
        <f t="shared" ref="H41:W41" si="66">+H40+G41</f>
        <v>1.87171382490764E-2</v>
      </c>
      <c r="I41" s="330">
        <f t="shared" si="66"/>
        <v>4.6272395557300998E-2</v>
      </c>
      <c r="J41" s="330">
        <f t="shared" si="66"/>
        <v>8.0240817773846396E-2</v>
      </c>
      <c r="K41" s="330">
        <f t="shared" si="66"/>
        <v>0.11594407354169101</v>
      </c>
      <c r="L41" s="330">
        <f t="shared" si="66"/>
        <v>0.15337835003984401</v>
      </c>
      <c r="M41" s="330">
        <f t="shared" si="66"/>
        <v>0.191853526668776</v>
      </c>
      <c r="N41" s="330">
        <f t="shared" si="66"/>
        <v>0.22981015964281501</v>
      </c>
      <c r="O41" s="330">
        <f t="shared" si="66"/>
        <v>0.26620353601018798</v>
      </c>
      <c r="P41" s="330">
        <f t="shared" si="66"/>
        <v>0.30155982506777301</v>
      </c>
      <c r="Q41" s="330">
        <f t="shared" si="66"/>
        <v>0.33587521399457798</v>
      </c>
      <c r="R41" s="330">
        <f t="shared" si="66"/>
        <v>0.369149702790603</v>
      </c>
      <c r="S41" s="330">
        <f t="shared" si="66"/>
        <v>0.40213823001223797</v>
      </c>
      <c r="T41" s="330">
        <f t="shared" si="66"/>
        <v>0.43350630831233</v>
      </c>
      <c r="U41" s="330">
        <f t="shared" si="66"/>
        <v>0.46175549904107399</v>
      </c>
      <c r="V41" s="330">
        <f t="shared" si="66"/>
        <v>0.48896378963903903</v>
      </c>
      <c r="W41" s="330">
        <f t="shared" si="66"/>
        <v>0.51495960316158995</v>
      </c>
      <c r="X41" s="330">
        <f t="shared" ref="X41" si="67">+X40+W41</f>
        <v>0.53939597289846697</v>
      </c>
      <c r="Y41" s="330">
        <f t="shared" ref="Y41" si="68">+Y40+X41</f>
        <v>0.56244447579430401</v>
      </c>
      <c r="Z41" s="330">
        <f t="shared" ref="Z41" si="69">+Z40+Y41</f>
        <v>0.58462746832498802</v>
      </c>
      <c r="AA41" s="330">
        <f t="shared" ref="AA41" si="70">+AA40+Z41</f>
        <v>0.60490405035973804</v>
      </c>
      <c r="AB41" s="330">
        <f t="shared" ref="AB41" si="71">+AB40+AA41</f>
        <v>0.61859589054153297</v>
      </c>
      <c r="AC41" s="330">
        <f t="shared" ref="AC41" si="72">+AC40+AB41</f>
        <v>0.63054145870905298</v>
      </c>
      <c r="AD41" s="330">
        <f t="shared" ref="AD41" si="73">+AD40+AC41</f>
        <v>0.63899067002703103</v>
      </c>
      <c r="AE41" s="330">
        <f t="shared" ref="AE41" si="74">+AE40+AD41</f>
        <v>0.64674594792448903</v>
      </c>
      <c r="AF41" s="330">
        <f t="shared" ref="AF41" si="75">+AF40+AE41</f>
        <v>0.65415425911168701</v>
      </c>
      <c r="AG41" s="330">
        <f t="shared" ref="AG41" si="76">+AG40+AF41</f>
        <v>0.66156257029888499</v>
      </c>
      <c r="AH41" s="330">
        <f t="shared" ref="AH41" si="77">+AH40+AG41</f>
        <v>0.66897088148608297</v>
      </c>
      <c r="AI41" s="330">
        <f t="shared" ref="AI41" si="78">+AI40+AH41</f>
        <v>0.67637919267328095</v>
      </c>
      <c r="AJ41" s="330">
        <f t="shared" ref="AJ41" si="79">+AJ40+AI41</f>
        <v>0.68274660372969898</v>
      </c>
      <c r="AK41" s="330">
        <f t="shared" ref="AK41" si="80">+AK40+AJ41</f>
        <v>0.689114014786117</v>
      </c>
      <c r="AL41" s="330">
        <f t="shared" ref="AL41" si="81">+AL40+AK41</f>
        <v>0.69548142584253503</v>
      </c>
      <c r="AM41" s="330">
        <f t="shared" ref="AM41" si="82">+AM40+AL41</f>
        <v>0.70150568300968497</v>
      </c>
      <c r="AN41" s="330">
        <f t="shared" ref="AN41" si="83">+AN40+AM41</f>
        <v>0.70700758370094896</v>
      </c>
      <c r="AO41" s="330">
        <f t="shared" ref="AO41" si="84">+AO40+AN41</f>
        <v>0.72065748285183395</v>
      </c>
      <c r="AP41" s="330">
        <f t="shared" ref="AP41" si="85">+AP40+AO41</f>
        <v>0.75094271999023599</v>
      </c>
      <c r="AQ41" s="330">
        <f t="shared" ref="AQ41" si="86">+AQ40+AP41</f>
        <v>0.78192951619114104</v>
      </c>
      <c r="AR41" s="330">
        <f t="shared" ref="AR41" si="87">+AR40+AQ41</f>
        <v>0.81291631239204598</v>
      </c>
      <c r="AS41" s="330">
        <f t="shared" ref="AS41" si="88">+AS40+AR41</f>
        <v>0.843037598227797</v>
      </c>
      <c r="AT41" s="330">
        <f t="shared" ref="AT41" si="89">+AT40+AS41</f>
        <v>0.86466773171466005</v>
      </c>
      <c r="AU41" s="330">
        <f t="shared" ref="AU41" si="90">+AU40+AT41</f>
        <v>0.88213807749939599</v>
      </c>
      <c r="AV41" s="330">
        <f t="shared" ref="AV41" si="91">+AV40+AU41</f>
        <v>0.89856752315335198</v>
      </c>
      <c r="AW41" s="330">
        <f t="shared" ref="AW41" si="92">+AW40+AV41</f>
        <v>0.91291898136673999</v>
      </c>
      <c r="AX41" s="330">
        <f t="shared" ref="AX41" si="93">+AX40+AW41</f>
        <v>0.927270439580128</v>
      </c>
      <c r="AY41" s="330">
        <f t="shared" ref="AY41" si="94">+AY40+AX41</f>
        <v>0.93517441749626895</v>
      </c>
      <c r="AZ41" s="330">
        <f t="shared" ref="AZ41" si="95">+AZ40+AY41</f>
        <v>0.94175915934922405</v>
      </c>
      <c r="BA41" s="330">
        <f t="shared" ref="BA41" si="96">+BA40+AZ41</f>
        <v>0.94730681389239102</v>
      </c>
      <c r="BB41" s="330">
        <f t="shared" ref="BB41" si="97">+BB40+BA41</f>
        <v>0.95250750172529797</v>
      </c>
      <c r="BC41" s="330">
        <f t="shared" ref="BC41" si="98">+BC40+BB41</f>
        <v>0.95770818955820503</v>
      </c>
      <c r="BD41" s="330">
        <f t="shared" ref="BD41" si="99">+BD40+BC41</f>
        <v>0.96273348762548605</v>
      </c>
      <c r="BE41" s="330">
        <f t="shared" ref="BE41" si="100">+BE40+BD41</f>
        <v>0.96689327532761304</v>
      </c>
      <c r="BF41" s="330">
        <f t="shared" ref="BF41" si="101">+BF40+BE41</f>
        <v>0.97105306302974004</v>
      </c>
      <c r="BG41" s="330">
        <f t="shared" ref="BG41" si="102">+BG40+BF41</f>
        <v>0.97521285073186703</v>
      </c>
      <c r="BH41" s="330">
        <f t="shared" ref="BH41" si="103">+BH40+BG41</f>
        <v>0.97798477159295405</v>
      </c>
      <c r="BI41" s="330">
        <f t="shared" ref="BI41" si="104">+BI40+BH41</f>
        <v>0.98006275903352202</v>
      </c>
      <c r="BJ41" s="330">
        <f t="shared" ref="BJ41" si="105">+BJ40+BI41</f>
        <v>0.98214074647409</v>
      </c>
      <c r="BK41" s="330">
        <f t="shared" ref="BK41" si="106">+BK40+BJ41</f>
        <v>0.98404715697002398</v>
      </c>
      <c r="BL41" s="330">
        <f t="shared" ref="BL41" si="107">+BL40+BK41</f>
        <v>0.98508805710080405</v>
      </c>
      <c r="BM41" s="330">
        <f t="shared" ref="BM41" si="108">+BM40+BL41</f>
        <v>0.986128957231584</v>
      </c>
      <c r="BN41" s="330">
        <f t="shared" ref="BN41" si="109">+BN40+BM41</f>
        <v>0.98716985736236396</v>
      </c>
      <c r="BO41" s="330">
        <f t="shared" ref="BO41" si="110">+BO40+BN41</f>
        <v>0.98821075749314402</v>
      </c>
      <c r="BP41" s="330">
        <f t="shared" ref="BP41" si="111">+BP40+BO41</f>
        <v>0.98925165762392397</v>
      </c>
      <c r="BQ41" s="330">
        <f t="shared" ref="BQ41" si="112">+BQ40+BP41</f>
        <v>0.99029255775470404</v>
      </c>
      <c r="BR41" s="330">
        <f t="shared" ref="BR41" si="113">+BR40+BQ41</f>
        <v>0.99133345788548399</v>
      </c>
      <c r="BS41" s="330">
        <f t="shared" ref="BS41" si="114">+BS40+BR41</f>
        <v>0.99237435801626395</v>
      </c>
      <c r="BT41" s="330">
        <f t="shared" ref="BT41" si="115">+BT40+BS41</f>
        <v>0.99341525814704401</v>
      </c>
      <c r="BU41" s="330">
        <f t="shared" ref="BU41" si="116">+BU40+BT41</f>
        <v>0.99445615827782397</v>
      </c>
      <c r="BV41" s="330">
        <f t="shared" ref="BV41" si="117">+BV40+BU41</f>
        <v>0.99549705840860403</v>
      </c>
      <c r="BW41" s="330">
        <f t="shared" ref="BW41" si="118">+BW40+BV41</f>
        <v>0.99653795853938398</v>
      </c>
      <c r="BX41" s="330">
        <f t="shared" ref="BX41" si="119">+BX40+BW41</f>
        <v>0.99757885867016405</v>
      </c>
      <c r="BY41" s="330">
        <f t="shared" ref="BY41" si="120">+BY40+BX41</f>
        <v>0.998619758800944</v>
      </c>
      <c r="BZ41" s="330">
        <f t="shared" ref="BZ41" si="121">+BZ40+BY41</f>
        <v>0.99966065893172396</v>
      </c>
      <c r="CA41" s="330">
        <f t="shared" ref="CA41" si="122">+CA40+BZ41</f>
        <v>1.0000076256419801</v>
      </c>
    </row>
    <row r="47" spans="3:156" ht="20.399999999999999" customHeight="1">
      <c r="R47" s="330" t="s">
        <v>2239</v>
      </c>
      <c r="S47" s="330" t="s">
        <v>2240</v>
      </c>
      <c r="T47" s="330" t="s">
        <v>2153</v>
      </c>
      <c r="U47" s="330" t="s">
        <v>2241</v>
      </c>
      <c r="V47" s="330" t="s">
        <v>2242</v>
      </c>
      <c r="W47" s="330" t="s">
        <v>2243</v>
      </c>
      <c r="X47" s="330" t="s">
        <v>2244</v>
      </c>
      <c r="Y47" s="330" t="s">
        <v>2245</v>
      </c>
      <c r="Z47" s="330" t="s">
        <v>2246</v>
      </c>
      <c r="AA47" s="330" t="s">
        <v>2247</v>
      </c>
      <c r="AB47" s="330" t="s">
        <v>2248</v>
      </c>
      <c r="AC47" s="330" t="s">
        <v>2249</v>
      </c>
      <c r="AD47" s="330" t="s">
        <v>2250</v>
      </c>
      <c r="AE47" s="330" t="s">
        <v>2251</v>
      </c>
      <c r="AF47" s="330" t="s">
        <v>2252</v>
      </c>
      <c r="AG47" s="330" t="s">
        <v>2253</v>
      </c>
      <c r="AH47" s="330" t="s">
        <v>1086</v>
      </c>
      <c r="AI47" s="330" t="s">
        <v>2254</v>
      </c>
      <c r="AJ47" s="330" t="s">
        <v>2154</v>
      </c>
      <c r="AK47" s="330" t="s">
        <v>2255</v>
      </c>
      <c r="AL47" s="330" t="s">
        <v>2155</v>
      </c>
      <c r="AM47" s="1398">
        <v>45990</v>
      </c>
      <c r="AN47" s="1398">
        <v>45997</v>
      </c>
      <c r="AO47" s="1398">
        <v>46004</v>
      </c>
      <c r="AP47" s="1398">
        <v>46011</v>
      </c>
      <c r="AQ47" s="1398">
        <v>46018</v>
      </c>
      <c r="AR47" s="1398">
        <v>46025</v>
      </c>
      <c r="AS47" s="1398">
        <v>46032</v>
      </c>
      <c r="AT47" s="1398">
        <v>46039</v>
      </c>
      <c r="AU47" s="1398">
        <v>46046</v>
      </c>
      <c r="AV47" s="1398">
        <v>46053</v>
      </c>
      <c r="AW47" s="1398">
        <v>46060</v>
      </c>
      <c r="AX47" s="1398">
        <v>46067</v>
      </c>
      <c r="AY47" s="1398">
        <v>46074</v>
      </c>
      <c r="AZ47" s="1398">
        <v>46081</v>
      </c>
      <c r="BA47" s="1398">
        <v>46088</v>
      </c>
      <c r="BB47" s="1398">
        <v>46095</v>
      </c>
      <c r="BC47" s="1398">
        <v>46102</v>
      </c>
      <c r="BD47" s="1398">
        <v>46109</v>
      </c>
      <c r="BE47" s="1398">
        <v>46116</v>
      </c>
      <c r="BF47" s="1398">
        <v>46123</v>
      </c>
      <c r="BG47" s="1398">
        <v>46130</v>
      </c>
      <c r="BH47" s="1398">
        <v>46137</v>
      </c>
      <c r="BI47" s="1398">
        <v>46144</v>
      </c>
      <c r="BJ47" s="1398">
        <v>46151</v>
      </c>
      <c r="BK47" s="1398">
        <v>46158</v>
      </c>
      <c r="BL47" s="1398">
        <v>46165</v>
      </c>
      <c r="BM47" s="1398">
        <v>46172</v>
      </c>
      <c r="BN47" s="1398">
        <v>46179</v>
      </c>
      <c r="BO47" s="1398">
        <v>46186</v>
      </c>
      <c r="BP47" s="1398">
        <v>46193</v>
      </c>
      <c r="BQ47" s="1398">
        <v>46200</v>
      </c>
      <c r="BR47" s="1398">
        <v>46207</v>
      </c>
      <c r="BS47" s="1398">
        <v>46214</v>
      </c>
      <c r="BT47" s="1398">
        <v>46221</v>
      </c>
      <c r="BU47" s="1398">
        <v>46228</v>
      </c>
      <c r="BV47" s="1398">
        <v>46235</v>
      </c>
      <c r="BW47" s="1398">
        <v>46242</v>
      </c>
      <c r="BX47" s="1398">
        <v>46249</v>
      </c>
      <c r="BY47" s="1398">
        <v>46256</v>
      </c>
      <c r="BZ47" s="1398">
        <v>46263</v>
      </c>
      <c r="CA47" s="1398">
        <v>46270</v>
      </c>
      <c r="CB47" s="1398">
        <v>46277</v>
      </c>
      <c r="CC47" s="1398">
        <v>46284</v>
      </c>
      <c r="CD47" s="1398">
        <v>46291</v>
      </c>
      <c r="CE47" s="1398">
        <v>46298</v>
      </c>
      <c r="CF47" s="1398">
        <v>46305</v>
      </c>
      <c r="CG47" s="1398">
        <v>46312</v>
      </c>
      <c r="CH47" s="1398">
        <v>46319</v>
      </c>
      <c r="CI47" s="1398">
        <v>46326</v>
      </c>
      <c r="CJ47" s="1398">
        <v>46333</v>
      </c>
      <c r="CK47" s="1398">
        <v>46340</v>
      </c>
      <c r="CL47" s="1398">
        <v>46347</v>
      </c>
      <c r="CM47" s="1398">
        <v>46354</v>
      </c>
      <c r="CN47" s="1398">
        <v>46361</v>
      </c>
      <c r="CO47" s="1398">
        <v>46368</v>
      </c>
      <c r="CP47" s="1398">
        <v>46375</v>
      </c>
      <c r="CQ47" s="1398">
        <v>46382</v>
      </c>
      <c r="CR47" s="1398">
        <v>46389</v>
      </c>
      <c r="CS47" s="1398">
        <v>46396</v>
      </c>
      <c r="CT47" s="1398">
        <v>46403</v>
      </c>
      <c r="CU47" s="1398">
        <v>46410</v>
      </c>
      <c r="CV47" s="1398">
        <v>46417</v>
      </c>
      <c r="CW47" s="1398">
        <v>46424</v>
      </c>
      <c r="CX47" s="1398">
        <v>46431</v>
      </c>
      <c r="CY47" s="1398">
        <v>46438</v>
      </c>
      <c r="CZ47" s="1398">
        <v>46445</v>
      </c>
      <c r="DA47" s="1398">
        <v>46452</v>
      </c>
      <c r="DB47" s="1398">
        <v>46459</v>
      </c>
      <c r="DC47" s="1398">
        <v>46466</v>
      </c>
      <c r="DD47" s="1398">
        <v>46473</v>
      </c>
      <c r="DE47" s="1398">
        <v>46480</v>
      </c>
      <c r="DF47" s="1398">
        <v>46487</v>
      </c>
      <c r="DG47" s="1398">
        <v>46494</v>
      </c>
      <c r="DH47" s="1398">
        <v>46501</v>
      </c>
      <c r="DI47" s="1398">
        <v>46508</v>
      </c>
      <c r="DJ47" s="1398">
        <v>46515</v>
      </c>
      <c r="DK47" s="1398">
        <v>46522</v>
      </c>
      <c r="DL47" s="1398">
        <v>46529</v>
      </c>
      <c r="DM47" s="1398">
        <v>46536</v>
      </c>
      <c r="DN47" s="1398">
        <v>46543</v>
      </c>
      <c r="DO47" s="1398">
        <v>46550</v>
      </c>
      <c r="DP47" s="1398">
        <v>46557</v>
      </c>
      <c r="DQ47" s="1398">
        <v>46564</v>
      </c>
      <c r="DR47" s="1398">
        <v>46571</v>
      </c>
      <c r="DS47" s="1398">
        <v>46578</v>
      </c>
      <c r="DT47" s="1398">
        <v>46585</v>
      </c>
      <c r="DU47" s="1398">
        <v>46592</v>
      </c>
      <c r="DV47" s="1398">
        <v>46599</v>
      </c>
      <c r="DW47" s="1398">
        <v>46606</v>
      </c>
      <c r="DX47" s="1398">
        <v>46613</v>
      </c>
      <c r="DY47" s="1398">
        <v>46620</v>
      </c>
      <c r="DZ47" s="1398">
        <v>46627</v>
      </c>
      <c r="EA47" s="1398">
        <v>46634</v>
      </c>
      <c r="EB47" s="1398">
        <v>46641</v>
      </c>
      <c r="EC47" s="1398">
        <v>46648</v>
      </c>
      <c r="ED47" s="1398">
        <v>46655</v>
      </c>
      <c r="EE47" s="1398">
        <v>46662</v>
      </c>
      <c r="EF47" s="1398">
        <v>46669</v>
      </c>
      <c r="EG47" s="1398">
        <v>46676</v>
      </c>
      <c r="EH47" s="1398">
        <v>46683</v>
      </c>
      <c r="EI47" s="1398">
        <v>46690</v>
      </c>
      <c r="EJ47" s="1398">
        <v>46697</v>
      </c>
      <c r="EK47" s="1398">
        <v>46704</v>
      </c>
      <c r="EL47" s="1398">
        <v>46711</v>
      </c>
      <c r="EM47" s="1398">
        <v>46718</v>
      </c>
      <c r="EN47" s="1398">
        <v>46725</v>
      </c>
      <c r="EO47" s="1398">
        <v>46732</v>
      </c>
      <c r="EP47" s="1398">
        <v>46739</v>
      </c>
      <c r="EQ47" s="1398">
        <v>46746</v>
      </c>
      <c r="ER47" s="1398">
        <v>46753</v>
      </c>
      <c r="ES47" s="1398">
        <v>46760</v>
      </c>
      <c r="ET47" s="1398">
        <v>46767</v>
      </c>
      <c r="EU47" s="1398">
        <v>46774</v>
      </c>
      <c r="EV47" s="1398">
        <v>46781</v>
      </c>
      <c r="EW47" s="1398">
        <v>46788</v>
      </c>
      <c r="EX47" s="1398">
        <v>46795</v>
      </c>
      <c r="EY47" s="1398">
        <v>46802</v>
      </c>
      <c r="EZ47" s="1398">
        <v>46809</v>
      </c>
    </row>
    <row r="48" spans="3:156" ht="20.399999999999999" customHeight="1">
      <c r="R48" s="330" t="s">
        <v>2256</v>
      </c>
      <c r="U48" s="330">
        <v>678</v>
      </c>
      <c r="V48" s="1091">
        <v>0.31869999999999998</v>
      </c>
      <c r="W48" s="1091">
        <v>0.32879999999999998</v>
      </c>
      <c r="X48" s="1091">
        <v>0.32879999999999998</v>
      </c>
      <c r="Z48" s="1091">
        <v>0.4526</v>
      </c>
      <c r="AA48" s="330">
        <v>267731582</v>
      </c>
      <c r="AB48" s="330">
        <v>127825316.29000001</v>
      </c>
      <c r="AC48" s="1091">
        <v>0.42530000000000001</v>
      </c>
      <c r="AD48" s="1409">
        <v>267731582</v>
      </c>
      <c r="AE48" s="1409">
        <v>267731582</v>
      </c>
      <c r="AF48" s="1409">
        <v>88029089</v>
      </c>
      <c r="AG48" s="1409">
        <v>88029089</v>
      </c>
      <c r="AH48" s="330" t="s">
        <v>2257</v>
      </c>
      <c r="AI48" s="1398">
        <v>45994</v>
      </c>
      <c r="AJ48" s="1398">
        <v>46723</v>
      </c>
      <c r="AK48" s="1398">
        <v>46723</v>
      </c>
      <c r="AL48" s="330" t="s">
        <v>2247</v>
      </c>
      <c r="AR48" s="330">
        <v>456116.26</v>
      </c>
      <c r="AS48" s="330">
        <v>590116.99</v>
      </c>
      <c r="AT48" s="330">
        <v>867106.42</v>
      </c>
      <c r="AU48" s="330">
        <v>1372995.16</v>
      </c>
      <c r="AV48" s="330">
        <v>1646081.19</v>
      </c>
      <c r="AW48" s="330">
        <v>2579239.85</v>
      </c>
      <c r="AX48" s="330">
        <v>2924452.32</v>
      </c>
      <c r="AY48" s="330">
        <v>2362980.25</v>
      </c>
      <c r="AZ48" s="330">
        <v>2419733.91</v>
      </c>
      <c r="BA48" s="330">
        <v>2338622.41</v>
      </c>
      <c r="BB48" s="330">
        <v>1513879.95</v>
      </c>
      <c r="BC48" s="330">
        <v>877578.11</v>
      </c>
      <c r="BD48" s="330">
        <v>741317.99</v>
      </c>
      <c r="BE48" s="330">
        <v>683405.96</v>
      </c>
      <c r="BF48" s="330">
        <v>605117.92000000004</v>
      </c>
      <c r="BG48" s="330">
        <v>847808.09</v>
      </c>
      <c r="BH48" s="330">
        <v>770113.64</v>
      </c>
      <c r="BI48" s="330">
        <v>880362.95</v>
      </c>
      <c r="BJ48" s="330">
        <v>1034722.85</v>
      </c>
      <c r="BK48" s="330">
        <v>1857178.87</v>
      </c>
      <c r="BL48" s="330">
        <v>930251.67</v>
      </c>
      <c r="BM48" s="330">
        <v>1586349.92</v>
      </c>
      <c r="BN48" s="330">
        <v>602881.76</v>
      </c>
      <c r="BO48" s="330">
        <v>564034.04</v>
      </c>
      <c r="BP48" s="330">
        <v>533369.24</v>
      </c>
      <c r="BQ48" s="330">
        <v>722713.36</v>
      </c>
      <c r="BR48" s="330">
        <v>959053.79</v>
      </c>
      <c r="BS48" s="330">
        <v>1205693.8400000001</v>
      </c>
      <c r="BT48" s="330">
        <v>1244219.8999999999</v>
      </c>
      <c r="BU48" s="330">
        <v>1492117.67</v>
      </c>
      <c r="BV48" s="330">
        <v>1883221.41</v>
      </c>
      <c r="BW48" s="330">
        <v>2178014.9700000002</v>
      </c>
      <c r="BX48" s="330">
        <v>2164868.5499999998</v>
      </c>
      <c r="BY48" s="330">
        <v>1930226.81</v>
      </c>
      <c r="BZ48" s="330">
        <v>1445178.66</v>
      </c>
      <c r="CA48" s="330">
        <v>1265609.3700000001</v>
      </c>
      <c r="CB48" s="330">
        <v>406812.88</v>
      </c>
      <c r="CC48" s="330">
        <v>1394911.92</v>
      </c>
      <c r="CD48" s="330">
        <v>7656082.1699999999</v>
      </c>
      <c r="CE48" s="330">
        <v>6924855.5899999999</v>
      </c>
      <c r="CF48" s="330">
        <v>5362910.83</v>
      </c>
      <c r="CG48" s="330">
        <v>4652425.37</v>
      </c>
      <c r="CH48" s="330">
        <v>3135100.06</v>
      </c>
      <c r="CI48" s="330">
        <v>2595860.48</v>
      </c>
      <c r="CJ48" s="330">
        <v>4328888.71</v>
      </c>
      <c r="CK48" s="330">
        <v>5004788.8499999996</v>
      </c>
      <c r="CL48" s="330">
        <v>5124620.8099999996</v>
      </c>
      <c r="CM48" s="330">
        <v>4525596.95</v>
      </c>
      <c r="CN48" s="330">
        <v>4585846.66</v>
      </c>
      <c r="CO48" s="330">
        <v>5136526.1399999997</v>
      </c>
      <c r="CP48" s="330">
        <v>5677290.0300000003</v>
      </c>
      <c r="CQ48" s="330">
        <v>3650382.97</v>
      </c>
      <c r="CR48" s="330">
        <v>4575558.1399999997</v>
      </c>
      <c r="CS48" s="330">
        <v>3707799.3</v>
      </c>
      <c r="CT48" s="330">
        <v>5521403.71</v>
      </c>
      <c r="CU48" s="330">
        <v>4370072.4400000004</v>
      </c>
      <c r="CV48" s="330">
        <v>2792077.49</v>
      </c>
      <c r="CW48" s="330">
        <v>1904808.12</v>
      </c>
      <c r="CX48" s="330">
        <v>2102923.56</v>
      </c>
      <c r="CY48" s="330">
        <v>3049505.34</v>
      </c>
      <c r="CZ48" s="330">
        <v>3223793.17</v>
      </c>
      <c r="DA48" s="330">
        <v>4801305.16</v>
      </c>
      <c r="DB48" s="330">
        <v>10515383.699999999</v>
      </c>
      <c r="DC48" s="330">
        <v>8867465.1600000001</v>
      </c>
      <c r="DD48" s="330">
        <v>8569095.8699999992</v>
      </c>
      <c r="DE48" s="330">
        <v>8089646.8300000001</v>
      </c>
      <c r="DF48" s="330">
        <v>5276555.17</v>
      </c>
      <c r="DG48" s="330">
        <v>5319039.78</v>
      </c>
      <c r="DH48" s="330">
        <v>5859422.4500000002</v>
      </c>
      <c r="DI48" s="330">
        <v>4903640.03</v>
      </c>
      <c r="DJ48" s="330">
        <v>4547376.04</v>
      </c>
      <c r="DK48" s="330">
        <v>4738647.7300000004</v>
      </c>
      <c r="DL48" s="330">
        <v>5133384.28</v>
      </c>
      <c r="DM48" s="330">
        <v>6903467.5199999996</v>
      </c>
      <c r="DN48" s="330">
        <v>3683411.37</v>
      </c>
      <c r="DO48" s="330">
        <v>2856118.85</v>
      </c>
      <c r="DP48" s="330">
        <v>3429934.13</v>
      </c>
      <c r="DQ48" s="330">
        <v>2407817.2599999998</v>
      </c>
      <c r="DR48" s="330">
        <v>2197761.6</v>
      </c>
      <c r="DS48" s="330">
        <v>3162700.83</v>
      </c>
      <c r="DT48" s="330">
        <v>2136848.9</v>
      </c>
      <c r="DU48" s="330">
        <v>1603450.21</v>
      </c>
      <c r="DV48" s="330">
        <v>1040691.64</v>
      </c>
      <c r="DW48" s="330">
        <v>757298.96</v>
      </c>
      <c r="DX48" s="330">
        <v>508351.22</v>
      </c>
      <c r="DY48" s="330">
        <v>360818.82</v>
      </c>
      <c r="DZ48" s="330">
        <v>287396.56</v>
      </c>
      <c r="EA48" s="330">
        <v>218462.63</v>
      </c>
      <c r="EB48" s="330">
        <v>300912.17</v>
      </c>
      <c r="EC48" s="330">
        <v>289406.5</v>
      </c>
      <c r="ED48" s="330">
        <v>249302.9</v>
      </c>
      <c r="EE48" s="330">
        <v>237447.91</v>
      </c>
      <c r="EF48" s="330">
        <v>232533.5</v>
      </c>
      <c r="EG48" s="330">
        <v>85629.43</v>
      </c>
      <c r="EH48" s="330">
        <v>59495.75</v>
      </c>
      <c r="EI48" s="330">
        <v>59495.75</v>
      </c>
      <c r="EJ48" s="330">
        <v>149023.82</v>
      </c>
      <c r="EK48" s="330">
        <v>432220.57</v>
      </c>
      <c r="EL48" s="330">
        <v>581245.47</v>
      </c>
      <c r="EM48" s="330">
        <v>563153.22</v>
      </c>
      <c r="EN48" s="330">
        <v>673062.67</v>
      </c>
      <c r="EO48" s="330">
        <v>518193.1</v>
      </c>
      <c r="EP48" s="330">
        <v>429203.17</v>
      </c>
      <c r="EQ48" s="330">
        <v>767330.76</v>
      </c>
      <c r="ER48" s="330">
        <v>558296.13</v>
      </c>
      <c r="ES48" s="330">
        <v>559657.94999999995</v>
      </c>
      <c r="ET48" s="330">
        <v>720150.44</v>
      </c>
      <c r="EU48" s="330">
        <v>1002295.13</v>
      </c>
      <c r="EV48" s="330">
        <v>629310.1</v>
      </c>
      <c r="EW48" s="330">
        <v>608648.76</v>
      </c>
      <c r="EX48" s="330">
        <v>206173.19</v>
      </c>
      <c r="EY48" s="330">
        <v>74253.490000000005</v>
      </c>
      <c r="EZ48" s="330">
        <v>82069.649999999994</v>
      </c>
    </row>
    <row r="49" spans="18:156" ht="20.399999999999999" customHeight="1">
      <c r="R49" s="330" t="s">
        <v>2258</v>
      </c>
      <c r="U49" s="330">
        <v>371</v>
      </c>
      <c r="V49" s="1410">
        <v>0</v>
      </c>
      <c r="W49" s="1410">
        <v>0</v>
      </c>
      <c r="X49" s="1410">
        <v>0</v>
      </c>
      <c r="Z49" s="1091">
        <v>0.22420000000000001</v>
      </c>
      <c r="AA49" s="330">
        <v>0</v>
      </c>
      <c r="AB49" s="330">
        <v>0</v>
      </c>
      <c r="AC49" s="1410">
        <v>0</v>
      </c>
      <c r="AD49" s="330">
        <v>0</v>
      </c>
      <c r="AE49" s="330">
        <v>0</v>
      </c>
      <c r="AF49" s="330">
        <v>0</v>
      </c>
      <c r="AG49" s="330">
        <v>0</v>
      </c>
      <c r="AH49" s="330" t="s">
        <v>2257</v>
      </c>
      <c r="AI49" s="1398">
        <v>45994</v>
      </c>
      <c r="AJ49" s="1398">
        <v>46723</v>
      </c>
      <c r="AK49" s="1398">
        <v>46723</v>
      </c>
      <c r="AL49" s="330" t="s">
        <v>2247</v>
      </c>
    </row>
    <row r="50" spans="18:156" ht="20.399999999999999" customHeight="1">
      <c r="R50" s="330" t="s">
        <v>2259</v>
      </c>
      <c r="U50" s="330">
        <v>28</v>
      </c>
      <c r="V50" s="1410">
        <v>0</v>
      </c>
      <c r="W50" s="1410">
        <v>0</v>
      </c>
      <c r="X50" s="1410">
        <v>0</v>
      </c>
      <c r="Z50" s="1410">
        <v>1</v>
      </c>
      <c r="AA50" s="330">
        <v>8031947.5</v>
      </c>
      <c r="AB50" s="330">
        <v>8031947.5</v>
      </c>
      <c r="AC50" s="1410">
        <v>1</v>
      </c>
      <c r="AD50" s="330">
        <v>0</v>
      </c>
      <c r="AE50" s="330">
        <v>0</v>
      </c>
      <c r="AF50" s="330">
        <v>0</v>
      </c>
      <c r="AG50" s="330">
        <v>0</v>
      </c>
      <c r="AH50" s="330" t="s">
        <v>2260</v>
      </c>
      <c r="AI50" s="1398">
        <v>45994</v>
      </c>
      <c r="AJ50" s="330" t="s">
        <v>2261</v>
      </c>
      <c r="AK50" s="1398">
        <v>46026</v>
      </c>
      <c r="AL50" s="330" t="s">
        <v>2247</v>
      </c>
      <c r="CD50" s="330">
        <v>2574000.48</v>
      </c>
      <c r="CE50" s="330">
        <v>2574000.48</v>
      </c>
      <c r="CF50" s="330">
        <v>1533315.62</v>
      </c>
      <c r="CG50" s="330">
        <v>1012973.19</v>
      </c>
      <c r="CH50" s="330">
        <v>337657.73</v>
      </c>
    </row>
    <row r="51" spans="18:156" ht="20.399999999999999" customHeight="1">
      <c r="R51" s="330" t="s">
        <v>2262</v>
      </c>
      <c r="U51" s="330">
        <v>380</v>
      </c>
      <c r="V51" s="1410">
        <v>0</v>
      </c>
      <c r="W51" s="1410">
        <v>0</v>
      </c>
      <c r="X51" s="1410">
        <v>0</v>
      </c>
      <c r="Z51" s="1091">
        <v>0.70289999999999997</v>
      </c>
      <c r="AA51" s="330">
        <v>53546316.439999998</v>
      </c>
      <c r="AB51" s="330">
        <v>42916562.420000002</v>
      </c>
      <c r="AC51" s="1410">
        <v>0.56000000000000005</v>
      </c>
      <c r="AD51" s="330">
        <v>0</v>
      </c>
      <c r="AE51" s="330">
        <v>0</v>
      </c>
      <c r="AF51" s="330">
        <v>0</v>
      </c>
      <c r="AG51" s="330">
        <v>0</v>
      </c>
      <c r="AH51" s="330" t="s">
        <v>2260</v>
      </c>
      <c r="AI51" s="1398">
        <v>46027</v>
      </c>
      <c r="AJ51" s="1398">
        <v>46421</v>
      </c>
      <c r="AK51" s="1398">
        <v>46537</v>
      </c>
      <c r="AL51" s="330" t="s">
        <v>2247</v>
      </c>
      <c r="CD51" s="330">
        <v>2333618.67</v>
      </c>
      <c r="CE51" s="330">
        <v>2336291.23</v>
      </c>
      <c r="CF51" s="330">
        <v>2278365.87</v>
      </c>
      <c r="CG51" s="330">
        <v>2211765.56</v>
      </c>
      <c r="CH51" s="330">
        <v>1945890.92</v>
      </c>
      <c r="CI51" s="330">
        <v>1583545.6</v>
      </c>
      <c r="CJ51" s="330">
        <v>3293998.88</v>
      </c>
      <c r="CK51" s="330">
        <v>3985689.61</v>
      </c>
      <c r="CL51" s="330">
        <v>4105572.15</v>
      </c>
      <c r="CM51" s="330">
        <v>3613165.39</v>
      </c>
      <c r="CN51" s="330">
        <v>3202754.5</v>
      </c>
      <c r="CO51" s="330">
        <v>2417375.2599999998</v>
      </c>
      <c r="CP51" s="330">
        <v>2066707.87</v>
      </c>
      <c r="CQ51" s="330">
        <v>1591207.15</v>
      </c>
      <c r="CR51" s="330">
        <v>1342232.02</v>
      </c>
      <c r="CS51" s="330">
        <v>1059083.7</v>
      </c>
      <c r="CT51" s="330">
        <v>1035168.21</v>
      </c>
      <c r="CU51" s="330">
        <v>1049075.44</v>
      </c>
      <c r="CV51" s="330">
        <v>977278.48</v>
      </c>
      <c r="CW51" s="330">
        <v>654520.56999999995</v>
      </c>
      <c r="CX51" s="330">
        <v>654520.56999999995</v>
      </c>
      <c r="CY51" s="330">
        <v>628652.79</v>
      </c>
      <c r="CZ51" s="330">
        <v>615718.89</v>
      </c>
      <c r="DA51" s="330">
        <v>601907.34</v>
      </c>
      <c r="DB51" s="330">
        <v>543104.31999999995</v>
      </c>
      <c r="DC51" s="330">
        <v>511924.4</v>
      </c>
      <c r="DD51" s="330">
        <v>419881.28</v>
      </c>
      <c r="DE51" s="330">
        <v>321722.27</v>
      </c>
      <c r="DF51" s="330">
        <v>328891.34000000003</v>
      </c>
      <c r="DG51" s="330">
        <v>277357.17</v>
      </c>
      <c r="DH51" s="330">
        <v>194742.85</v>
      </c>
      <c r="DI51" s="330">
        <v>194742.85</v>
      </c>
      <c r="DJ51" s="330">
        <v>194742.85</v>
      </c>
      <c r="DK51" s="330">
        <v>194742.85</v>
      </c>
      <c r="DL51" s="330">
        <v>139496.65</v>
      </c>
      <c r="DM51" s="330">
        <v>111873.55</v>
      </c>
      <c r="DN51" s="330">
        <v>91156.23</v>
      </c>
      <c r="DO51" s="330">
        <v>63533.13</v>
      </c>
      <c r="DP51" s="330">
        <v>66295.44</v>
      </c>
      <c r="DQ51" s="330">
        <v>41434.65</v>
      </c>
      <c r="DR51" s="330">
        <v>471717.55</v>
      </c>
      <c r="DS51" s="330">
        <v>471717.55</v>
      </c>
      <c r="DT51" s="330">
        <v>471717.55</v>
      </c>
      <c r="DU51" s="330">
        <v>430144.32</v>
      </c>
      <c r="DV51" s="330">
        <v>346997.87</v>
      </c>
      <c r="DW51" s="330">
        <v>263851.40999999997</v>
      </c>
      <c r="DX51" s="330">
        <v>263851.40999999997</v>
      </c>
      <c r="DY51" s="330">
        <v>97558.51</v>
      </c>
      <c r="DZ51" s="330">
        <v>97558.51</v>
      </c>
      <c r="EA51" s="330">
        <v>97558.51</v>
      </c>
      <c r="EB51" s="330">
        <v>159918.35</v>
      </c>
      <c r="EC51" s="330">
        <v>208466.64</v>
      </c>
      <c r="ED51" s="330">
        <v>180843.54</v>
      </c>
      <c r="EE51" s="330">
        <v>180843.54</v>
      </c>
      <c r="EF51" s="330">
        <v>180843.54</v>
      </c>
      <c r="EG51" s="330">
        <v>76910.47</v>
      </c>
      <c r="EH51" s="330">
        <v>56123.86</v>
      </c>
      <c r="EI51" s="330">
        <v>56123.86</v>
      </c>
      <c r="EJ51" s="330">
        <v>45730.55</v>
      </c>
      <c r="EK51" s="330">
        <v>24943.94</v>
      </c>
      <c r="EL51" s="330">
        <v>24943.94</v>
      </c>
      <c r="EM51" s="330">
        <v>24943.94</v>
      </c>
      <c r="EN51" s="330">
        <v>24943.94</v>
      </c>
      <c r="EO51" s="330">
        <v>8314.65</v>
      </c>
    </row>
    <row r="52" spans="18:156" ht="20.399999999999999" customHeight="1">
      <c r="R52" s="330" t="s">
        <v>2263</v>
      </c>
      <c r="U52" s="330">
        <v>678</v>
      </c>
      <c r="V52" s="1091">
        <v>0.40989999999999999</v>
      </c>
      <c r="W52" s="1091">
        <v>0.42280000000000001</v>
      </c>
      <c r="X52" s="1091">
        <v>0.42280000000000001</v>
      </c>
      <c r="Z52" s="1091">
        <v>0.46339999999999998</v>
      </c>
      <c r="AA52" s="330">
        <v>179380159.84</v>
      </c>
      <c r="AB52" s="330">
        <v>73530161.590000004</v>
      </c>
      <c r="AC52" s="1091">
        <v>0.42280000000000001</v>
      </c>
      <c r="AD52" s="1409">
        <v>208184243</v>
      </c>
      <c r="AE52" s="1409">
        <v>208184243</v>
      </c>
      <c r="AF52" s="1409">
        <v>88029089</v>
      </c>
      <c r="AG52" s="1409">
        <v>88029089</v>
      </c>
      <c r="AH52" s="330" t="s">
        <v>2260</v>
      </c>
      <c r="AI52" s="1398">
        <v>46025</v>
      </c>
      <c r="AJ52" s="1398">
        <v>46714</v>
      </c>
      <c r="AK52" s="1398">
        <v>46720</v>
      </c>
      <c r="AL52" s="330" t="s">
        <v>2247</v>
      </c>
      <c r="AR52" s="330">
        <v>456116.26</v>
      </c>
      <c r="AS52" s="330">
        <v>590116.99</v>
      </c>
      <c r="AT52" s="330">
        <v>867106.42</v>
      </c>
      <c r="AU52" s="330">
        <v>1372995.16</v>
      </c>
      <c r="AV52" s="330">
        <v>1646081.19</v>
      </c>
      <c r="AW52" s="330">
        <v>2579239.85</v>
      </c>
      <c r="AX52" s="330">
        <v>2924452.32</v>
      </c>
      <c r="AY52" s="330">
        <v>2362980.25</v>
      </c>
      <c r="AZ52" s="330">
        <v>2419733.91</v>
      </c>
      <c r="BA52" s="330">
        <v>2338622.41</v>
      </c>
      <c r="BB52" s="330">
        <v>1513879.95</v>
      </c>
      <c r="BC52" s="330">
        <v>877578.11</v>
      </c>
      <c r="BD52" s="330">
        <v>741317.99</v>
      </c>
      <c r="BE52" s="330">
        <v>683405.96</v>
      </c>
      <c r="BF52" s="330">
        <v>605117.92000000004</v>
      </c>
      <c r="BG52" s="330">
        <v>847808.09</v>
      </c>
      <c r="BH52" s="330">
        <v>770113.64</v>
      </c>
      <c r="BI52" s="330">
        <v>880362.95</v>
      </c>
      <c r="BJ52" s="330">
        <v>1034722.85</v>
      </c>
      <c r="BK52" s="330">
        <v>1857178.87</v>
      </c>
      <c r="BL52" s="330">
        <v>930251.67</v>
      </c>
      <c r="BM52" s="330">
        <v>1586349.92</v>
      </c>
      <c r="BN52" s="330">
        <v>602881.76</v>
      </c>
      <c r="BO52" s="330">
        <v>564034.04</v>
      </c>
      <c r="BP52" s="330">
        <v>533369.24</v>
      </c>
      <c r="BQ52" s="330">
        <v>722713.36</v>
      </c>
      <c r="BR52" s="330">
        <v>959053.79</v>
      </c>
      <c r="BS52" s="330">
        <v>1205693.8400000001</v>
      </c>
      <c r="BT52" s="330">
        <v>1244219.8999999999</v>
      </c>
      <c r="BU52" s="330">
        <v>1492117.67</v>
      </c>
      <c r="BV52" s="330">
        <v>1883221.41</v>
      </c>
      <c r="BW52" s="330">
        <v>2178014.9700000002</v>
      </c>
      <c r="BX52" s="330">
        <v>2164868.5499999998</v>
      </c>
      <c r="BY52" s="330">
        <v>1930226.81</v>
      </c>
      <c r="BZ52" s="330">
        <v>1445178.66</v>
      </c>
      <c r="CA52" s="330">
        <v>1265609.3700000001</v>
      </c>
      <c r="CB52" s="330">
        <v>406812.88</v>
      </c>
      <c r="CC52" s="330">
        <v>1394911.92</v>
      </c>
      <c r="CD52" s="330">
        <v>2748463.02</v>
      </c>
      <c r="CE52" s="330">
        <v>2014563.87</v>
      </c>
      <c r="CF52" s="330">
        <v>1551229.34</v>
      </c>
      <c r="CG52" s="330">
        <v>1427686.62</v>
      </c>
      <c r="CH52" s="330">
        <v>851551.42</v>
      </c>
      <c r="CI52" s="330">
        <v>1012314.88</v>
      </c>
      <c r="CJ52" s="330">
        <v>1034889.83</v>
      </c>
      <c r="CK52" s="330">
        <v>1019099.25</v>
      </c>
      <c r="CL52" s="330">
        <v>1019048.66</v>
      </c>
      <c r="CM52" s="330">
        <v>912431.56</v>
      </c>
      <c r="CN52" s="330">
        <v>1383092.16</v>
      </c>
      <c r="CO52" s="330">
        <v>1380492.97</v>
      </c>
      <c r="CP52" s="330">
        <v>1602595.3</v>
      </c>
      <c r="CQ52" s="330">
        <v>2059175.82</v>
      </c>
      <c r="CR52" s="330">
        <v>3233326.12</v>
      </c>
      <c r="CS52" s="330">
        <v>2648715.59</v>
      </c>
      <c r="CT52" s="330">
        <v>2589803.46</v>
      </c>
      <c r="CU52" s="330">
        <v>1870784.26</v>
      </c>
      <c r="CV52" s="330">
        <v>1814799.01</v>
      </c>
      <c r="CW52" s="330">
        <v>1250287.55</v>
      </c>
      <c r="CX52" s="330">
        <v>1448402.98</v>
      </c>
      <c r="CY52" s="330">
        <v>2420852.5499999998</v>
      </c>
      <c r="CZ52" s="330">
        <v>2608074.2799999998</v>
      </c>
      <c r="DA52" s="330">
        <v>3570228.59</v>
      </c>
      <c r="DB52" s="330">
        <v>4657807.47</v>
      </c>
      <c r="DC52" s="330">
        <v>4259247.57</v>
      </c>
      <c r="DD52" s="330">
        <v>4220253.62</v>
      </c>
      <c r="DE52" s="330">
        <v>5003595.9800000004</v>
      </c>
      <c r="DF52" s="330">
        <v>4947663.83</v>
      </c>
      <c r="DG52" s="330">
        <v>5041682.6100000003</v>
      </c>
      <c r="DH52" s="330">
        <v>5664679.5999999996</v>
      </c>
      <c r="DI52" s="330">
        <v>4708897.18</v>
      </c>
      <c r="DJ52" s="330">
        <v>4352633.1900000004</v>
      </c>
      <c r="DK52" s="330">
        <v>4543904.88</v>
      </c>
      <c r="DL52" s="330">
        <v>4538743.93</v>
      </c>
      <c r="DM52" s="330">
        <v>3900092.88</v>
      </c>
      <c r="DN52" s="330">
        <v>3592255.14</v>
      </c>
      <c r="DO52" s="330">
        <v>2792585.72</v>
      </c>
      <c r="DP52" s="330">
        <v>3363638.69</v>
      </c>
      <c r="DQ52" s="330">
        <v>2366382.61</v>
      </c>
      <c r="DR52" s="330">
        <v>1726044.05</v>
      </c>
      <c r="DS52" s="330">
        <v>2690983.28</v>
      </c>
      <c r="DT52" s="330">
        <v>1665131.35</v>
      </c>
      <c r="DU52" s="330">
        <v>1173305.8899999999</v>
      </c>
      <c r="DV52" s="330">
        <v>693693.78</v>
      </c>
      <c r="DW52" s="330">
        <v>493447.54</v>
      </c>
      <c r="DX52" s="330">
        <v>244499.8</v>
      </c>
      <c r="DY52" s="330">
        <v>263260.32</v>
      </c>
      <c r="DZ52" s="330">
        <v>189838.05</v>
      </c>
      <c r="EA52" s="330">
        <v>120904.13</v>
      </c>
      <c r="EB52" s="330">
        <v>140993.82999999999</v>
      </c>
      <c r="EC52" s="330">
        <v>80939.86</v>
      </c>
      <c r="ED52" s="330">
        <v>68459.37</v>
      </c>
      <c r="EE52" s="330">
        <v>56604.38</v>
      </c>
      <c r="EF52" s="330">
        <v>51689.96</v>
      </c>
      <c r="EG52" s="330">
        <v>8718.9500000000007</v>
      </c>
      <c r="EH52" s="330">
        <v>3371.89</v>
      </c>
      <c r="EI52" s="330">
        <v>3371.89</v>
      </c>
      <c r="EJ52" s="330">
        <v>103293.27</v>
      </c>
      <c r="EK52" s="330">
        <v>407276.63</v>
      </c>
      <c r="EL52" s="330">
        <v>556301.53</v>
      </c>
      <c r="EM52" s="330">
        <v>538209.28000000003</v>
      </c>
      <c r="EN52" s="330">
        <v>648118.74</v>
      </c>
      <c r="EO52" s="330">
        <v>509878.46</v>
      </c>
      <c r="EP52" s="330">
        <v>429203.17</v>
      </c>
      <c r="EQ52" s="330">
        <v>767330.76</v>
      </c>
      <c r="ER52" s="330">
        <v>558296.13</v>
      </c>
      <c r="ES52" s="330">
        <v>559657.94999999995</v>
      </c>
      <c r="ET52" s="330">
        <v>720150.44</v>
      </c>
      <c r="EU52" s="330">
        <v>1002295.13</v>
      </c>
      <c r="EV52" s="330">
        <v>629310.1</v>
      </c>
      <c r="EW52" s="330">
        <v>608648.76</v>
      </c>
      <c r="EX52" s="330">
        <v>206173.19</v>
      </c>
      <c r="EY52" s="330">
        <v>74253.490000000005</v>
      </c>
      <c r="EZ52" s="330">
        <v>82069.649999999994</v>
      </c>
    </row>
    <row r="53" spans="18:156" ht="20.399999999999999" customHeight="1">
      <c r="R53" s="330" t="s">
        <v>2264</v>
      </c>
      <c r="U53" s="330">
        <v>144</v>
      </c>
      <c r="V53" s="1410">
        <v>0</v>
      </c>
      <c r="W53" s="1410">
        <v>0</v>
      </c>
      <c r="X53" s="1410">
        <v>0</v>
      </c>
      <c r="Z53" s="1410">
        <v>0</v>
      </c>
      <c r="AA53" s="330">
        <v>26773158.219999999</v>
      </c>
      <c r="AB53" s="330">
        <v>3346644.78</v>
      </c>
      <c r="AC53" s="1410">
        <v>0</v>
      </c>
      <c r="AD53" s="330">
        <v>0</v>
      </c>
      <c r="AE53" s="330">
        <v>0</v>
      </c>
      <c r="AF53" s="330">
        <v>0</v>
      </c>
      <c r="AG53" s="330">
        <v>0</v>
      </c>
      <c r="AH53" s="1398">
        <v>46372</v>
      </c>
      <c r="AI53" s="1398">
        <v>46281</v>
      </c>
      <c r="AJ53" s="1398">
        <v>46540</v>
      </c>
      <c r="AK53" s="1398">
        <v>46415</v>
      </c>
      <c r="AL53" s="330" t="s">
        <v>2247</v>
      </c>
      <c r="CO53" s="330">
        <v>1338657.9099999999</v>
      </c>
      <c r="CP53" s="330">
        <v>2007986.87</v>
      </c>
      <c r="CT53" s="330">
        <v>1896432.04</v>
      </c>
      <c r="CU53" s="330">
        <v>1450212.74</v>
      </c>
      <c r="DA53" s="330">
        <v>629169.22</v>
      </c>
      <c r="DB53" s="330">
        <v>5314471.91</v>
      </c>
      <c r="DC53" s="330">
        <v>4096293.19</v>
      </c>
      <c r="DD53" s="330">
        <v>3928960.97</v>
      </c>
      <c r="DE53" s="330">
        <v>2764328.59</v>
      </c>
      <c r="DL53" s="330">
        <v>455143.69</v>
      </c>
      <c r="DM53" s="330">
        <v>2891501.09</v>
      </c>
    </row>
    <row r="54" spans="18:156" ht="20.399999999999999" customHeight="1">
      <c r="R54" s="330" t="s">
        <v>2265</v>
      </c>
      <c r="U54" s="330">
        <v>65</v>
      </c>
      <c r="V54" s="1410">
        <v>0</v>
      </c>
      <c r="W54" s="1410">
        <v>0</v>
      </c>
      <c r="X54" s="1410">
        <v>0</v>
      </c>
      <c r="Z54" s="1410">
        <v>0</v>
      </c>
      <c r="AA54" s="330">
        <v>0</v>
      </c>
      <c r="AB54" s="330">
        <v>0</v>
      </c>
      <c r="AC54" s="1410">
        <v>0</v>
      </c>
      <c r="AD54" s="330">
        <v>0</v>
      </c>
      <c r="AE54" s="330">
        <v>0</v>
      </c>
      <c r="AF54" s="330">
        <v>0</v>
      </c>
      <c r="AG54" s="330">
        <v>0</v>
      </c>
      <c r="AH54" s="1398">
        <v>46648</v>
      </c>
      <c r="AI54" s="1398">
        <v>46649</v>
      </c>
      <c r="AJ54" s="1398">
        <v>46723</v>
      </c>
      <c r="AK54" s="1398">
        <v>46723</v>
      </c>
      <c r="AL54" s="330" t="s">
        <v>2247</v>
      </c>
    </row>
  </sheetData>
  <autoFilter ref="C8:P16" xr:uid="{00000000-0009-0000-0000-000004000000}">
    <filterColumn colId="0" showButton="0"/>
  </autoFilter>
  <mergeCells count="13">
    <mergeCell ref="M19:O19"/>
    <mergeCell ref="D3:P5"/>
    <mergeCell ref="K6:P6"/>
    <mergeCell ref="C7:C8"/>
    <mergeCell ref="F7:G7"/>
    <mergeCell ref="E7:E8"/>
    <mergeCell ref="L7:L8"/>
    <mergeCell ref="H7:J7"/>
    <mergeCell ref="D7:D8"/>
    <mergeCell ref="O7:P7"/>
    <mergeCell ref="C3:C5"/>
    <mergeCell ref="M7:N7"/>
    <mergeCell ref="H19:J19"/>
  </mergeCells>
  <dataValidations count="2">
    <dataValidation type="list" allowBlank="1" showInputMessage="1" showErrorMessage="1" prompt="Select as loaded in P6 Schedule" sqref="K8" xr:uid="{E1AA78F6-9638-48D7-A8F0-AD0A07AAFD39}">
      <formula1>"(Manhours),(Mandays)"</formula1>
    </dataValidation>
    <dataValidation allowBlank="1" showInputMessage="1" showErrorMessage="1" prompt="WBS Level-1 as in P6 and/or as per BOQ" sqref="C9:C13" xr:uid="{E09D3CB9-9783-458F-AA9F-B7403F82A8DD}"/>
  </dataValidations>
  <printOptions horizontalCentered="1" verticalCentered="1"/>
  <pageMargins left="0" right="0" top="0" bottom="0" header="0" footer="0"/>
  <pageSetup paperSize="9" scale="54" orientation="landscape" r:id="rId1"/>
  <headerFooter>
    <oddFooter>&amp;R_x000D_&amp;1#&amp;"Aptos"&amp;10&amp;K000000 Data sensitivity -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24BF-EE9F-48A0-BCB3-D868F27727C7}">
  <sheetPr>
    <pageSetUpPr fitToPage="1"/>
  </sheetPr>
  <dimension ref="C2:O33"/>
  <sheetViews>
    <sheetView view="pageBreakPreview" topLeftCell="A4" zoomScale="85" zoomScaleNormal="85" zoomScaleSheetLayoutView="85" workbookViewId="0">
      <selection activeCell="K14" sqref="K14"/>
    </sheetView>
  </sheetViews>
  <sheetFormatPr defaultColWidth="10" defaultRowHeight="25.2" customHeight="1"/>
  <cols>
    <col min="1" max="1" width="10" style="837"/>
    <col min="2" max="2" width="4.6640625" style="837" customWidth="1"/>
    <col min="3" max="3" width="11.88671875" style="838" bestFit="1" customWidth="1"/>
    <col min="4" max="4" width="17.6640625" style="837" bestFit="1" customWidth="1"/>
    <col min="5" max="5" width="20.33203125" style="837" bestFit="1" customWidth="1"/>
    <col min="6" max="6" width="16.109375" style="837" bestFit="1" customWidth="1"/>
    <col min="7" max="7" width="18.88671875" style="837" bestFit="1" customWidth="1"/>
    <col min="8" max="8" width="20.33203125" style="837" bestFit="1" customWidth="1"/>
    <col min="9" max="9" width="17.33203125" style="837" bestFit="1" customWidth="1"/>
    <col min="10" max="10" width="19.6640625" style="837" bestFit="1" customWidth="1"/>
    <col min="11" max="11" width="23" style="837" bestFit="1" customWidth="1"/>
    <col min="12" max="12" width="25.33203125" style="837" bestFit="1" customWidth="1"/>
    <col min="13" max="13" width="4.88671875" style="837" customWidth="1"/>
    <col min="14" max="14" width="16.6640625" style="837" bestFit="1" customWidth="1"/>
    <col min="15" max="21" width="18.109375" style="837" bestFit="1" customWidth="1"/>
    <col min="22" max="16384" width="10" style="837"/>
  </cols>
  <sheetData>
    <row r="2" spans="3:15" ht="25.2" customHeight="1" thickBot="1">
      <c r="D2" s="839"/>
      <c r="G2" s="839"/>
    </row>
    <row r="3" spans="3:15" ht="72.599999999999994" customHeight="1">
      <c r="C3" s="845"/>
      <c r="D3" s="2242" t="s">
        <v>1593</v>
      </c>
      <c r="E3" s="2242"/>
      <c r="F3" s="2243"/>
      <c r="G3" s="2244" t="s">
        <v>1592</v>
      </c>
      <c r="H3" s="2245"/>
      <c r="I3" s="2246"/>
      <c r="J3" s="2244" t="s">
        <v>1597</v>
      </c>
      <c r="K3" s="2245"/>
      <c r="L3" s="2246"/>
    </row>
    <row r="4" spans="3:15" ht="42.6" customHeight="1" thickBot="1">
      <c r="C4" s="909" t="s">
        <v>1399</v>
      </c>
      <c r="D4" s="910" t="s">
        <v>1596</v>
      </c>
      <c r="E4" s="910" t="s">
        <v>1595</v>
      </c>
      <c r="F4" s="911" t="s">
        <v>1594</v>
      </c>
      <c r="G4" s="910" t="s">
        <v>1596</v>
      </c>
      <c r="H4" s="910" t="s">
        <v>1981</v>
      </c>
      <c r="I4" s="911" t="s">
        <v>1594</v>
      </c>
      <c r="J4" s="910" t="s">
        <v>1596</v>
      </c>
      <c r="K4" s="910" t="s">
        <v>1595</v>
      </c>
      <c r="L4" s="911" t="s">
        <v>1980</v>
      </c>
      <c r="M4" s="835"/>
    </row>
    <row r="5" spans="3:15" ht="25.2" customHeight="1">
      <c r="C5" s="912">
        <v>45992</v>
      </c>
      <c r="D5" s="913">
        <v>8419524</v>
      </c>
      <c r="E5" s="914">
        <f>D5</f>
        <v>8419524</v>
      </c>
      <c r="F5" s="915">
        <f t="shared" ref="F5:F26" si="0">E5/$E$27</f>
        <v>2.7E-2</v>
      </c>
      <c r="G5" s="916">
        <f>+H5</f>
        <v>0</v>
      </c>
      <c r="H5" s="914">
        <v>0</v>
      </c>
      <c r="I5" s="847">
        <v>0</v>
      </c>
      <c r="J5" s="917">
        <v>1338657.92</v>
      </c>
      <c r="K5" s="914">
        <v>1164050.3600000001</v>
      </c>
      <c r="L5" s="915">
        <f>K5/$H$29</f>
        <v>4.0000000000000001E-3</v>
      </c>
      <c r="N5" s="842">
        <v>1.1499999999999999</v>
      </c>
    </row>
    <row r="6" spans="3:15" ht="25.2" customHeight="1">
      <c r="C6" s="846">
        <f t="shared" ref="C6:C29" si="1">EOMONTH(C5,1)</f>
        <v>46053</v>
      </c>
      <c r="D6" s="840">
        <v>2196489</v>
      </c>
      <c r="E6" s="841">
        <f t="shared" ref="E6:E27" si="2">D6+E5</f>
        <v>10616013</v>
      </c>
      <c r="F6" s="847">
        <f t="shared" si="0"/>
        <v>3.4000000000000002E-2</v>
      </c>
      <c r="G6" s="849">
        <f>+H6-H5</f>
        <v>535463.17000000004</v>
      </c>
      <c r="H6" s="841">
        <v>535463.17000000004</v>
      </c>
      <c r="I6" s="847">
        <v>2E-3</v>
      </c>
      <c r="J6" s="908">
        <f>K6-K5</f>
        <v>8846782.7100000009</v>
      </c>
      <c r="K6" s="841">
        <v>10010833.07</v>
      </c>
      <c r="L6" s="847">
        <f t="shared" ref="L6:L14" si="3">K6/$H$29</f>
        <v>3.6999999999999998E-2</v>
      </c>
    </row>
    <row r="7" spans="3:15" ht="25.2" customHeight="1">
      <c r="C7" s="846">
        <f t="shared" si="1"/>
        <v>46081</v>
      </c>
      <c r="D7" s="840">
        <v>14420331</v>
      </c>
      <c r="E7" s="841">
        <f t="shared" si="2"/>
        <v>25036344</v>
      </c>
      <c r="F7" s="847">
        <f t="shared" si="0"/>
        <v>8.1000000000000003E-2</v>
      </c>
      <c r="G7" s="849">
        <f t="shared" ref="G7:G29" si="4">+H7-H6</f>
        <v>6693289.6299999999</v>
      </c>
      <c r="H7" s="841">
        <v>7228752.7999999998</v>
      </c>
      <c r="I7" s="847">
        <v>2.7E-2</v>
      </c>
      <c r="J7" s="908">
        <f>K7-K6</f>
        <v>7682732.3600000003</v>
      </c>
      <c r="K7" s="841">
        <v>17693565.43</v>
      </c>
      <c r="L7" s="847">
        <f t="shared" si="3"/>
        <v>6.6000000000000003E-2</v>
      </c>
    </row>
    <row r="8" spans="3:15" ht="25.2" customHeight="1">
      <c r="C8" s="846">
        <f t="shared" si="1"/>
        <v>46112</v>
      </c>
      <c r="D8" s="840">
        <v>33339297</v>
      </c>
      <c r="E8" s="841">
        <f t="shared" si="2"/>
        <v>58375641</v>
      </c>
      <c r="F8" s="847">
        <f t="shared" si="0"/>
        <v>0.19</v>
      </c>
      <c r="G8" s="849">
        <f t="shared" si="4"/>
        <v>16599358.279999999</v>
      </c>
      <c r="H8" s="841">
        <v>23828111.079999998</v>
      </c>
      <c r="I8" s="847">
        <v>8.8999999999999996E-2</v>
      </c>
      <c r="J8" s="908">
        <f>K8-K7</f>
        <v>5587441.7199999997</v>
      </c>
      <c r="K8" s="841">
        <v>23281007.149999999</v>
      </c>
      <c r="L8" s="847">
        <f t="shared" si="3"/>
        <v>8.6999999999999994E-2</v>
      </c>
    </row>
    <row r="9" spans="3:15" ht="25.2" customHeight="1">
      <c r="C9" s="846">
        <f t="shared" si="1"/>
        <v>46142</v>
      </c>
      <c r="D9" s="840">
        <v>37611630</v>
      </c>
      <c r="E9" s="841">
        <f t="shared" si="2"/>
        <v>95987271</v>
      </c>
      <c r="F9" s="847">
        <f t="shared" si="0"/>
        <v>0.312</v>
      </c>
      <c r="G9" s="849">
        <f t="shared" si="4"/>
        <v>18741210.969999999</v>
      </c>
      <c r="H9" s="841">
        <v>42569322.049999997</v>
      </c>
      <c r="I9" s="847">
        <v>0.159</v>
      </c>
      <c r="J9" s="849">
        <v>26211859.309999999</v>
      </c>
      <c r="K9" s="841">
        <v>46073928.359999999</v>
      </c>
      <c r="L9" s="989">
        <f t="shared" si="3"/>
        <v>0.1721</v>
      </c>
      <c r="N9" s="842"/>
    </row>
    <row r="10" spans="3:15" ht="25.2" customHeight="1">
      <c r="C10" s="846">
        <f t="shared" si="1"/>
        <v>46173</v>
      </c>
      <c r="D10" s="840">
        <v>22056707</v>
      </c>
      <c r="E10" s="841">
        <f t="shared" si="2"/>
        <v>118043978</v>
      </c>
      <c r="F10" s="847">
        <f t="shared" si="0"/>
        <v>0.38300000000000001</v>
      </c>
      <c r="G10" s="849">
        <f t="shared" si="4"/>
        <v>16599358.279999999</v>
      </c>
      <c r="H10" s="841">
        <v>59168680.329999998</v>
      </c>
      <c r="I10" s="847">
        <v>0.221</v>
      </c>
      <c r="J10" s="849">
        <f>K10-K9</f>
        <v>13596480.67</v>
      </c>
      <c r="K10" s="841">
        <v>59670409.030000001</v>
      </c>
      <c r="L10" s="847">
        <f t="shared" si="3"/>
        <v>0.223</v>
      </c>
    </row>
    <row r="11" spans="3:15" ht="25.2" customHeight="1">
      <c r="C11" s="846">
        <f t="shared" si="1"/>
        <v>46203</v>
      </c>
      <c r="D11" s="840">
        <v>18108751</v>
      </c>
      <c r="E11" s="841">
        <f t="shared" si="2"/>
        <v>136152729</v>
      </c>
      <c r="F11" s="847">
        <f t="shared" si="0"/>
        <v>0.442</v>
      </c>
      <c r="G11" s="849">
        <f t="shared" si="4"/>
        <v>18473479.379999999</v>
      </c>
      <c r="H11" s="841">
        <v>77642159.709999993</v>
      </c>
      <c r="I11" s="847">
        <v>0.28999999999999998</v>
      </c>
      <c r="J11" s="849">
        <f>K11-K10</f>
        <v>18164516.920000002</v>
      </c>
      <c r="K11" s="841">
        <v>77834925.950000003</v>
      </c>
      <c r="L11" s="847">
        <f t="shared" si="3"/>
        <v>0.29099999999999998</v>
      </c>
    </row>
    <row r="12" spans="3:15" ht="25.2" customHeight="1">
      <c r="C12" s="846">
        <f t="shared" si="1"/>
        <v>46234</v>
      </c>
      <c r="D12" s="840">
        <v>24569297</v>
      </c>
      <c r="E12" s="841">
        <f t="shared" si="2"/>
        <v>160722026</v>
      </c>
      <c r="F12" s="847">
        <f t="shared" si="0"/>
        <v>0.52200000000000002</v>
      </c>
      <c r="G12" s="849">
        <f t="shared" si="4"/>
        <v>21418526.82</v>
      </c>
      <c r="H12" s="841">
        <v>99060686.530000001</v>
      </c>
      <c r="I12" s="847">
        <v>0.37</v>
      </c>
      <c r="J12" s="849">
        <f>K12-K11</f>
        <v>13780680.01</v>
      </c>
      <c r="K12" s="841">
        <v>91615605.959999993</v>
      </c>
      <c r="L12" s="847">
        <f t="shared" si="3"/>
        <v>0.34200000000000003</v>
      </c>
    </row>
    <row r="13" spans="3:15" ht="25.2" customHeight="1">
      <c r="C13" s="846">
        <f t="shared" si="1"/>
        <v>46265</v>
      </c>
      <c r="D13" s="840">
        <v>23526180</v>
      </c>
      <c r="E13" s="841">
        <f t="shared" si="2"/>
        <v>184248206</v>
      </c>
      <c r="F13" s="847">
        <f t="shared" si="0"/>
        <v>0.59799999999999998</v>
      </c>
      <c r="G13" s="849">
        <f t="shared" si="4"/>
        <v>17670284.620000001</v>
      </c>
      <c r="H13" s="841">
        <v>116730971.15000001</v>
      </c>
      <c r="I13" s="847">
        <v>0.436</v>
      </c>
      <c r="J13" s="849">
        <f>K13-K12</f>
        <v>9003545.3699999992</v>
      </c>
      <c r="K13" s="841">
        <v>100619151.33</v>
      </c>
      <c r="L13" s="847">
        <f t="shared" si="3"/>
        <v>0.376</v>
      </c>
    </row>
    <row r="14" spans="3:15" ht="25.2" customHeight="1">
      <c r="C14" s="846">
        <f t="shared" si="1"/>
        <v>46295</v>
      </c>
      <c r="D14" s="840">
        <v>48356422</v>
      </c>
      <c r="E14" s="841">
        <f t="shared" si="2"/>
        <v>232604628</v>
      </c>
      <c r="F14" s="847">
        <f t="shared" si="0"/>
        <v>0.755</v>
      </c>
      <c r="G14" s="849">
        <f t="shared" si="4"/>
        <v>11512458.17</v>
      </c>
      <c r="H14" s="841">
        <v>128243429.31999999</v>
      </c>
      <c r="I14" s="847">
        <v>0.47899999999999998</v>
      </c>
      <c r="J14" s="849">
        <f>K14-K13</f>
        <v>15653730.67</v>
      </c>
      <c r="K14" s="841">
        <v>116272882</v>
      </c>
      <c r="L14" s="847">
        <f t="shared" si="3"/>
        <v>0.434</v>
      </c>
      <c r="O14" s="837">
        <f>+E14/1.15</f>
        <v>202264893.91304299</v>
      </c>
    </row>
    <row r="15" spans="3:15" ht="25.2" customHeight="1">
      <c r="C15" s="846">
        <f t="shared" si="1"/>
        <v>46326</v>
      </c>
      <c r="D15" s="840">
        <v>23001344</v>
      </c>
      <c r="E15" s="841">
        <f t="shared" si="2"/>
        <v>255605972</v>
      </c>
      <c r="F15" s="847">
        <f t="shared" si="0"/>
        <v>0.83</v>
      </c>
      <c r="G15" s="849">
        <f t="shared" si="4"/>
        <v>26773158.52</v>
      </c>
      <c r="H15" s="841">
        <v>155016587.84</v>
      </c>
      <c r="I15" s="847">
        <v>0.57899999999999996</v>
      </c>
      <c r="J15" s="849"/>
      <c r="K15" s="841"/>
      <c r="L15" s="847"/>
    </row>
    <row r="16" spans="3:15" ht="25.2" customHeight="1">
      <c r="C16" s="846">
        <f t="shared" si="1"/>
        <v>46356</v>
      </c>
      <c r="D16" s="840">
        <v>12608740</v>
      </c>
      <c r="E16" s="841">
        <f t="shared" si="2"/>
        <v>268214712</v>
      </c>
      <c r="F16" s="847">
        <f t="shared" si="0"/>
        <v>0.871</v>
      </c>
      <c r="G16" s="849">
        <f t="shared" si="4"/>
        <v>32663253.399999999</v>
      </c>
      <c r="H16" s="841">
        <v>187679841.24000001</v>
      </c>
      <c r="I16" s="847">
        <v>0.70099999999999996</v>
      </c>
      <c r="J16" s="849"/>
      <c r="K16" s="841"/>
      <c r="L16" s="847"/>
    </row>
    <row r="17" spans="3:12" ht="25.2" customHeight="1">
      <c r="C17" s="846">
        <f t="shared" si="1"/>
        <v>46387</v>
      </c>
      <c r="D17" s="840">
        <v>972462</v>
      </c>
      <c r="E17" s="841">
        <f t="shared" si="2"/>
        <v>269187174</v>
      </c>
      <c r="F17" s="847">
        <f t="shared" si="0"/>
        <v>0.874</v>
      </c>
      <c r="G17" s="849">
        <f t="shared" si="4"/>
        <v>16599358.279999999</v>
      </c>
      <c r="H17" s="841">
        <v>204279199.52000001</v>
      </c>
      <c r="I17" s="847">
        <v>0.76300000000000001</v>
      </c>
      <c r="J17" s="849"/>
      <c r="K17" s="841"/>
      <c r="L17" s="847"/>
    </row>
    <row r="18" spans="3:12" ht="25.2" customHeight="1">
      <c r="C18" s="846">
        <f t="shared" si="1"/>
        <v>46418</v>
      </c>
      <c r="D18" s="840">
        <v>12810602</v>
      </c>
      <c r="E18" s="841">
        <f t="shared" si="2"/>
        <v>281997776</v>
      </c>
      <c r="F18" s="847">
        <f t="shared" si="0"/>
        <v>0.91600000000000004</v>
      </c>
      <c r="G18" s="849">
        <f t="shared" si="4"/>
        <v>2141852.6800000002</v>
      </c>
      <c r="H18" s="841">
        <v>206421052.19999999</v>
      </c>
      <c r="I18" s="847">
        <v>0.77100000000000002</v>
      </c>
      <c r="J18" s="849"/>
      <c r="K18" s="841"/>
      <c r="L18" s="847"/>
    </row>
    <row r="19" spans="3:12" ht="25.2" customHeight="1">
      <c r="C19" s="846">
        <f t="shared" si="1"/>
        <v>46446</v>
      </c>
      <c r="D19" s="840">
        <v>6202280</v>
      </c>
      <c r="E19" s="841">
        <f t="shared" si="2"/>
        <v>288200056</v>
      </c>
      <c r="F19" s="847">
        <f t="shared" si="0"/>
        <v>0.93600000000000005</v>
      </c>
      <c r="G19" s="849">
        <f t="shared" si="4"/>
        <v>15260700.359999999</v>
      </c>
      <c r="H19" s="841">
        <v>221681752.56</v>
      </c>
      <c r="I19" s="847">
        <v>0.82799999999999996</v>
      </c>
      <c r="J19" s="849"/>
      <c r="K19" s="841"/>
      <c r="L19" s="847"/>
    </row>
    <row r="20" spans="3:12" ht="25.2" customHeight="1">
      <c r="C20" s="846">
        <f t="shared" si="1"/>
        <v>46477</v>
      </c>
      <c r="D20" s="840">
        <v>5580537</v>
      </c>
      <c r="E20" s="841">
        <f t="shared" si="2"/>
        <v>293780593</v>
      </c>
      <c r="F20" s="847">
        <f t="shared" si="0"/>
        <v>0.95399999999999996</v>
      </c>
      <c r="G20" s="849">
        <f t="shared" si="4"/>
        <v>24363574.25</v>
      </c>
      <c r="H20" s="841">
        <v>246045326.81</v>
      </c>
      <c r="I20" s="847">
        <v>0.91900000000000004</v>
      </c>
      <c r="J20" s="849"/>
      <c r="K20" s="841"/>
      <c r="L20" s="847"/>
    </row>
    <row r="21" spans="3:12" ht="25.2" customHeight="1">
      <c r="C21" s="846">
        <f t="shared" si="1"/>
        <v>46507</v>
      </c>
      <c r="D21" s="840">
        <v>6212230</v>
      </c>
      <c r="E21" s="841">
        <f t="shared" si="2"/>
        <v>299992823</v>
      </c>
      <c r="F21" s="847">
        <f t="shared" si="0"/>
        <v>0.97399999999999998</v>
      </c>
      <c r="G21" s="849">
        <f t="shared" si="4"/>
        <v>6157826.46</v>
      </c>
      <c r="H21" s="841">
        <v>252203153.27000001</v>
      </c>
      <c r="I21" s="847">
        <v>0.94199999999999995</v>
      </c>
      <c r="J21" s="849"/>
      <c r="K21" s="841"/>
      <c r="L21" s="847"/>
    </row>
    <row r="22" spans="3:12" ht="25.2" customHeight="1">
      <c r="C22" s="846">
        <f t="shared" si="1"/>
        <v>46538</v>
      </c>
      <c r="D22" s="840">
        <v>2647466</v>
      </c>
      <c r="E22" s="841">
        <f t="shared" si="2"/>
        <v>302640289</v>
      </c>
      <c r="F22" s="847">
        <f t="shared" si="0"/>
        <v>0.98299999999999998</v>
      </c>
      <c r="G22" s="849">
        <f t="shared" si="4"/>
        <v>4551436.95</v>
      </c>
      <c r="H22" s="841">
        <v>256754590.22</v>
      </c>
      <c r="I22" s="847">
        <v>0.95899999999999996</v>
      </c>
      <c r="J22" s="849"/>
      <c r="K22" s="841"/>
      <c r="L22" s="847"/>
    </row>
    <row r="23" spans="3:12" ht="25.2" customHeight="1">
      <c r="C23" s="846">
        <f t="shared" si="1"/>
        <v>46568</v>
      </c>
      <c r="D23" s="840">
        <v>2923583</v>
      </c>
      <c r="E23" s="841">
        <f t="shared" si="2"/>
        <v>305563872</v>
      </c>
      <c r="F23" s="847">
        <f t="shared" si="0"/>
        <v>0.99199999999999999</v>
      </c>
      <c r="G23" s="849">
        <f t="shared" si="4"/>
        <v>6157826.46</v>
      </c>
      <c r="H23" s="841">
        <v>262912416.68000001</v>
      </c>
      <c r="I23" s="847">
        <v>0.98199999999999998</v>
      </c>
      <c r="J23" s="849"/>
      <c r="K23" s="841"/>
      <c r="L23" s="847"/>
    </row>
    <row r="24" spans="3:12" ht="25.2" customHeight="1">
      <c r="C24" s="846">
        <f t="shared" si="1"/>
        <v>46599</v>
      </c>
      <c r="D24" s="840">
        <v>1336381</v>
      </c>
      <c r="E24" s="841">
        <f t="shared" si="2"/>
        <v>306900253</v>
      </c>
      <c r="F24" s="847">
        <f t="shared" si="0"/>
        <v>0.997</v>
      </c>
      <c r="G24" s="849">
        <f t="shared" si="4"/>
        <v>2945047.44</v>
      </c>
      <c r="H24" s="841">
        <v>265857464.12</v>
      </c>
      <c r="I24" s="847">
        <v>0.99299999999999999</v>
      </c>
      <c r="J24" s="849"/>
      <c r="K24" s="841"/>
      <c r="L24" s="847"/>
    </row>
    <row r="25" spans="3:12" ht="25.2" customHeight="1">
      <c r="C25" s="846">
        <f t="shared" si="1"/>
        <v>46630</v>
      </c>
      <c r="D25" s="840">
        <v>651250</v>
      </c>
      <c r="E25" s="841">
        <f t="shared" si="2"/>
        <v>307551503</v>
      </c>
      <c r="F25" s="847">
        <f t="shared" si="0"/>
        <v>0.999</v>
      </c>
      <c r="G25" s="849">
        <f t="shared" si="4"/>
        <v>1606389.51</v>
      </c>
      <c r="H25" s="841">
        <v>267463853.63</v>
      </c>
      <c r="I25" s="847">
        <v>0.999</v>
      </c>
      <c r="J25" s="849"/>
      <c r="K25" s="841"/>
      <c r="L25" s="847"/>
    </row>
    <row r="26" spans="3:12" ht="25.2" customHeight="1">
      <c r="C26" s="846">
        <f t="shared" si="1"/>
        <v>46660</v>
      </c>
      <c r="D26" s="840">
        <v>324742</v>
      </c>
      <c r="E26" s="841">
        <f t="shared" si="2"/>
        <v>307876245</v>
      </c>
      <c r="F26" s="847">
        <f t="shared" si="0"/>
        <v>1</v>
      </c>
      <c r="G26" s="849">
        <f t="shared" si="4"/>
        <v>267728.37</v>
      </c>
      <c r="H26" s="841">
        <v>267731582</v>
      </c>
      <c r="I26" s="847">
        <v>1</v>
      </c>
      <c r="J26" s="849"/>
      <c r="K26" s="841"/>
      <c r="L26" s="847"/>
    </row>
    <row r="27" spans="3:12" ht="25.2" customHeight="1">
      <c r="C27" s="846">
        <f t="shared" si="1"/>
        <v>46691</v>
      </c>
      <c r="D27" s="1379">
        <v>15078</v>
      </c>
      <c r="E27" s="841">
        <f t="shared" si="2"/>
        <v>307891323</v>
      </c>
      <c r="F27" s="847">
        <f>E27/$E$27</f>
        <v>1</v>
      </c>
      <c r="G27" s="1382">
        <f t="shared" si="4"/>
        <v>0</v>
      </c>
      <c r="H27" s="1380">
        <v>267731582</v>
      </c>
      <c r="I27" s="1381">
        <v>1</v>
      </c>
      <c r="J27" s="1382"/>
      <c r="K27" s="1380"/>
      <c r="L27" s="1381"/>
    </row>
    <row r="28" spans="3:12" ht="25.2" customHeight="1">
      <c r="C28" s="846">
        <f t="shared" si="1"/>
        <v>46721</v>
      </c>
      <c r="D28" s="1379"/>
      <c r="E28" s="1380"/>
      <c r="F28" s="1381"/>
      <c r="G28" s="1382">
        <f t="shared" si="4"/>
        <v>0</v>
      </c>
      <c r="H28" s="1380">
        <v>267731582</v>
      </c>
      <c r="I28" s="1381">
        <v>1</v>
      </c>
      <c r="J28" s="1382"/>
      <c r="K28" s="1380"/>
      <c r="L28" s="1381"/>
    </row>
    <row r="29" spans="3:12" ht="25.2" customHeight="1" thickBot="1">
      <c r="C29" s="846">
        <f t="shared" si="1"/>
        <v>46752</v>
      </c>
      <c r="D29" s="918"/>
      <c r="E29" s="848"/>
      <c r="F29" s="919"/>
      <c r="G29" s="850">
        <f t="shared" si="4"/>
        <v>0</v>
      </c>
      <c r="H29" s="848">
        <v>267731582</v>
      </c>
      <c r="I29" s="919">
        <v>1</v>
      </c>
      <c r="J29" s="850"/>
      <c r="K29" s="848"/>
      <c r="L29" s="919"/>
    </row>
    <row r="30" spans="3:12" ht="25.2" customHeight="1">
      <c r="D30" s="836"/>
      <c r="E30" s="836"/>
      <c r="F30" s="836"/>
      <c r="G30" s="836"/>
      <c r="H30" s="836"/>
      <c r="I30" s="836"/>
      <c r="J30" s="836"/>
      <c r="K30" s="836"/>
      <c r="L30" s="836"/>
    </row>
    <row r="32" spans="3:12" ht="25.2" customHeight="1">
      <c r="E32" s="844"/>
      <c r="F32" s="844"/>
      <c r="G32" s="844"/>
      <c r="K32" s="843"/>
    </row>
    <row r="33" spans="11:11" ht="25.2" customHeight="1">
      <c r="K33" s="843"/>
    </row>
  </sheetData>
  <mergeCells count="3">
    <mergeCell ref="D3:F3"/>
    <mergeCell ref="G3:I3"/>
    <mergeCell ref="J3:L3"/>
  </mergeCells>
  <printOptions horizontalCentered="1" verticalCentered="1"/>
  <pageMargins left="0" right="0" top="0" bottom="0" header="0" footer="0"/>
  <pageSetup paperSize="9" scale="74" orientation="landscape" r:id="rId1"/>
  <headerFooter>
    <oddFooter>&amp;R_x000D_&amp;1#&amp;"Aptos"&amp;10&amp;K000000 Data sensitivity -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5EAD3-8CF4-40EB-9EC6-590E107F7A44}">
  <sheetPr>
    <pageSetUpPr fitToPage="1"/>
  </sheetPr>
  <dimension ref="A2:CR43"/>
  <sheetViews>
    <sheetView view="pageBreakPreview" zoomScale="85" zoomScaleNormal="85" zoomScaleSheetLayoutView="85" workbookViewId="0">
      <selection activeCell="A2" sqref="A2:XFD2"/>
    </sheetView>
  </sheetViews>
  <sheetFormatPr defaultColWidth="9.109375" defaultRowHeight="15"/>
  <cols>
    <col min="1" max="1" width="5.44140625" style="365" customWidth="1"/>
    <col min="2" max="2" width="2.88671875" style="365" customWidth="1"/>
    <col min="3" max="3" width="22.33203125" style="365" bestFit="1" customWidth="1"/>
    <col min="4" max="4" width="11.44140625" style="429" bestFit="1" customWidth="1"/>
    <col min="5" max="5" width="10.6640625" style="429" bestFit="1" customWidth="1"/>
    <col min="6" max="8" width="11.33203125" style="429" bestFit="1" customWidth="1"/>
    <col min="9" max="9" width="11.6640625" style="429" bestFit="1" customWidth="1"/>
    <col min="10" max="12" width="11.33203125" style="429" bestFit="1" customWidth="1"/>
    <col min="13" max="26" width="11" style="429" customWidth="1"/>
    <col min="27" max="28" width="11.33203125" style="429" bestFit="1" customWidth="1"/>
    <col min="29" max="29" width="2.5546875" style="365" customWidth="1"/>
    <col min="30" max="34" width="5.6640625" style="365" customWidth="1"/>
    <col min="35" max="38" width="7.33203125" style="365" customWidth="1"/>
    <col min="39" max="40" width="11.109375" style="365" bestFit="1" customWidth="1"/>
    <col min="41" max="47" width="10.6640625" style="365" bestFit="1" customWidth="1"/>
    <col min="48" max="51" width="11.109375" style="365" bestFit="1" customWidth="1"/>
    <col min="52" max="55" width="11" style="365" bestFit="1" customWidth="1"/>
    <col min="56" max="60" width="10.33203125" style="365" bestFit="1" customWidth="1"/>
    <col min="61" max="68" width="10.6640625" style="365" bestFit="1" customWidth="1"/>
    <col min="69" max="72" width="10.5546875" style="365" bestFit="1" customWidth="1"/>
    <col min="73" max="77" width="11.109375" style="365" bestFit="1" customWidth="1"/>
    <col min="78" max="81" width="10.44140625" style="365" bestFit="1" customWidth="1"/>
    <col min="82" max="86" width="9.6640625" style="365" bestFit="1" customWidth="1"/>
    <col min="87" max="96" width="10.6640625" style="365" bestFit="1" customWidth="1"/>
    <col min="97" max="16384" width="9.109375" style="365"/>
  </cols>
  <sheetData>
    <row r="2" spans="3:29" hidden="1">
      <c r="D2" s="429" t="str">
        <f>+TEXT(D5,"mmm-yy")</f>
        <v>Dec-25</v>
      </c>
      <c r="E2" s="429" t="str">
        <f t="shared" ref="E2:AB2" si="0">+TEXT(E5,"mmm-yy")</f>
        <v>Jan-26</v>
      </c>
      <c r="F2" s="429" t="str">
        <f t="shared" si="0"/>
        <v>Feb-26</v>
      </c>
      <c r="G2" s="429" t="str">
        <f t="shared" si="0"/>
        <v>Mar-26</v>
      </c>
      <c r="H2" s="429" t="str">
        <f t="shared" si="0"/>
        <v>Apr-26</v>
      </c>
      <c r="I2" s="429" t="str">
        <f t="shared" si="0"/>
        <v>May-26</v>
      </c>
      <c r="J2" s="429" t="str">
        <f t="shared" si="0"/>
        <v>Jun-26</v>
      </c>
      <c r="K2" s="429" t="str">
        <f t="shared" si="0"/>
        <v>Jul-26</v>
      </c>
      <c r="L2" s="429" t="str">
        <f t="shared" si="0"/>
        <v>Aug-26</v>
      </c>
      <c r="M2" s="429" t="str">
        <f t="shared" si="0"/>
        <v>Sep-26</v>
      </c>
      <c r="N2" s="429" t="str">
        <f t="shared" si="0"/>
        <v>Oct-26</v>
      </c>
      <c r="O2" s="429" t="str">
        <f t="shared" si="0"/>
        <v>Nov-26</v>
      </c>
      <c r="P2" s="429" t="str">
        <f t="shared" si="0"/>
        <v>Dec-26</v>
      </c>
      <c r="Q2" s="429" t="str">
        <f t="shared" si="0"/>
        <v>Jan-27</v>
      </c>
      <c r="R2" s="429" t="str">
        <f t="shared" si="0"/>
        <v>Feb-27</v>
      </c>
      <c r="S2" s="429" t="str">
        <f t="shared" si="0"/>
        <v>Mar-27</v>
      </c>
      <c r="T2" s="429" t="str">
        <f t="shared" si="0"/>
        <v>Apr-27</v>
      </c>
      <c r="U2" s="429" t="str">
        <f t="shared" si="0"/>
        <v>May-27</v>
      </c>
      <c r="V2" s="429" t="str">
        <f t="shared" si="0"/>
        <v>Jun-27</v>
      </c>
      <c r="W2" s="429" t="str">
        <f t="shared" si="0"/>
        <v>Jul-27</v>
      </c>
      <c r="X2" s="429" t="str">
        <f t="shared" si="0"/>
        <v>Aug-27</v>
      </c>
      <c r="Y2" s="429" t="str">
        <f t="shared" si="0"/>
        <v>Sep-27</v>
      </c>
      <c r="Z2" s="429" t="str">
        <f t="shared" si="0"/>
        <v>Oct-27</v>
      </c>
      <c r="AA2" s="429" t="str">
        <f t="shared" si="0"/>
        <v>Nov-27</v>
      </c>
      <c r="AB2" s="429" t="str">
        <f t="shared" si="0"/>
        <v>Dec-27</v>
      </c>
    </row>
    <row r="3" spans="3:29" ht="15.6" thickBot="1"/>
    <row r="4" spans="3:29" ht="34.5" customHeight="1" thickBot="1">
      <c r="C4" s="2248" t="s">
        <v>2754</v>
      </c>
      <c r="D4" s="2249"/>
      <c r="E4" s="2249"/>
      <c r="F4" s="2249"/>
      <c r="G4" s="2249"/>
      <c r="H4" s="2249"/>
      <c r="I4" s="2249"/>
      <c r="J4" s="2249"/>
      <c r="K4" s="2249"/>
      <c r="L4" s="2249"/>
      <c r="M4" s="2249"/>
      <c r="N4" s="2249"/>
      <c r="O4" s="2249"/>
      <c r="P4" s="2249"/>
      <c r="Q4" s="2249"/>
      <c r="R4" s="2249"/>
      <c r="S4" s="2249"/>
      <c r="T4" s="2249"/>
      <c r="U4" s="2249"/>
      <c r="V4" s="2249"/>
      <c r="W4" s="2249"/>
      <c r="X4" s="2249"/>
      <c r="Y4" s="2249"/>
      <c r="Z4" s="2250"/>
      <c r="AA4" s="2247">
        <f>'General Information'!E3</f>
        <v>46300</v>
      </c>
      <c r="AB4" s="2247"/>
    </row>
    <row r="5" spans="3:29" ht="28.2" customHeight="1">
      <c r="C5" s="863" t="s">
        <v>1398</v>
      </c>
      <c r="D5" s="864">
        <v>45992</v>
      </c>
      <c r="E5" s="864">
        <f t="shared" ref="E5:K5" si="1">EOMONTH(D5,1)</f>
        <v>46053</v>
      </c>
      <c r="F5" s="864">
        <f t="shared" si="1"/>
        <v>46081</v>
      </c>
      <c r="G5" s="864">
        <f t="shared" si="1"/>
        <v>46112</v>
      </c>
      <c r="H5" s="864">
        <f t="shared" si="1"/>
        <v>46142</v>
      </c>
      <c r="I5" s="864">
        <f t="shared" si="1"/>
        <v>46173</v>
      </c>
      <c r="J5" s="864">
        <f t="shared" si="1"/>
        <v>46203</v>
      </c>
      <c r="K5" s="864">
        <f t="shared" si="1"/>
        <v>46234</v>
      </c>
      <c r="L5" s="864">
        <f t="shared" ref="L5" si="2">EOMONTH(K5,1)</f>
        <v>46265</v>
      </c>
      <c r="M5" s="864">
        <f t="shared" ref="M5" si="3">EOMONTH(L5,1)</f>
        <v>46295</v>
      </c>
      <c r="N5" s="864">
        <f t="shared" ref="N5" si="4">EOMONTH(M5,1)</f>
        <v>46326</v>
      </c>
      <c r="O5" s="864">
        <f t="shared" ref="O5" si="5">EOMONTH(N5,1)</f>
        <v>46356</v>
      </c>
      <c r="P5" s="864">
        <f t="shared" ref="P5" si="6">EOMONTH(O5,1)</f>
        <v>46387</v>
      </c>
      <c r="Q5" s="864">
        <f t="shared" ref="Q5" si="7">EOMONTH(P5,1)</f>
        <v>46418</v>
      </c>
      <c r="R5" s="864">
        <f t="shared" ref="R5" si="8">EOMONTH(Q5,1)</f>
        <v>46446</v>
      </c>
      <c r="S5" s="864">
        <f t="shared" ref="S5" si="9">EOMONTH(R5,1)</f>
        <v>46477</v>
      </c>
      <c r="T5" s="864">
        <f t="shared" ref="T5" si="10">EOMONTH(S5,1)</f>
        <v>46507</v>
      </c>
      <c r="U5" s="864">
        <f t="shared" ref="U5" si="11">EOMONTH(T5,1)</f>
        <v>46538</v>
      </c>
      <c r="V5" s="864">
        <f t="shared" ref="V5" si="12">EOMONTH(U5,1)</f>
        <v>46568</v>
      </c>
      <c r="W5" s="864">
        <f t="shared" ref="W5" si="13">EOMONTH(V5,1)</f>
        <v>46599</v>
      </c>
      <c r="X5" s="864">
        <f t="shared" ref="X5" si="14">EOMONTH(W5,1)</f>
        <v>46630</v>
      </c>
      <c r="Y5" s="864">
        <f t="shared" ref="Y5" si="15">EOMONTH(X5,1)</f>
        <v>46660</v>
      </c>
      <c r="Z5" s="864">
        <f t="shared" ref="Z5" si="16">EOMONTH(Y5,1)</f>
        <v>46691</v>
      </c>
      <c r="AA5" s="434">
        <f t="shared" ref="AA5" si="17">EOMONTH(Z5,1)</f>
        <v>46721</v>
      </c>
      <c r="AB5" s="434">
        <f t="shared" ref="AB5" si="18">EOMONTH(AA5,1)</f>
        <v>46752</v>
      </c>
    </row>
    <row r="6" spans="3:29" ht="28.2" customHeight="1">
      <c r="C6" s="433" t="s">
        <v>2752</v>
      </c>
      <c r="D6" s="1383">
        <v>2</v>
      </c>
      <c r="E6" s="1383">
        <v>47</v>
      </c>
      <c r="F6" s="1383">
        <v>201</v>
      </c>
      <c r="G6" s="1383">
        <v>385</v>
      </c>
      <c r="H6" s="1383">
        <v>544</v>
      </c>
      <c r="I6" s="1383">
        <v>422</v>
      </c>
      <c r="J6" s="1383">
        <v>413</v>
      </c>
      <c r="K6" s="1383">
        <v>596</v>
      </c>
      <c r="L6" s="1383">
        <v>642</v>
      </c>
      <c r="M6" s="1383">
        <v>435</v>
      </c>
      <c r="N6" s="1383">
        <v>677</v>
      </c>
      <c r="O6" s="1383">
        <v>841</v>
      </c>
      <c r="P6" s="1383">
        <v>554</v>
      </c>
      <c r="Q6" s="1383">
        <v>106</v>
      </c>
      <c r="R6" s="1383">
        <v>252</v>
      </c>
      <c r="S6" s="1383">
        <v>689</v>
      </c>
      <c r="T6" s="1383">
        <v>284</v>
      </c>
      <c r="U6" s="1383">
        <v>76</v>
      </c>
      <c r="V6" s="1383">
        <v>206</v>
      </c>
      <c r="W6" s="1383">
        <v>110</v>
      </c>
      <c r="X6" s="1383">
        <v>70</v>
      </c>
      <c r="Y6" s="1383">
        <v>26</v>
      </c>
      <c r="Z6" s="1383">
        <v>1</v>
      </c>
      <c r="AA6" s="1383">
        <v>0</v>
      </c>
      <c r="AB6" s="1383">
        <v>0</v>
      </c>
    </row>
    <row r="7" spans="3:29" ht="24" customHeight="1">
      <c r="C7" s="433" t="s">
        <v>2753</v>
      </c>
      <c r="D7" s="432">
        <v>20</v>
      </c>
      <c r="E7" s="432">
        <v>105</v>
      </c>
      <c r="F7" s="432">
        <v>190</v>
      </c>
      <c r="G7" s="432">
        <v>303</v>
      </c>
      <c r="H7" s="432">
        <v>428</v>
      </c>
      <c r="I7" s="432">
        <v>588</v>
      </c>
      <c r="J7" s="432">
        <v>650</v>
      </c>
      <c r="K7" s="432">
        <v>670</v>
      </c>
      <c r="L7" s="432">
        <f>575+84</f>
        <v>659</v>
      </c>
      <c r="M7" s="432">
        <f>575+84</f>
        <v>659</v>
      </c>
      <c r="N7" s="432">
        <f>445+84</f>
        <v>529</v>
      </c>
      <c r="O7" s="432"/>
      <c r="P7" s="432"/>
      <c r="Q7" s="432"/>
      <c r="R7" s="432"/>
      <c r="S7" s="432"/>
      <c r="T7" s="432"/>
      <c r="U7" s="432"/>
      <c r="V7" s="432"/>
      <c r="W7" s="432"/>
      <c r="X7" s="432"/>
      <c r="Y7" s="432"/>
      <c r="Z7" s="432"/>
      <c r="AA7" s="432"/>
      <c r="AB7" s="432"/>
    </row>
    <row r="8" spans="3:29">
      <c r="D8" s="430"/>
      <c r="E8" s="430"/>
      <c r="F8" s="430"/>
      <c r="G8" s="430"/>
      <c r="H8" s="430"/>
      <c r="I8" s="430"/>
      <c r="J8" s="430"/>
      <c r="K8" s="430"/>
      <c r="L8" s="430"/>
      <c r="M8" s="430"/>
      <c r="N8" s="430"/>
      <c r="O8" s="430"/>
      <c r="P8" s="430"/>
      <c r="Q8" s="430"/>
      <c r="R8" s="430"/>
      <c r="S8" s="430"/>
      <c r="T8" s="430"/>
      <c r="U8" s="430"/>
      <c r="V8" s="430"/>
      <c r="W8" s="430"/>
      <c r="X8" s="430"/>
      <c r="Y8" s="430"/>
      <c r="Z8" s="430"/>
      <c r="AA8" s="430"/>
    </row>
    <row r="9" spans="3:2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31"/>
    </row>
    <row r="10" spans="3:2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365"/>
    </row>
    <row r="11" spans="3:2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365"/>
    </row>
    <row r="23" spans="3:28" ht="45" customHeight="1"/>
    <row r="31" spans="3:28">
      <c r="D31" s="1391">
        <f>+D6/SUM($D$6:$AB$6)</f>
        <v>0</v>
      </c>
      <c r="E31" s="1391">
        <f t="shared" ref="E31:AB31" si="19">+E6/SUM($D$6:$AB$6)</f>
        <v>0.01</v>
      </c>
      <c r="F31" s="1391">
        <f t="shared" si="19"/>
        <v>0.03</v>
      </c>
      <c r="G31" s="1391">
        <f t="shared" si="19"/>
        <v>0.05</v>
      </c>
      <c r="H31" s="1391">
        <f t="shared" si="19"/>
        <v>7.0000000000000007E-2</v>
      </c>
      <c r="I31" s="1391">
        <f t="shared" si="19"/>
        <v>0.06</v>
      </c>
      <c r="J31" s="1391">
        <f t="shared" si="19"/>
        <v>0.05</v>
      </c>
      <c r="K31" s="1391">
        <f t="shared" si="19"/>
        <v>0.08</v>
      </c>
      <c r="L31" s="1391">
        <f t="shared" si="19"/>
        <v>0.08</v>
      </c>
      <c r="M31" s="1391">
        <f t="shared" si="19"/>
        <v>0.06</v>
      </c>
      <c r="N31" s="1391">
        <f t="shared" si="19"/>
        <v>0.09</v>
      </c>
      <c r="O31" s="1391">
        <f t="shared" si="19"/>
        <v>0.11</v>
      </c>
      <c r="P31" s="1391">
        <f t="shared" si="19"/>
        <v>7.0000000000000007E-2</v>
      </c>
      <c r="Q31" s="1391">
        <f t="shared" si="19"/>
        <v>0.01</v>
      </c>
      <c r="R31" s="1391">
        <f t="shared" si="19"/>
        <v>0.03</v>
      </c>
      <c r="S31" s="1391">
        <f t="shared" si="19"/>
        <v>0.09</v>
      </c>
      <c r="T31" s="1391">
        <f t="shared" si="19"/>
        <v>0.04</v>
      </c>
      <c r="U31" s="1391">
        <f t="shared" si="19"/>
        <v>0.01</v>
      </c>
      <c r="V31" s="1391">
        <f t="shared" si="19"/>
        <v>0.03</v>
      </c>
      <c r="W31" s="1391">
        <f t="shared" si="19"/>
        <v>0.01</v>
      </c>
      <c r="X31" s="1391">
        <f t="shared" si="19"/>
        <v>0.01</v>
      </c>
      <c r="Y31" s="1391">
        <f t="shared" si="19"/>
        <v>0</v>
      </c>
      <c r="Z31" s="1391">
        <f t="shared" si="19"/>
        <v>0</v>
      </c>
      <c r="AA31" s="1391">
        <f t="shared" si="19"/>
        <v>0</v>
      </c>
      <c r="AB31" s="1391">
        <f t="shared" si="19"/>
        <v>0</v>
      </c>
    </row>
    <row r="32" spans="3:28">
      <c r="C32" s="365">
        <v>0</v>
      </c>
      <c r="D32" s="1391">
        <f>+D31+C32</f>
        <v>0</v>
      </c>
      <c r="E32" s="1391">
        <f t="shared" ref="E32:O32" si="20">+E31+D32</f>
        <v>0.01</v>
      </c>
      <c r="F32" s="1391">
        <f t="shared" si="20"/>
        <v>0.04</v>
      </c>
      <c r="G32" s="1391">
        <f t="shared" si="20"/>
        <v>0.09</v>
      </c>
      <c r="H32" s="1391">
        <f t="shared" si="20"/>
        <v>0.16</v>
      </c>
      <c r="I32" s="1391">
        <f t="shared" si="20"/>
        <v>0.22</v>
      </c>
      <c r="J32" s="1391">
        <f t="shared" si="20"/>
        <v>0.27</v>
      </c>
      <c r="K32" s="1391">
        <f t="shared" si="20"/>
        <v>0.35</v>
      </c>
      <c r="L32" s="1391">
        <f t="shared" si="20"/>
        <v>0.43</v>
      </c>
      <c r="M32" s="1391">
        <f t="shared" si="20"/>
        <v>0.49</v>
      </c>
      <c r="N32" s="1391">
        <f t="shared" si="20"/>
        <v>0.57999999999999996</v>
      </c>
      <c r="O32" s="1391">
        <f t="shared" si="20"/>
        <v>0.69</v>
      </c>
      <c r="P32" s="1391">
        <f t="shared" ref="P32" si="21">+P31+O32</f>
        <v>0.76</v>
      </c>
      <c r="Q32" s="1391">
        <f t="shared" ref="Q32" si="22">+Q31+P32</f>
        <v>0.77</v>
      </c>
      <c r="R32" s="1391">
        <f t="shared" ref="R32" si="23">+R31+Q32</f>
        <v>0.8</v>
      </c>
      <c r="S32" s="1391">
        <f t="shared" ref="S32" si="24">+S31+R32</f>
        <v>0.89</v>
      </c>
      <c r="T32" s="1391">
        <f t="shared" ref="T32" si="25">+T31+S32</f>
        <v>0.93</v>
      </c>
      <c r="U32" s="1391">
        <f t="shared" ref="U32" si="26">+U31+T32</f>
        <v>0.94</v>
      </c>
      <c r="V32" s="1391">
        <f t="shared" ref="V32" si="27">+V31+U32</f>
        <v>0.97</v>
      </c>
      <c r="W32" s="1391">
        <f t="shared" ref="W32" si="28">+W31+V32</f>
        <v>0.98</v>
      </c>
      <c r="X32" s="1391">
        <f t="shared" ref="X32" si="29">+X31+W32</f>
        <v>0.99</v>
      </c>
      <c r="Y32" s="1391">
        <f t="shared" ref="Y32" si="30">+Y31+X32</f>
        <v>0.99</v>
      </c>
      <c r="Z32" s="1391">
        <f t="shared" ref="Z32" si="31">+Z31+Y32</f>
        <v>0.99</v>
      </c>
      <c r="AA32" s="1391">
        <f t="shared" ref="AA32" si="32">+AA31+Z32</f>
        <v>0.99</v>
      </c>
      <c r="AB32" s="1391">
        <f t="shared" ref="AB32" si="33">+AB31+AA32</f>
        <v>0.99</v>
      </c>
    </row>
    <row r="40" spans="1:96">
      <c r="A40" s="365" t="s">
        <v>2153</v>
      </c>
      <c r="B40" s="365" t="s">
        <v>2157</v>
      </c>
      <c r="C40" s="365" t="s">
        <v>2155</v>
      </c>
      <c r="D40" s="1395">
        <v>46025</v>
      </c>
      <c r="E40" s="1395">
        <v>46032</v>
      </c>
      <c r="F40" s="1395">
        <v>46039</v>
      </c>
      <c r="G40" s="1395">
        <v>46046</v>
      </c>
      <c r="H40" s="1395">
        <v>46053</v>
      </c>
      <c r="I40" s="1395">
        <v>46060</v>
      </c>
      <c r="J40" s="1395">
        <v>46067</v>
      </c>
      <c r="K40" s="1395">
        <v>46074</v>
      </c>
      <c r="L40" s="1395">
        <v>46081</v>
      </c>
      <c r="M40" s="1395">
        <v>46088</v>
      </c>
      <c r="N40" s="1395">
        <v>46095</v>
      </c>
      <c r="O40" s="1395">
        <v>46102</v>
      </c>
      <c r="P40" s="1395">
        <v>46109</v>
      </c>
      <c r="Q40" s="1395">
        <v>46116</v>
      </c>
      <c r="R40" s="1395">
        <v>46123</v>
      </c>
      <c r="S40" s="1395">
        <v>46130</v>
      </c>
      <c r="T40" s="1395">
        <v>46137</v>
      </c>
      <c r="U40" s="1395">
        <v>46144</v>
      </c>
      <c r="V40" s="1395">
        <v>46151</v>
      </c>
      <c r="W40" s="1395">
        <v>46158</v>
      </c>
      <c r="X40" s="1395">
        <v>46165</v>
      </c>
      <c r="Y40" s="1395">
        <v>46172</v>
      </c>
      <c r="Z40" s="1395">
        <v>46179</v>
      </c>
      <c r="AA40" s="1395">
        <v>46186</v>
      </c>
      <c r="AB40" s="1395">
        <v>46193</v>
      </c>
      <c r="AC40" s="1395">
        <v>46200</v>
      </c>
      <c r="AD40" s="1395">
        <v>46207</v>
      </c>
      <c r="AE40" s="1395">
        <v>46214</v>
      </c>
      <c r="AF40" s="1395">
        <v>46221</v>
      </c>
      <c r="AG40" s="1395">
        <v>46228</v>
      </c>
      <c r="AH40" s="1395">
        <v>46235</v>
      </c>
      <c r="AI40" s="1395">
        <v>46242</v>
      </c>
      <c r="AJ40" s="1395">
        <v>46249</v>
      </c>
      <c r="AK40" s="1395">
        <v>46256</v>
      </c>
      <c r="AL40" s="1395">
        <v>46263</v>
      </c>
      <c r="AM40" s="1395">
        <v>46270</v>
      </c>
      <c r="AN40" s="1395">
        <v>46277</v>
      </c>
      <c r="AO40" s="1395">
        <v>46284</v>
      </c>
      <c r="AP40" s="1395">
        <v>46291</v>
      </c>
      <c r="AQ40" s="1395">
        <v>46298</v>
      </c>
      <c r="AR40" s="1395">
        <v>46305</v>
      </c>
      <c r="AS40" s="1395">
        <v>46312</v>
      </c>
      <c r="AT40" s="1395">
        <v>46319</v>
      </c>
      <c r="AU40" s="1395">
        <v>46326</v>
      </c>
      <c r="AV40" s="1395">
        <v>46333</v>
      </c>
      <c r="AW40" s="1395">
        <v>46340</v>
      </c>
      <c r="AX40" s="1395">
        <v>46347</v>
      </c>
      <c r="AY40" s="1395">
        <v>46354</v>
      </c>
      <c r="AZ40" s="1395">
        <v>46361</v>
      </c>
      <c r="BA40" s="1395">
        <v>46368</v>
      </c>
      <c r="BB40" s="1395">
        <v>46375</v>
      </c>
      <c r="BC40" s="1395">
        <v>46382</v>
      </c>
      <c r="BD40" s="1395">
        <v>46389</v>
      </c>
      <c r="BE40" s="1395">
        <v>46396</v>
      </c>
      <c r="BF40" s="1395">
        <v>46403</v>
      </c>
      <c r="BG40" s="1395">
        <v>46410</v>
      </c>
      <c r="BH40" s="1395">
        <v>46417</v>
      </c>
      <c r="BI40" s="1395">
        <v>46424</v>
      </c>
      <c r="BJ40" s="1395">
        <v>46431</v>
      </c>
      <c r="BK40" s="1395">
        <v>46438</v>
      </c>
      <c r="BL40" s="1395">
        <v>46445</v>
      </c>
      <c r="BM40" s="1395">
        <v>46452</v>
      </c>
      <c r="BN40" s="1395">
        <v>46459</v>
      </c>
      <c r="BO40" s="1395">
        <v>46466</v>
      </c>
      <c r="BP40" s="1395">
        <v>46473</v>
      </c>
      <c r="BQ40" s="1395">
        <v>46480</v>
      </c>
      <c r="BR40" s="1395">
        <v>46487</v>
      </c>
      <c r="BS40" s="1395">
        <v>46494</v>
      </c>
      <c r="BT40" s="1395">
        <v>46501</v>
      </c>
      <c r="BU40" s="1395">
        <v>46508</v>
      </c>
      <c r="BV40" s="1395">
        <v>46515</v>
      </c>
      <c r="BW40" s="1395">
        <v>46522</v>
      </c>
      <c r="BX40" s="1395">
        <v>46529</v>
      </c>
      <c r="BY40" s="1395">
        <v>46536</v>
      </c>
      <c r="BZ40" s="1395">
        <v>46543</v>
      </c>
      <c r="CA40" s="1395">
        <v>46550</v>
      </c>
      <c r="CB40" s="1395">
        <v>46557</v>
      </c>
      <c r="CC40" s="1395">
        <v>46564</v>
      </c>
      <c r="CD40" s="1395">
        <v>46571</v>
      </c>
      <c r="CE40" s="1395">
        <v>46578</v>
      </c>
      <c r="CF40" s="1395">
        <v>46585</v>
      </c>
      <c r="CG40" s="1395">
        <v>46592</v>
      </c>
      <c r="CH40" s="1395">
        <v>46599</v>
      </c>
      <c r="CI40" s="1395">
        <v>46606</v>
      </c>
      <c r="CJ40" s="1395">
        <v>46613</v>
      </c>
      <c r="CK40" s="1395">
        <v>46620</v>
      </c>
      <c r="CL40" s="1395">
        <v>46627</v>
      </c>
      <c r="CM40" s="1395">
        <v>46634</v>
      </c>
      <c r="CN40" s="1395">
        <v>46641</v>
      </c>
      <c r="CO40" s="1395">
        <v>46648</v>
      </c>
      <c r="CP40" s="1395">
        <v>46655</v>
      </c>
      <c r="CQ40" s="1395">
        <v>46662</v>
      </c>
      <c r="CR40" s="1395">
        <v>46662</v>
      </c>
    </row>
    <row r="41" spans="1:96">
      <c r="A41" s="365" t="s">
        <v>19</v>
      </c>
      <c r="B41" s="1392">
        <v>438870</v>
      </c>
      <c r="C41" s="1392" t="s">
        <v>2157</v>
      </c>
      <c r="D41" s="1393">
        <v>366.57</v>
      </c>
      <c r="E41" s="1393">
        <v>402</v>
      </c>
      <c r="F41" s="1393">
        <v>939.76</v>
      </c>
      <c r="G41" s="1393">
        <v>1640.43</v>
      </c>
      <c r="H41" s="1393">
        <v>2420.86</v>
      </c>
      <c r="I41" s="1393">
        <v>2994.67</v>
      </c>
      <c r="J41" s="1393">
        <v>4137.43</v>
      </c>
      <c r="K41" s="1393">
        <v>3390.86</v>
      </c>
      <c r="L41" s="1393">
        <v>3969.29</v>
      </c>
      <c r="M41" s="1393">
        <v>4335.12</v>
      </c>
      <c r="N41" s="1393">
        <v>4958.12</v>
      </c>
      <c r="O41" s="1393">
        <v>6138.48</v>
      </c>
      <c r="P41" s="1393">
        <v>7085.33</v>
      </c>
      <c r="Q41" s="1393">
        <v>7830.36</v>
      </c>
      <c r="R41" s="1393">
        <v>7246.45</v>
      </c>
      <c r="S41" s="1393">
        <v>7602.52</v>
      </c>
      <c r="T41" s="1393">
        <v>6979</v>
      </c>
      <c r="U41" s="1393">
        <v>6002.62</v>
      </c>
      <c r="V41" s="1393">
        <v>5754.74</v>
      </c>
      <c r="W41" s="1393">
        <v>5606.02</v>
      </c>
      <c r="X41" s="1393">
        <v>5680.93</v>
      </c>
      <c r="Y41" s="1393">
        <v>4778.6400000000003</v>
      </c>
      <c r="Z41" s="1393">
        <v>4859.33</v>
      </c>
      <c r="AA41" s="1393">
        <v>5284.1</v>
      </c>
      <c r="AB41" s="1393">
        <v>5857.07</v>
      </c>
      <c r="AC41" s="1393">
        <v>6779.79</v>
      </c>
      <c r="AD41" s="1393">
        <v>7609.57</v>
      </c>
      <c r="AE41" s="1393">
        <v>8197.24</v>
      </c>
      <c r="AF41" s="1393">
        <v>8168.4</v>
      </c>
      <c r="AG41" s="1393">
        <v>7819.24</v>
      </c>
      <c r="AH41" s="1393">
        <v>7754.66</v>
      </c>
      <c r="AI41" s="1393">
        <v>8665.2199999999993</v>
      </c>
      <c r="AJ41" s="1393">
        <v>8681.2999999999993</v>
      </c>
      <c r="AK41" s="1393">
        <v>7866</v>
      </c>
      <c r="AL41" s="1393">
        <v>7370.44</v>
      </c>
      <c r="AM41" s="1393">
        <v>6580.38</v>
      </c>
      <c r="AN41" s="1393">
        <v>5683.47</v>
      </c>
      <c r="AO41" s="1393">
        <v>4986.32</v>
      </c>
      <c r="AP41" s="1393">
        <v>4728.68</v>
      </c>
      <c r="AQ41" s="1393">
        <v>5953.26</v>
      </c>
      <c r="AR41" s="1393">
        <v>8468.39</v>
      </c>
      <c r="AS41" s="1393">
        <v>10786.19</v>
      </c>
      <c r="AT41" s="1393">
        <v>10828.43</v>
      </c>
      <c r="AU41" s="1393">
        <v>11658.1</v>
      </c>
      <c r="AV41" s="1393">
        <v>11511.97</v>
      </c>
      <c r="AW41" s="1393">
        <v>10653.86</v>
      </c>
      <c r="AX41" s="1393">
        <v>10936.17</v>
      </c>
      <c r="AY41" s="1393">
        <v>9666.2800000000007</v>
      </c>
      <c r="AZ41" s="1393">
        <v>8329.5</v>
      </c>
      <c r="BA41" s="1393">
        <v>7255.48</v>
      </c>
      <c r="BB41" s="1393">
        <v>6892.17</v>
      </c>
      <c r="BC41" s="1393">
        <v>4794.9799999999996</v>
      </c>
      <c r="BD41" s="1393">
        <v>2918.56</v>
      </c>
      <c r="BE41" s="1393">
        <v>1512.46</v>
      </c>
      <c r="BF41" s="1393">
        <v>1012.33</v>
      </c>
      <c r="BG41" s="1393">
        <v>492.14</v>
      </c>
      <c r="BH41" s="1393">
        <v>325.89999999999998</v>
      </c>
      <c r="BI41" s="1393">
        <v>1499.38</v>
      </c>
      <c r="BJ41" s="1393">
        <v>4212.95</v>
      </c>
      <c r="BK41" s="1393">
        <v>6067.24</v>
      </c>
      <c r="BL41" s="1393">
        <v>7127.19</v>
      </c>
      <c r="BM41" s="1393">
        <v>8262.24</v>
      </c>
      <c r="BN41" s="1393">
        <v>10063.81</v>
      </c>
      <c r="BO41" s="1393">
        <v>9736.19</v>
      </c>
      <c r="BP41" s="1393">
        <v>7891.29</v>
      </c>
      <c r="BQ41" s="1393">
        <v>6633.45</v>
      </c>
      <c r="BR41" s="1393">
        <v>4024.88</v>
      </c>
      <c r="BS41" s="1393">
        <v>2461.4299999999998</v>
      </c>
      <c r="BT41" s="1393">
        <v>1913.24</v>
      </c>
      <c r="BU41" s="1393">
        <v>1416.43</v>
      </c>
      <c r="BV41" s="1393">
        <v>835.1</v>
      </c>
      <c r="BW41" s="1393">
        <v>868.67</v>
      </c>
      <c r="BX41" s="1393">
        <v>872.08</v>
      </c>
      <c r="BY41" s="1393">
        <v>650.9</v>
      </c>
      <c r="BZ41" s="1393">
        <v>4362.42</v>
      </c>
      <c r="CA41" s="1393">
        <v>2582.7600000000002</v>
      </c>
      <c r="CB41" s="1393">
        <v>2419.8200000000002</v>
      </c>
      <c r="CC41" s="1393">
        <v>2437.59</v>
      </c>
      <c r="CD41" s="1393">
        <v>2020.49</v>
      </c>
      <c r="CE41" s="1393">
        <v>1446.04</v>
      </c>
      <c r="CF41" s="1393">
        <v>1341.43</v>
      </c>
      <c r="CG41" s="1393">
        <v>894.21</v>
      </c>
      <c r="CH41" s="1393">
        <v>1181.8699999999999</v>
      </c>
      <c r="CI41" s="1393">
        <v>1055.0999999999999</v>
      </c>
      <c r="CJ41" s="1393">
        <v>794.44</v>
      </c>
      <c r="CK41" s="1393">
        <v>712.57</v>
      </c>
      <c r="CL41" s="1393">
        <v>619.5</v>
      </c>
      <c r="CM41" s="1393">
        <v>422.67</v>
      </c>
      <c r="CN41" s="1393">
        <v>360.16</v>
      </c>
      <c r="CO41" s="1393">
        <v>286.41000000000003</v>
      </c>
      <c r="CP41" s="1393">
        <v>217</v>
      </c>
      <c r="CQ41" s="1393">
        <v>31.5</v>
      </c>
      <c r="CR41" s="1393">
        <v>31.5</v>
      </c>
    </row>
    <row r="42" spans="1:96">
      <c r="D42" s="1393">
        <f>+C42+D41</f>
        <v>366.57</v>
      </c>
      <c r="E42" s="1393">
        <f t="shared" ref="E42:BP42" si="34">+D42+E41</f>
        <v>768.57</v>
      </c>
      <c r="F42" s="1393">
        <f t="shared" si="34"/>
        <v>1708.33</v>
      </c>
      <c r="G42" s="1393">
        <f t="shared" si="34"/>
        <v>3348.76</v>
      </c>
      <c r="H42" s="1393">
        <f t="shared" si="34"/>
        <v>5769.62</v>
      </c>
      <c r="I42" s="1393">
        <f t="shared" si="34"/>
        <v>8764.2900000000009</v>
      </c>
      <c r="J42" s="1393">
        <f t="shared" si="34"/>
        <v>12901.72</v>
      </c>
      <c r="K42" s="1393">
        <f t="shared" si="34"/>
        <v>16292.58</v>
      </c>
      <c r="L42" s="1393">
        <f t="shared" si="34"/>
        <v>20261.87</v>
      </c>
      <c r="M42" s="1393">
        <f t="shared" si="34"/>
        <v>24596.99</v>
      </c>
      <c r="N42" s="1393">
        <f t="shared" si="34"/>
        <v>29555.11</v>
      </c>
      <c r="O42" s="1393">
        <f t="shared" si="34"/>
        <v>35693.589999999997</v>
      </c>
      <c r="P42" s="1393">
        <f t="shared" si="34"/>
        <v>42778.92</v>
      </c>
      <c r="Q42" s="1393">
        <f t="shared" si="34"/>
        <v>50609.279999999999</v>
      </c>
      <c r="R42" s="1393">
        <f t="shared" si="34"/>
        <v>57855.73</v>
      </c>
      <c r="S42" s="1393">
        <f t="shared" si="34"/>
        <v>65458.25</v>
      </c>
      <c r="T42" s="1393">
        <f t="shared" si="34"/>
        <v>72437.25</v>
      </c>
      <c r="U42" s="1393">
        <f t="shared" si="34"/>
        <v>78439.87</v>
      </c>
      <c r="V42" s="1393">
        <f t="shared" si="34"/>
        <v>84194.61</v>
      </c>
      <c r="W42" s="1393">
        <f t="shared" si="34"/>
        <v>89800.63</v>
      </c>
      <c r="X42" s="1393">
        <f t="shared" si="34"/>
        <v>95481.56</v>
      </c>
      <c r="Y42" s="1393">
        <f t="shared" si="34"/>
        <v>100260.2</v>
      </c>
      <c r="Z42" s="1393">
        <f t="shared" si="34"/>
        <v>105119.53</v>
      </c>
      <c r="AA42" s="1393">
        <f t="shared" si="34"/>
        <v>110403.63</v>
      </c>
      <c r="AB42" s="1393">
        <f t="shared" si="34"/>
        <v>116260.7</v>
      </c>
      <c r="AC42" s="1393">
        <f t="shared" si="34"/>
        <v>123040.49</v>
      </c>
      <c r="AD42" s="1393">
        <f t="shared" si="34"/>
        <v>130650.06</v>
      </c>
      <c r="AE42" s="1393">
        <f t="shared" si="34"/>
        <v>138847.29999999999</v>
      </c>
      <c r="AF42" s="1393">
        <f t="shared" si="34"/>
        <v>147015.70000000001</v>
      </c>
      <c r="AG42" s="1393">
        <f t="shared" si="34"/>
        <v>154834.94</v>
      </c>
      <c r="AH42" s="1393">
        <f t="shared" si="34"/>
        <v>162589.6</v>
      </c>
      <c r="AI42" s="1393">
        <f t="shared" si="34"/>
        <v>171254.82</v>
      </c>
      <c r="AJ42" s="1393">
        <f t="shared" si="34"/>
        <v>179936.12</v>
      </c>
      <c r="AK42" s="1393">
        <f t="shared" si="34"/>
        <v>187802.12</v>
      </c>
      <c r="AL42" s="1393">
        <f t="shared" si="34"/>
        <v>195172.56</v>
      </c>
      <c r="AM42" s="1393">
        <f t="shared" si="34"/>
        <v>201752.94</v>
      </c>
      <c r="AN42" s="1393">
        <f t="shared" si="34"/>
        <v>207436.41</v>
      </c>
      <c r="AO42" s="1393">
        <f t="shared" si="34"/>
        <v>212422.73</v>
      </c>
      <c r="AP42" s="1393">
        <f t="shared" si="34"/>
        <v>217151.41</v>
      </c>
      <c r="AQ42" s="1393">
        <f t="shared" si="34"/>
        <v>223104.67</v>
      </c>
      <c r="AR42" s="1393">
        <f t="shared" si="34"/>
        <v>231573.06</v>
      </c>
      <c r="AS42" s="1393">
        <f t="shared" si="34"/>
        <v>242359.25</v>
      </c>
      <c r="AT42" s="1393">
        <f t="shared" si="34"/>
        <v>253187.68</v>
      </c>
      <c r="AU42" s="1393">
        <f t="shared" si="34"/>
        <v>264845.78000000003</v>
      </c>
      <c r="AV42" s="1393">
        <f t="shared" si="34"/>
        <v>276357.75</v>
      </c>
      <c r="AW42" s="1393">
        <f t="shared" si="34"/>
        <v>287011.61</v>
      </c>
      <c r="AX42" s="1393">
        <f t="shared" si="34"/>
        <v>297947.78000000003</v>
      </c>
      <c r="AY42" s="1393">
        <f t="shared" si="34"/>
        <v>307614.06</v>
      </c>
      <c r="AZ42" s="1393">
        <f t="shared" si="34"/>
        <v>315943.56</v>
      </c>
      <c r="BA42" s="1393">
        <f t="shared" si="34"/>
        <v>323199.03999999998</v>
      </c>
      <c r="BB42" s="1393">
        <f t="shared" si="34"/>
        <v>330091.21000000002</v>
      </c>
      <c r="BC42" s="1393">
        <f t="shared" si="34"/>
        <v>334886.19</v>
      </c>
      <c r="BD42" s="1393">
        <f t="shared" si="34"/>
        <v>337804.75</v>
      </c>
      <c r="BE42" s="1393">
        <f t="shared" si="34"/>
        <v>339317.21</v>
      </c>
      <c r="BF42" s="1393">
        <f t="shared" si="34"/>
        <v>340329.54</v>
      </c>
      <c r="BG42" s="1393">
        <f t="shared" si="34"/>
        <v>340821.68</v>
      </c>
      <c r="BH42" s="1393">
        <f t="shared" si="34"/>
        <v>341147.58</v>
      </c>
      <c r="BI42" s="1393">
        <f t="shared" si="34"/>
        <v>342646.96</v>
      </c>
      <c r="BJ42" s="1393">
        <f t="shared" si="34"/>
        <v>346859.91</v>
      </c>
      <c r="BK42" s="1393">
        <f t="shared" si="34"/>
        <v>352927.15</v>
      </c>
      <c r="BL42" s="1393">
        <f t="shared" si="34"/>
        <v>360054.34</v>
      </c>
      <c r="BM42" s="1393">
        <f t="shared" si="34"/>
        <v>368316.58</v>
      </c>
      <c r="BN42" s="1393">
        <f t="shared" si="34"/>
        <v>378380.39</v>
      </c>
      <c r="BO42" s="1393">
        <f t="shared" si="34"/>
        <v>388116.58</v>
      </c>
      <c r="BP42" s="1393">
        <f t="shared" si="34"/>
        <v>396007.87</v>
      </c>
      <c r="BQ42" s="1393">
        <f t="shared" ref="BQ42:CR42" si="35">+BP42+BQ41</f>
        <v>402641.32</v>
      </c>
      <c r="BR42" s="1393">
        <f t="shared" si="35"/>
        <v>406666.2</v>
      </c>
      <c r="BS42" s="1393">
        <f t="shared" si="35"/>
        <v>409127.63</v>
      </c>
      <c r="BT42" s="1393">
        <f t="shared" si="35"/>
        <v>411040.87</v>
      </c>
      <c r="BU42" s="1393">
        <f t="shared" si="35"/>
        <v>412457.3</v>
      </c>
      <c r="BV42" s="1393">
        <f t="shared" si="35"/>
        <v>413292.4</v>
      </c>
      <c r="BW42" s="1393">
        <f t="shared" si="35"/>
        <v>414161.07</v>
      </c>
      <c r="BX42" s="1393">
        <f t="shared" si="35"/>
        <v>415033.15</v>
      </c>
      <c r="BY42" s="1393">
        <f t="shared" si="35"/>
        <v>415684.05</v>
      </c>
      <c r="BZ42" s="1393">
        <f t="shared" si="35"/>
        <v>420046.47</v>
      </c>
      <c r="CA42" s="1393">
        <f t="shared" si="35"/>
        <v>422629.23</v>
      </c>
      <c r="CB42" s="1393">
        <f t="shared" si="35"/>
        <v>425049.05</v>
      </c>
      <c r="CC42" s="1393">
        <f t="shared" si="35"/>
        <v>427486.64</v>
      </c>
      <c r="CD42" s="1393">
        <f t="shared" si="35"/>
        <v>429507.13</v>
      </c>
      <c r="CE42" s="1393">
        <f t="shared" si="35"/>
        <v>430953.17</v>
      </c>
      <c r="CF42" s="1393">
        <f t="shared" si="35"/>
        <v>432294.6</v>
      </c>
      <c r="CG42" s="1393">
        <f t="shared" si="35"/>
        <v>433188.81</v>
      </c>
      <c r="CH42" s="1393">
        <f t="shared" si="35"/>
        <v>434370.68</v>
      </c>
      <c r="CI42" s="1393">
        <f t="shared" si="35"/>
        <v>435425.78</v>
      </c>
      <c r="CJ42" s="1393">
        <f t="shared" si="35"/>
        <v>436220.22</v>
      </c>
      <c r="CK42" s="1393">
        <f t="shared" si="35"/>
        <v>436932.79</v>
      </c>
      <c r="CL42" s="1393">
        <f t="shared" si="35"/>
        <v>437552.29</v>
      </c>
      <c r="CM42" s="1393">
        <f t="shared" si="35"/>
        <v>437974.96</v>
      </c>
      <c r="CN42" s="1393">
        <f t="shared" si="35"/>
        <v>438335.12</v>
      </c>
      <c r="CO42" s="1393">
        <f t="shared" si="35"/>
        <v>438621.53</v>
      </c>
      <c r="CP42" s="1393">
        <f t="shared" si="35"/>
        <v>438838.53</v>
      </c>
      <c r="CQ42" s="1393">
        <f t="shared" si="35"/>
        <v>438870.03</v>
      </c>
      <c r="CR42" s="1393">
        <f t="shared" si="35"/>
        <v>438901.53</v>
      </c>
    </row>
    <row r="43" spans="1:96">
      <c r="D43" s="1394">
        <f>+D42/$CR$42</f>
        <v>8.0000000000000004E-4</v>
      </c>
      <c r="E43" s="1394">
        <f t="shared" ref="E43:AO43" si="36">+E42/$CR$42</f>
        <v>1.8E-3</v>
      </c>
      <c r="F43" s="1394">
        <f t="shared" si="36"/>
        <v>3.8999999999999998E-3</v>
      </c>
      <c r="G43" s="1394">
        <f t="shared" si="36"/>
        <v>7.6E-3</v>
      </c>
      <c r="H43" s="1394">
        <f t="shared" si="36"/>
        <v>1.3100000000000001E-2</v>
      </c>
      <c r="I43" s="1394">
        <f t="shared" si="36"/>
        <v>0.02</v>
      </c>
      <c r="J43" s="1394">
        <f t="shared" si="36"/>
        <v>2.9399999999999999E-2</v>
      </c>
      <c r="K43" s="1394">
        <f t="shared" si="36"/>
        <v>3.7100000000000001E-2</v>
      </c>
      <c r="L43" s="1394">
        <f t="shared" si="36"/>
        <v>4.6199999999999998E-2</v>
      </c>
      <c r="M43" s="1394">
        <f t="shared" si="36"/>
        <v>5.6000000000000001E-2</v>
      </c>
      <c r="N43" s="1394">
        <f t="shared" si="36"/>
        <v>6.7299999999999999E-2</v>
      </c>
      <c r="O43" s="1394">
        <f t="shared" si="36"/>
        <v>8.1299999999999997E-2</v>
      </c>
      <c r="P43" s="1394">
        <f t="shared" si="36"/>
        <v>9.7500000000000003E-2</v>
      </c>
      <c r="Q43" s="1394">
        <f t="shared" si="36"/>
        <v>0.1153</v>
      </c>
      <c r="R43" s="1394">
        <f t="shared" si="36"/>
        <v>0.1318</v>
      </c>
      <c r="S43" s="1394">
        <f t="shared" si="36"/>
        <v>0.14910000000000001</v>
      </c>
      <c r="T43" s="1394">
        <f t="shared" si="36"/>
        <v>0.16500000000000001</v>
      </c>
      <c r="U43" s="1394">
        <f t="shared" si="36"/>
        <v>0.1787</v>
      </c>
      <c r="V43" s="1394">
        <f t="shared" si="36"/>
        <v>0.1918</v>
      </c>
      <c r="W43" s="1394">
        <f t="shared" si="36"/>
        <v>0.2046</v>
      </c>
      <c r="X43" s="1394">
        <f t="shared" si="36"/>
        <v>0.2175</v>
      </c>
      <c r="Y43" s="1394">
        <f t="shared" si="36"/>
        <v>0.22839999999999999</v>
      </c>
      <c r="Z43" s="1394">
        <f t="shared" si="36"/>
        <v>0.23949999999999999</v>
      </c>
      <c r="AA43" s="1394">
        <f t="shared" si="36"/>
        <v>0.2515</v>
      </c>
      <c r="AB43" s="1394">
        <f t="shared" si="36"/>
        <v>0.26490000000000002</v>
      </c>
      <c r="AC43" s="1394">
        <f t="shared" si="36"/>
        <v>0.28029999999999999</v>
      </c>
      <c r="AD43" s="1394">
        <f t="shared" si="36"/>
        <v>0.29770000000000002</v>
      </c>
      <c r="AE43" s="1394">
        <f t="shared" si="36"/>
        <v>0.31640000000000001</v>
      </c>
      <c r="AF43" s="1394">
        <f t="shared" si="36"/>
        <v>0.33500000000000002</v>
      </c>
      <c r="AG43" s="1394">
        <f t="shared" si="36"/>
        <v>0.3528</v>
      </c>
      <c r="AH43" s="1394">
        <f t="shared" si="36"/>
        <v>0.37040000000000001</v>
      </c>
      <c r="AI43" s="1394">
        <f t="shared" si="36"/>
        <v>0.39019999999999999</v>
      </c>
      <c r="AJ43" s="1394">
        <f t="shared" si="36"/>
        <v>0.41</v>
      </c>
      <c r="AK43" s="1394">
        <f t="shared" si="36"/>
        <v>0.4279</v>
      </c>
      <c r="AL43" s="1394">
        <f t="shared" si="36"/>
        <v>0.44469999999999998</v>
      </c>
      <c r="AM43" s="1394">
        <f t="shared" si="36"/>
        <v>0.4597</v>
      </c>
      <c r="AN43" s="1394">
        <f t="shared" si="36"/>
        <v>0.47260000000000002</v>
      </c>
      <c r="AO43" s="1394">
        <f t="shared" si="36"/>
        <v>0.48399999999999999</v>
      </c>
    </row>
  </sheetData>
  <mergeCells count="2">
    <mergeCell ref="AA4:AB4"/>
    <mergeCell ref="C4:Z4"/>
  </mergeCells>
  <printOptions horizontalCentered="1"/>
  <pageMargins left="0.45" right="0.2" top="0.75" bottom="0.75" header="0.3" footer="0.3"/>
  <pageSetup paperSize="9" scale="46" orientation="landscape" r:id="rId1"/>
  <headerFooter>
    <oddFooter>&amp;R_x000D_&amp;1#&amp;"Aptos"&amp;10&amp;K000000 Data sensitivity - Public</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2FA8-9FF1-4805-9136-E0B62B7A17F2}">
  <sheetPr>
    <pageSetUpPr fitToPage="1"/>
  </sheetPr>
  <dimension ref="A2:CU50"/>
  <sheetViews>
    <sheetView view="pageBreakPreview" topLeftCell="C1" zoomScale="85" zoomScaleNormal="85" zoomScaleSheetLayoutView="85" workbookViewId="0">
      <selection activeCell="C2" sqref="A2:XFD2"/>
    </sheetView>
  </sheetViews>
  <sheetFormatPr defaultColWidth="9.109375" defaultRowHeight="15"/>
  <cols>
    <col min="1" max="1" width="5.44140625" style="365" customWidth="1"/>
    <col min="2" max="2" width="2.88671875" style="365" customWidth="1"/>
    <col min="3" max="3" width="22.33203125" style="365" bestFit="1" customWidth="1"/>
    <col min="4" max="28" width="3.33203125" style="429" customWidth="1"/>
    <col min="29" max="98" width="3.33203125" style="365" customWidth="1"/>
    <col min="99" max="171" width="11" style="365" customWidth="1"/>
    <col min="172" max="16384" width="9.109375" style="365"/>
  </cols>
  <sheetData>
    <row r="2" spans="3:99" hidden="1">
      <c r="D2" s="429" t="str">
        <f>+TEXT(D5,"mmm-yy")</f>
        <v>Jan-26</v>
      </c>
      <c r="E2" s="429" t="str">
        <f t="shared" ref="E2:BP2" si="0">+TEXT(E5,"mmm-yy")</f>
        <v>Jan-26</v>
      </c>
      <c r="F2" s="429" t="str">
        <f t="shared" si="0"/>
        <v>Jan-26</v>
      </c>
      <c r="G2" s="429" t="str">
        <f t="shared" si="0"/>
        <v>Jan-26</v>
      </c>
      <c r="H2" s="429" t="str">
        <f t="shared" si="0"/>
        <v>Feb-26</v>
      </c>
      <c r="I2" s="429" t="str">
        <f t="shared" si="0"/>
        <v>Feb-26</v>
      </c>
      <c r="J2" s="429" t="str">
        <f t="shared" si="0"/>
        <v>Feb-26</v>
      </c>
      <c r="K2" s="429" t="str">
        <f t="shared" si="0"/>
        <v>Feb-26</v>
      </c>
      <c r="L2" s="429" t="str">
        <f t="shared" si="0"/>
        <v>Mar-26</v>
      </c>
      <c r="M2" s="429" t="str">
        <f t="shared" si="0"/>
        <v>Mar-26</v>
      </c>
      <c r="N2" s="429" t="str">
        <f t="shared" si="0"/>
        <v>Mar-26</v>
      </c>
      <c r="O2" s="429" t="str">
        <f t="shared" si="0"/>
        <v>Mar-26</v>
      </c>
      <c r="P2" s="429" t="str">
        <f t="shared" si="0"/>
        <v>Apr-26</v>
      </c>
      <c r="Q2" s="429" t="str">
        <f t="shared" si="0"/>
        <v>Apr-26</v>
      </c>
      <c r="R2" s="429" t="str">
        <f t="shared" si="0"/>
        <v>Apr-26</v>
      </c>
      <c r="S2" s="429" t="str">
        <f t="shared" si="0"/>
        <v>Apr-26</v>
      </c>
      <c r="T2" s="429" t="str">
        <f t="shared" si="0"/>
        <v>May-26</v>
      </c>
      <c r="U2" s="429" t="str">
        <f t="shared" si="0"/>
        <v>May-26</v>
      </c>
      <c r="V2" s="429" t="str">
        <f t="shared" si="0"/>
        <v>May-26</v>
      </c>
      <c r="W2" s="429" t="str">
        <f t="shared" si="0"/>
        <v>May-26</v>
      </c>
      <c r="X2" s="429" t="str">
        <f t="shared" si="0"/>
        <v>May-26</v>
      </c>
      <c r="Y2" s="429" t="str">
        <f t="shared" si="0"/>
        <v>Jun-26</v>
      </c>
      <c r="Z2" s="429" t="str">
        <f t="shared" si="0"/>
        <v>Jun-26</v>
      </c>
      <c r="AA2" s="429" t="str">
        <f t="shared" si="0"/>
        <v>Jun-26</v>
      </c>
      <c r="AB2" s="429" t="str">
        <f t="shared" si="0"/>
        <v>Jun-26</v>
      </c>
      <c r="AC2" s="429" t="str">
        <f t="shared" si="0"/>
        <v>Jul-26</v>
      </c>
      <c r="AD2" s="429" t="str">
        <f t="shared" si="0"/>
        <v>Jul-26</v>
      </c>
      <c r="AE2" s="429" t="str">
        <f t="shared" si="0"/>
        <v>Jul-26</v>
      </c>
      <c r="AF2" s="429" t="str">
        <f t="shared" si="0"/>
        <v>Jul-26</v>
      </c>
      <c r="AG2" s="429" t="str">
        <f t="shared" si="0"/>
        <v>Aug-26</v>
      </c>
      <c r="AH2" s="429" t="str">
        <f t="shared" si="0"/>
        <v>Aug-26</v>
      </c>
      <c r="AI2" s="429" t="str">
        <f t="shared" si="0"/>
        <v>Aug-26</v>
      </c>
      <c r="AJ2" s="429" t="str">
        <f t="shared" si="0"/>
        <v>Aug-26</v>
      </c>
      <c r="AK2" s="429" t="str">
        <f t="shared" si="0"/>
        <v>Aug-26</v>
      </c>
      <c r="AL2" s="429" t="str">
        <f t="shared" si="0"/>
        <v>Sep-26</v>
      </c>
      <c r="AM2" s="429" t="str">
        <f t="shared" si="0"/>
        <v>Sep-26</v>
      </c>
      <c r="AN2" s="429" t="str">
        <f t="shared" si="0"/>
        <v>Sep-26</v>
      </c>
      <c r="AO2" s="429" t="str">
        <f t="shared" si="0"/>
        <v>Sep-26</v>
      </c>
      <c r="AP2" s="429" t="str">
        <f t="shared" si="0"/>
        <v>Oct-26</v>
      </c>
      <c r="AQ2" s="429" t="str">
        <f t="shared" si="0"/>
        <v>Oct-26</v>
      </c>
      <c r="AR2" s="429" t="str">
        <f t="shared" si="0"/>
        <v>Oct-26</v>
      </c>
      <c r="AS2" s="429" t="str">
        <f t="shared" si="0"/>
        <v>Oct-26</v>
      </c>
      <c r="AT2" s="429" t="str">
        <f t="shared" si="0"/>
        <v>Oct-26</v>
      </c>
      <c r="AU2" s="429" t="str">
        <f t="shared" si="0"/>
        <v>Nov-26</v>
      </c>
      <c r="AV2" s="429" t="str">
        <f t="shared" si="0"/>
        <v>Nov-26</v>
      </c>
      <c r="AW2" s="429" t="str">
        <f t="shared" si="0"/>
        <v>Nov-26</v>
      </c>
      <c r="AX2" s="429" t="str">
        <f t="shared" si="0"/>
        <v>Nov-26</v>
      </c>
      <c r="AY2" s="429" t="str">
        <f t="shared" si="0"/>
        <v>Dec-26</v>
      </c>
      <c r="AZ2" s="429" t="str">
        <f t="shared" si="0"/>
        <v>Dec-26</v>
      </c>
      <c r="BA2" s="429" t="str">
        <f t="shared" si="0"/>
        <v>Dec-26</v>
      </c>
      <c r="BB2" s="429" t="str">
        <f t="shared" si="0"/>
        <v>Dec-26</v>
      </c>
      <c r="BC2" s="429" t="str">
        <f t="shared" si="0"/>
        <v>Jan-27</v>
      </c>
      <c r="BD2" s="429" t="str">
        <f t="shared" si="0"/>
        <v>Jan-27</v>
      </c>
      <c r="BE2" s="429" t="str">
        <f t="shared" si="0"/>
        <v>Jan-27</v>
      </c>
      <c r="BF2" s="429" t="str">
        <f t="shared" si="0"/>
        <v>Jan-27</v>
      </c>
      <c r="BG2" s="429" t="str">
        <f t="shared" si="0"/>
        <v>Jan-27</v>
      </c>
      <c r="BH2" s="429" t="str">
        <f t="shared" si="0"/>
        <v>Feb-27</v>
      </c>
      <c r="BI2" s="429" t="str">
        <f t="shared" si="0"/>
        <v>Feb-27</v>
      </c>
      <c r="BJ2" s="429" t="str">
        <f t="shared" si="0"/>
        <v>Feb-27</v>
      </c>
      <c r="BK2" s="429" t="str">
        <f t="shared" si="0"/>
        <v>Feb-27</v>
      </c>
      <c r="BL2" s="429" t="str">
        <f t="shared" si="0"/>
        <v>Mar-27</v>
      </c>
      <c r="BM2" s="429" t="str">
        <f t="shared" si="0"/>
        <v>Mar-27</v>
      </c>
      <c r="BN2" s="429" t="str">
        <f t="shared" si="0"/>
        <v>Mar-27</v>
      </c>
      <c r="BO2" s="429" t="str">
        <f t="shared" si="0"/>
        <v>Mar-27</v>
      </c>
      <c r="BP2" s="429" t="str">
        <f t="shared" si="0"/>
        <v>Apr-27</v>
      </c>
      <c r="BQ2" s="429" t="str">
        <f t="shared" ref="BQ2:CT2" si="1">+TEXT(BQ5,"mmm-yy")</f>
        <v>Apr-27</v>
      </c>
      <c r="BR2" s="429" t="str">
        <f t="shared" si="1"/>
        <v>Apr-27</v>
      </c>
      <c r="BS2" s="429" t="str">
        <f t="shared" si="1"/>
        <v>Apr-27</v>
      </c>
      <c r="BT2" s="429" t="str">
        <f t="shared" si="1"/>
        <v>May-27</v>
      </c>
      <c r="BU2" s="429" t="str">
        <f t="shared" si="1"/>
        <v>May-27</v>
      </c>
      <c r="BV2" s="429" t="str">
        <f t="shared" si="1"/>
        <v>May-27</v>
      </c>
      <c r="BW2" s="429" t="str">
        <f t="shared" si="1"/>
        <v>May-27</v>
      </c>
      <c r="BX2" s="429" t="str">
        <f t="shared" si="1"/>
        <v>May-27</v>
      </c>
      <c r="BY2" s="429" t="str">
        <f t="shared" si="1"/>
        <v>Jun-27</v>
      </c>
      <c r="BZ2" s="429" t="str">
        <f t="shared" si="1"/>
        <v>Jun-27</v>
      </c>
      <c r="CA2" s="429" t="str">
        <f t="shared" si="1"/>
        <v>Jun-27</v>
      </c>
      <c r="CB2" s="429" t="str">
        <f t="shared" si="1"/>
        <v>Jun-27</v>
      </c>
      <c r="CC2" s="429" t="str">
        <f t="shared" si="1"/>
        <v>Jul-27</v>
      </c>
      <c r="CD2" s="429" t="str">
        <f t="shared" si="1"/>
        <v>Jul-27</v>
      </c>
      <c r="CE2" s="429" t="str">
        <f t="shared" si="1"/>
        <v>Jul-27</v>
      </c>
      <c r="CF2" s="429" t="str">
        <f t="shared" si="1"/>
        <v>Jul-27</v>
      </c>
      <c r="CG2" s="429" t="str">
        <f t="shared" si="1"/>
        <v>Jul-27</v>
      </c>
      <c r="CH2" s="429" t="str">
        <f t="shared" si="1"/>
        <v>Aug-27</v>
      </c>
      <c r="CI2" s="429" t="str">
        <f t="shared" si="1"/>
        <v>Aug-27</v>
      </c>
      <c r="CJ2" s="429" t="str">
        <f t="shared" si="1"/>
        <v>Aug-27</v>
      </c>
      <c r="CK2" s="429" t="str">
        <f t="shared" si="1"/>
        <v>Aug-27</v>
      </c>
      <c r="CL2" s="429" t="str">
        <f t="shared" si="1"/>
        <v>Sep-27</v>
      </c>
      <c r="CM2" s="429" t="str">
        <f t="shared" si="1"/>
        <v>Sep-27</v>
      </c>
      <c r="CN2" s="429" t="str">
        <f t="shared" si="1"/>
        <v>Sep-27</v>
      </c>
      <c r="CO2" s="429" t="str">
        <f t="shared" si="1"/>
        <v>Sep-27</v>
      </c>
      <c r="CP2" s="429" t="str">
        <f t="shared" si="1"/>
        <v>Oct-27</v>
      </c>
      <c r="CQ2" s="429" t="str">
        <f t="shared" si="1"/>
        <v>Nov-27</v>
      </c>
      <c r="CR2" s="429" t="str">
        <f t="shared" si="1"/>
        <v>Dec-27</v>
      </c>
      <c r="CS2" s="429" t="str">
        <f t="shared" si="1"/>
        <v>Jan-28</v>
      </c>
      <c r="CT2" s="429" t="str">
        <f t="shared" si="1"/>
        <v>Feb-28</v>
      </c>
    </row>
    <row r="3" spans="3:99" ht="15.6" thickBot="1">
      <c r="AC3" s="429"/>
      <c r="AD3" s="429"/>
      <c r="AE3" s="429"/>
      <c r="AF3" s="429"/>
      <c r="AG3" s="429"/>
      <c r="AH3" s="429"/>
      <c r="AI3" s="429"/>
      <c r="AJ3" s="429"/>
      <c r="AK3" s="429"/>
      <c r="AL3" s="429"/>
      <c r="AM3" s="429"/>
      <c r="AN3" s="429"/>
      <c r="AO3" s="429"/>
      <c r="AP3" s="429"/>
      <c r="AQ3" s="429"/>
      <c r="AR3" s="429"/>
      <c r="AS3" s="429"/>
      <c r="AT3" s="429"/>
      <c r="AU3" s="429"/>
      <c r="AV3" s="429"/>
      <c r="AW3" s="429"/>
      <c r="AX3" s="429"/>
      <c r="AY3" s="429"/>
      <c r="AZ3" s="429"/>
      <c r="BA3" s="429"/>
      <c r="BB3" s="429"/>
      <c r="BC3" s="429"/>
      <c r="BD3" s="429"/>
      <c r="BE3" s="429"/>
      <c r="BF3" s="429"/>
      <c r="BG3" s="429"/>
      <c r="BH3" s="429"/>
      <c r="BI3" s="429"/>
      <c r="BJ3" s="429"/>
      <c r="BK3" s="429"/>
      <c r="BL3" s="429"/>
      <c r="BM3" s="429"/>
      <c r="BN3" s="429"/>
      <c r="BO3" s="429"/>
      <c r="BP3" s="429"/>
      <c r="BQ3" s="429"/>
      <c r="BR3" s="429"/>
      <c r="BS3" s="429"/>
      <c r="BT3" s="429"/>
      <c r="BU3" s="429"/>
      <c r="BV3" s="429"/>
      <c r="BW3" s="429"/>
      <c r="BX3" s="429"/>
      <c r="BY3" s="429"/>
      <c r="BZ3" s="429"/>
      <c r="CA3" s="429"/>
      <c r="CB3" s="429"/>
      <c r="CC3" s="429"/>
      <c r="CD3" s="429"/>
      <c r="CE3" s="429"/>
      <c r="CF3" s="429"/>
      <c r="CG3" s="429"/>
      <c r="CH3" s="429"/>
      <c r="CI3" s="429"/>
      <c r="CJ3" s="429"/>
      <c r="CK3" s="429"/>
      <c r="CL3" s="429"/>
      <c r="CM3" s="429"/>
      <c r="CN3" s="429"/>
      <c r="CO3" s="429"/>
      <c r="CP3" s="429"/>
      <c r="CQ3" s="429"/>
      <c r="CR3" s="429"/>
      <c r="CS3" s="429"/>
      <c r="CT3" s="429"/>
    </row>
    <row r="4" spans="3:99" ht="34.5" customHeight="1" thickBot="1">
      <c r="C4" s="2248" t="s">
        <v>2750</v>
      </c>
      <c r="D4" s="2249"/>
      <c r="E4" s="2249"/>
      <c r="F4" s="2249"/>
      <c r="G4" s="2249"/>
      <c r="H4" s="2249"/>
      <c r="I4" s="2249"/>
      <c r="J4" s="2249"/>
      <c r="K4" s="2249"/>
      <c r="L4" s="2249"/>
      <c r="M4" s="2249"/>
      <c r="N4" s="2249"/>
      <c r="O4" s="2249"/>
      <c r="P4" s="2249"/>
      <c r="Q4" s="2249"/>
      <c r="R4" s="2249"/>
      <c r="S4" s="2249"/>
      <c r="T4" s="2249"/>
      <c r="U4" s="2249"/>
      <c r="V4" s="2249"/>
      <c r="W4" s="2249"/>
      <c r="X4" s="2249"/>
      <c r="Y4" s="2249"/>
      <c r="Z4" s="2249"/>
      <c r="AA4" s="2249"/>
      <c r="AB4" s="2249"/>
      <c r="AC4" s="2249"/>
      <c r="AD4" s="2249"/>
      <c r="AE4" s="2249"/>
      <c r="AF4" s="2249"/>
      <c r="AG4" s="2249"/>
      <c r="AH4" s="2249"/>
      <c r="AI4" s="2249"/>
      <c r="AJ4" s="2249"/>
      <c r="AK4" s="2249"/>
      <c r="AL4" s="2249"/>
      <c r="AM4" s="2249"/>
      <c r="AN4" s="2249"/>
      <c r="AO4" s="2249"/>
      <c r="AP4" s="2249"/>
      <c r="AQ4" s="2249"/>
      <c r="AR4" s="2249"/>
      <c r="AS4" s="2249"/>
      <c r="AT4" s="2249"/>
      <c r="AU4" s="2249"/>
      <c r="AV4" s="2249"/>
      <c r="AW4" s="2249"/>
      <c r="AX4" s="2249"/>
      <c r="AY4" s="2249"/>
      <c r="AZ4" s="2249"/>
      <c r="BA4" s="2249"/>
      <c r="BB4" s="2249"/>
      <c r="BC4" s="2249"/>
      <c r="BD4" s="2249"/>
      <c r="BE4" s="2249"/>
      <c r="BF4" s="2249"/>
      <c r="BG4" s="2249"/>
      <c r="BH4" s="2249"/>
      <c r="BI4" s="2249"/>
      <c r="BJ4" s="2249"/>
      <c r="BK4" s="2249"/>
      <c r="BL4" s="2249"/>
      <c r="BM4" s="2249"/>
      <c r="BN4" s="2249"/>
      <c r="BO4" s="2249"/>
      <c r="BP4" s="2249"/>
      <c r="BQ4" s="2249"/>
      <c r="BR4" s="2249"/>
      <c r="BS4" s="2249"/>
      <c r="BT4" s="2249"/>
      <c r="BU4" s="2249"/>
      <c r="BV4" s="2249"/>
      <c r="BW4" s="2249"/>
      <c r="BX4" s="2249"/>
      <c r="BY4" s="2249"/>
      <c r="BZ4" s="2249"/>
      <c r="CA4" s="2249"/>
      <c r="CB4" s="2249"/>
      <c r="CC4" s="2249"/>
      <c r="CD4" s="2249"/>
      <c r="CE4" s="2249"/>
      <c r="CF4" s="2249"/>
      <c r="CG4" s="2249"/>
      <c r="CH4" s="2249"/>
      <c r="CI4" s="2249"/>
      <c r="CJ4" s="2249"/>
      <c r="CK4" s="2249"/>
      <c r="CL4" s="2249"/>
      <c r="CM4" s="2249"/>
      <c r="CN4" s="2249"/>
      <c r="CO4" s="2249"/>
      <c r="CP4" s="2249"/>
      <c r="CQ4" s="2249"/>
      <c r="CR4" s="2250"/>
      <c r="CS4" s="2247">
        <f>'General Information'!E3</f>
        <v>46300</v>
      </c>
      <c r="CT4" s="2247"/>
    </row>
    <row r="5" spans="3:99" ht="70.95" customHeight="1">
      <c r="C5" s="863" t="s">
        <v>2751</v>
      </c>
      <c r="D5" s="1503">
        <v>46032</v>
      </c>
      <c r="E5" s="1503">
        <v>46039</v>
      </c>
      <c r="F5" s="1503">
        <v>46046</v>
      </c>
      <c r="G5" s="1503">
        <v>46053</v>
      </c>
      <c r="H5" s="1503">
        <v>46060</v>
      </c>
      <c r="I5" s="1503">
        <v>46067</v>
      </c>
      <c r="J5" s="1503">
        <v>46074</v>
      </c>
      <c r="K5" s="1503">
        <v>46081</v>
      </c>
      <c r="L5" s="1503">
        <v>46088</v>
      </c>
      <c r="M5" s="1503">
        <v>46095</v>
      </c>
      <c r="N5" s="1503">
        <v>46102</v>
      </c>
      <c r="O5" s="1503">
        <v>46109</v>
      </c>
      <c r="P5" s="1503">
        <v>46116</v>
      </c>
      <c r="Q5" s="1503">
        <v>46123</v>
      </c>
      <c r="R5" s="1503">
        <v>46130</v>
      </c>
      <c r="S5" s="1503">
        <v>46137</v>
      </c>
      <c r="T5" s="1503">
        <v>46144</v>
      </c>
      <c r="U5" s="1503">
        <v>46151</v>
      </c>
      <c r="V5" s="1503">
        <v>46158</v>
      </c>
      <c r="W5" s="1503">
        <v>46165</v>
      </c>
      <c r="X5" s="1503">
        <v>46172</v>
      </c>
      <c r="Y5" s="1503">
        <v>46179</v>
      </c>
      <c r="Z5" s="1503">
        <v>46186</v>
      </c>
      <c r="AA5" s="1503">
        <v>46193</v>
      </c>
      <c r="AB5" s="1503">
        <v>46200</v>
      </c>
      <c r="AC5" s="1503">
        <v>46207</v>
      </c>
      <c r="AD5" s="1503">
        <v>46214</v>
      </c>
      <c r="AE5" s="1503">
        <v>46221</v>
      </c>
      <c r="AF5" s="1503">
        <v>46228</v>
      </c>
      <c r="AG5" s="1503">
        <v>46235</v>
      </c>
      <c r="AH5" s="1503">
        <v>46242</v>
      </c>
      <c r="AI5" s="1503">
        <v>46249</v>
      </c>
      <c r="AJ5" s="1503">
        <v>46256</v>
      </c>
      <c r="AK5" s="1503">
        <v>46263</v>
      </c>
      <c r="AL5" s="1503">
        <v>46270</v>
      </c>
      <c r="AM5" s="1503">
        <v>46277</v>
      </c>
      <c r="AN5" s="1503">
        <v>46284</v>
      </c>
      <c r="AO5" s="1503">
        <v>46291</v>
      </c>
      <c r="AP5" s="1503">
        <v>46298</v>
      </c>
      <c r="AQ5" s="1503">
        <v>46305</v>
      </c>
      <c r="AR5" s="1503">
        <v>46312</v>
      </c>
      <c r="AS5" s="1503">
        <v>46319</v>
      </c>
      <c r="AT5" s="1503">
        <v>46326</v>
      </c>
      <c r="AU5" s="1503">
        <v>46333</v>
      </c>
      <c r="AV5" s="1503">
        <v>46340</v>
      </c>
      <c r="AW5" s="1503">
        <v>46347</v>
      </c>
      <c r="AX5" s="1503">
        <v>46354</v>
      </c>
      <c r="AY5" s="1503">
        <v>46361</v>
      </c>
      <c r="AZ5" s="1503">
        <v>46368</v>
      </c>
      <c r="BA5" s="1503">
        <v>46375</v>
      </c>
      <c r="BB5" s="1503">
        <v>46382</v>
      </c>
      <c r="BC5" s="1503">
        <v>46389</v>
      </c>
      <c r="BD5" s="1503">
        <v>46396</v>
      </c>
      <c r="BE5" s="1503">
        <v>46403</v>
      </c>
      <c r="BF5" s="1503">
        <v>46410</v>
      </c>
      <c r="BG5" s="1503">
        <v>46417</v>
      </c>
      <c r="BH5" s="1503">
        <v>46424</v>
      </c>
      <c r="BI5" s="1503">
        <v>46431</v>
      </c>
      <c r="BJ5" s="1503">
        <v>46438</v>
      </c>
      <c r="BK5" s="1503">
        <v>46445</v>
      </c>
      <c r="BL5" s="1503">
        <v>46452</v>
      </c>
      <c r="BM5" s="1503">
        <v>46459</v>
      </c>
      <c r="BN5" s="1503">
        <v>46466</v>
      </c>
      <c r="BO5" s="1503">
        <v>46473</v>
      </c>
      <c r="BP5" s="1503">
        <v>46480</v>
      </c>
      <c r="BQ5" s="1503">
        <v>46487</v>
      </c>
      <c r="BR5" s="1503">
        <v>46494</v>
      </c>
      <c r="BS5" s="1503">
        <v>46501</v>
      </c>
      <c r="BT5" s="1503">
        <v>46508</v>
      </c>
      <c r="BU5" s="1503">
        <v>46515</v>
      </c>
      <c r="BV5" s="1503">
        <v>46522</v>
      </c>
      <c r="BW5" s="1503">
        <v>46529</v>
      </c>
      <c r="BX5" s="1503">
        <v>46536</v>
      </c>
      <c r="BY5" s="1503">
        <v>46543</v>
      </c>
      <c r="BZ5" s="1503">
        <v>46550</v>
      </c>
      <c r="CA5" s="1503">
        <v>46557</v>
      </c>
      <c r="CB5" s="1503">
        <v>46564</v>
      </c>
      <c r="CC5" s="1503">
        <v>46571</v>
      </c>
      <c r="CD5" s="1503">
        <v>46578</v>
      </c>
      <c r="CE5" s="1503">
        <v>46585</v>
      </c>
      <c r="CF5" s="1503">
        <v>46592</v>
      </c>
      <c r="CG5" s="1503">
        <v>46599</v>
      </c>
      <c r="CH5" s="1503">
        <v>46606</v>
      </c>
      <c r="CI5" s="1503">
        <v>46613</v>
      </c>
      <c r="CJ5" s="1503">
        <v>46620</v>
      </c>
      <c r="CK5" s="1503">
        <v>46627</v>
      </c>
      <c r="CL5" s="1503">
        <v>46634</v>
      </c>
      <c r="CM5" s="1503">
        <v>46641</v>
      </c>
      <c r="CN5" s="1503">
        <v>46648</v>
      </c>
      <c r="CO5" s="1503">
        <f>+CN5+7</f>
        <v>46655</v>
      </c>
      <c r="CP5" s="1503">
        <f t="shared" ref="CP5:CT5" si="2">EOMONTH(CO5,1)</f>
        <v>46691</v>
      </c>
      <c r="CQ5" s="1503">
        <f t="shared" si="2"/>
        <v>46721</v>
      </c>
      <c r="CR5" s="1503">
        <f t="shared" si="2"/>
        <v>46752</v>
      </c>
      <c r="CS5" s="1504">
        <f>EOMONTH(CR5,1)</f>
        <v>46783</v>
      </c>
      <c r="CT5" s="1504">
        <f t="shared" si="2"/>
        <v>46812</v>
      </c>
    </row>
    <row r="6" spans="3:99" ht="70.95" customHeight="1">
      <c r="C6" s="433" t="s">
        <v>2752</v>
      </c>
      <c r="D6" s="1505">
        <v>1</v>
      </c>
      <c r="E6" s="1505">
        <v>8</v>
      </c>
      <c r="F6" s="1505">
        <v>28</v>
      </c>
      <c r="G6" s="1505">
        <v>86</v>
      </c>
      <c r="H6" s="1505">
        <v>132</v>
      </c>
      <c r="I6" s="1505">
        <v>218</v>
      </c>
      <c r="J6" s="1505">
        <v>217</v>
      </c>
      <c r="K6" s="1505">
        <v>233</v>
      </c>
      <c r="L6" s="1505">
        <v>212</v>
      </c>
      <c r="M6" s="1505">
        <v>420</v>
      </c>
      <c r="N6" s="1505">
        <v>492</v>
      </c>
      <c r="O6" s="1505">
        <v>544</v>
      </c>
      <c r="P6" s="1505">
        <v>412</v>
      </c>
      <c r="Q6" s="1505">
        <v>452</v>
      </c>
      <c r="R6" s="1505">
        <v>384</v>
      </c>
      <c r="S6" s="1505">
        <v>394</v>
      </c>
      <c r="T6" s="1505">
        <v>393</v>
      </c>
      <c r="U6" s="1505">
        <v>354</v>
      </c>
      <c r="V6" s="1505">
        <v>391</v>
      </c>
      <c r="W6" s="1505">
        <v>373</v>
      </c>
      <c r="X6" s="1505">
        <v>376</v>
      </c>
      <c r="Y6" s="1505">
        <v>387</v>
      </c>
      <c r="Z6" s="1505">
        <v>431</v>
      </c>
      <c r="AA6" s="1505">
        <v>443</v>
      </c>
      <c r="AB6" s="1505">
        <v>504</v>
      </c>
      <c r="AC6" s="1505">
        <v>480</v>
      </c>
      <c r="AD6" s="1505">
        <v>521</v>
      </c>
      <c r="AE6" s="1505">
        <v>465</v>
      </c>
      <c r="AF6" s="1505">
        <v>477</v>
      </c>
      <c r="AG6" s="1505">
        <v>435</v>
      </c>
      <c r="AH6" s="1505">
        <v>406</v>
      </c>
      <c r="AI6" s="1505">
        <v>387</v>
      </c>
      <c r="AJ6" s="1505">
        <v>376</v>
      </c>
      <c r="AK6" s="1505">
        <v>330</v>
      </c>
      <c r="AL6" s="1505">
        <v>263</v>
      </c>
      <c r="AM6" s="1505">
        <v>232</v>
      </c>
      <c r="AN6" s="1505">
        <v>196</v>
      </c>
      <c r="AO6" s="1505">
        <v>355</v>
      </c>
      <c r="AP6" s="1505">
        <v>546</v>
      </c>
      <c r="AQ6" s="1505">
        <v>589</v>
      </c>
      <c r="AR6" s="1505">
        <v>612</v>
      </c>
      <c r="AS6" s="1505">
        <v>726</v>
      </c>
      <c r="AT6" s="1505">
        <v>680</v>
      </c>
      <c r="AU6" s="1505">
        <v>793</v>
      </c>
      <c r="AV6" s="1505">
        <v>908</v>
      </c>
      <c r="AW6" s="1505">
        <v>687</v>
      </c>
      <c r="AX6" s="1505">
        <v>549</v>
      </c>
      <c r="AY6" s="1505">
        <v>492</v>
      </c>
      <c r="AZ6" s="1505">
        <v>445</v>
      </c>
      <c r="BA6" s="1505">
        <v>320</v>
      </c>
      <c r="BB6" s="1505">
        <v>135</v>
      </c>
      <c r="BC6" s="1505">
        <v>79</v>
      </c>
      <c r="BD6" s="1505">
        <v>42</v>
      </c>
      <c r="BE6" s="1505">
        <v>21</v>
      </c>
      <c r="BF6" s="1505">
        <v>39</v>
      </c>
      <c r="BG6" s="1505">
        <v>154</v>
      </c>
      <c r="BH6" s="1505">
        <v>301</v>
      </c>
      <c r="BI6" s="1505">
        <v>418</v>
      </c>
      <c r="BJ6" s="1505">
        <v>471</v>
      </c>
      <c r="BK6" s="1505">
        <v>600</v>
      </c>
      <c r="BL6" s="1505">
        <v>620</v>
      </c>
      <c r="BM6" s="1505">
        <v>587</v>
      </c>
      <c r="BN6" s="1505">
        <v>485</v>
      </c>
      <c r="BO6" s="1505">
        <v>384</v>
      </c>
      <c r="BP6" s="1505">
        <v>217</v>
      </c>
      <c r="BQ6" s="1505">
        <v>168</v>
      </c>
      <c r="BR6" s="1505">
        <v>104</v>
      </c>
      <c r="BS6" s="1505">
        <v>73</v>
      </c>
      <c r="BT6" s="1505">
        <v>57</v>
      </c>
      <c r="BU6" s="1505">
        <v>64</v>
      </c>
      <c r="BV6" s="1505">
        <v>53</v>
      </c>
      <c r="BW6" s="1505">
        <v>159</v>
      </c>
      <c r="BX6" s="1505">
        <v>181</v>
      </c>
      <c r="BY6" s="1505">
        <v>142</v>
      </c>
      <c r="BZ6" s="1505">
        <v>146</v>
      </c>
      <c r="CA6" s="1505">
        <v>148</v>
      </c>
      <c r="CB6" s="1505">
        <v>111</v>
      </c>
      <c r="CC6" s="1505">
        <v>88</v>
      </c>
      <c r="CD6" s="1505">
        <v>63</v>
      </c>
      <c r="CE6" s="1505">
        <v>53</v>
      </c>
      <c r="CF6" s="1505">
        <v>63</v>
      </c>
      <c r="CG6" s="1505">
        <v>54</v>
      </c>
      <c r="CH6" s="1505">
        <v>49</v>
      </c>
      <c r="CI6" s="1505">
        <v>43</v>
      </c>
      <c r="CJ6" s="1505">
        <v>20</v>
      </c>
      <c r="CK6" s="1505">
        <v>17</v>
      </c>
      <c r="CL6" s="1505">
        <v>15</v>
      </c>
      <c r="CM6" s="1505">
        <v>11</v>
      </c>
      <c r="CN6" s="1505">
        <v>1</v>
      </c>
      <c r="CO6" s="1505">
        <v>0</v>
      </c>
      <c r="CP6" s="1505">
        <v>0</v>
      </c>
      <c r="CQ6" s="1505">
        <v>0</v>
      </c>
      <c r="CR6" s="1505">
        <v>0</v>
      </c>
      <c r="CS6" s="1505">
        <v>0</v>
      </c>
      <c r="CT6" s="1505">
        <v>0</v>
      </c>
    </row>
    <row r="7" spans="3:99" ht="70.95" customHeight="1">
      <c r="C7" s="433" t="s">
        <v>1395</v>
      </c>
      <c r="D7" s="1505">
        <f>+HLOOKUP(D2,Manpower!$C$2:$AB$7,6,0)</f>
        <v>105</v>
      </c>
      <c r="E7" s="1505">
        <f>+HLOOKUP(E2,Manpower!$C$2:$AB$7,6,0)</f>
        <v>105</v>
      </c>
      <c r="F7" s="1505">
        <f>+HLOOKUP(F2,Manpower!$C$2:$AB$7,6,0)</f>
        <v>105</v>
      </c>
      <c r="G7" s="1505">
        <f>+HLOOKUP(G2,Manpower!$C$2:$AB$7,6,0)</f>
        <v>105</v>
      </c>
      <c r="H7" s="1505">
        <f>+HLOOKUP(H2,Manpower!$C$2:$AB$7,6,0)</f>
        <v>190</v>
      </c>
      <c r="I7" s="1505">
        <f>+HLOOKUP(I2,Manpower!$C$2:$AB$7,6,0)</f>
        <v>190</v>
      </c>
      <c r="J7" s="1505">
        <f>+HLOOKUP(J2,Manpower!$C$2:$AB$7,6,0)</f>
        <v>190</v>
      </c>
      <c r="K7" s="1505">
        <f>+HLOOKUP(K2,Manpower!$C$2:$AB$7,6,0)</f>
        <v>190</v>
      </c>
      <c r="L7" s="1505">
        <f>+HLOOKUP(L2,Manpower!$C$2:$AB$7,6,0)</f>
        <v>303</v>
      </c>
      <c r="M7" s="1505">
        <f>+HLOOKUP(M2,Manpower!$C$2:$AB$7,6,0)</f>
        <v>303</v>
      </c>
      <c r="N7" s="1505">
        <f>+HLOOKUP(N2,Manpower!$C$2:$AB$7,6,0)</f>
        <v>303</v>
      </c>
      <c r="O7" s="1505">
        <f>+HLOOKUP(O2,Manpower!$C$2:$AB$7,6,0)</f>
        <v>303</v>
      </c>
      <c r="P7" s="1505">
        <f>+HLOOKUP(P2,Manpower!$C$2:$AB$7,6,0)</f>
        <v>428</v>
      </c>
      <c r="Q7" s="1505">
        <f>+HLOOKUP(Q2,Manpower!$C$2:$AB$7,6,0)</f>
        <v>428</v>
      </c>
      <c r="R7" s="1505">
        <f>+HLOOKUP(R2,Manpower!$C$2:$AB$7,6,0)</f>
        <v>428</v>
      </c>
      <c r="S7" s="1505">
        <f>+HLOOKUP(S2,Manpower!$C$2:$AB$7,6,0)</f>
        <v>428</v>
      </c>
      <c r="T7" s="1505">
        <f>+HLOOKUP(T2,Manpower!$C$2:$AB$7,6,0)</f>
        <v>588</v>
      </c>
      <c r="U7" s="1505">
        <f>+HLOOKUP(U2,Manpower!$C$2:$AB$7,6,0)</f>
        <v>588</v>
      </c>
      <c r="V7" s="1505">
        <f>+HLOOKUP(V2,Manpower!$C$2:$AB$7,6,0)</f>
        <v>588</v>
      </c>
      <c r="W7" s="1505">
        <f>+HLOOKUP(W2,Manpower!$C$2:$AB$7,6,0)</f>
        <v>588</v>
      </c>
      <c r="X7" s="1505">
        <f>+HLOOKUP(X2,Manpower!$C$2:$AB$7,6,0)</f>
        <v>588</v>
      </c>
      <c r="Y7" s="1505">
        <f>+HLOOKUP(Y2,Manpower!$C$2:$AB$7,6,0)</f>
        <v>650</v>
      </c>
      <c r="Z7" s="1505">
        <f>+HLOOKUP(Z2,Manpower!$C$2:$AB$7,6,0)</f>
        <v>650</v>
      </c>
      <c r="AA7" s="1505">
        <f>+HLOOKUP(AA2,Manpower!$C$2:$AB$7,6,0)</f>
        <v>650</v>
      </c>
      <c r="AB7" s="1505">
        <f>+HLOOKUP(AB2,Manpower!$C$2:$AB$7,6,0)</f>
        <v>650</v>
      </c>
      <c r="AC7" s="1505">
        <f>+HLOOKUP(AC2,Manpower!$C$2:$AB$7,6,0)</f>
        <v>670</v>
      </c>
      <c r="AD7" s="1505">
        <f>+HLOOKUP(AD2,Manpower!$C$2:$AB$7,6,0)</f>
        <v>670</v>
      </c>
      <c r="AE7" s="1505">
        <f>+HLOOKUP(AE2,Manpower!$C$2:$AB$7,6,0)</f>
        <v>670</v>
      </c>
      <c r="AF7" s="1505">
        <f>+HLOOKUP(AF2,Manpower!$C$2:$AB$7,6,0)</f>
        <v>670</v>
      </c>
      <c r="AG7" s="1505">
        <f>+HLOOKUP(AG2,Manpower!$C$2:$AB$7,6,0)</f>
        <v>659</v>
      </c>
      <c r="AH7" s="1505">
        <f>+HLOOKUP(AH2,Manpower!$C$2:$AB$7,6,0)</f>
        <v>659</v>
      </c>
      <c r="AI7" s="1505">
        <f>+HLOOKUP(AI2,Manpower!$C$2:$AB$7,6,0)</f>
        <v>659</v>
      </c>
      <c r="AJ7" s="1505">
        <f>+HLOOKUP(AJ2,Manpower!$C$2:$AB$7,6,0)</f>
        <v>659</v>
      </c>
      <c r="AK7" s="1505">
        <f>+HLOOKUP(AK2,Manpower!$C$2:$AB$7,6,0)</f>
        <v>659</v>
      </c>
      <c r="AL7" s="1505">
        <f>+HLOOKUP(AL2,Manpower!$C$2:$AB$7,6,0)</f>
        <v>659</v>
      </c>
      <c r="AM7" s="1505">
        <f>+HLOOKUP(AM2,Manpower!$C$2:$AB$7,6,0)</f>
        <v>659</v>
      </c>
      <c r="AN7" s="1505">
        <f>+HLOOKUP(AN2,Manpower!$C$2:$AB$7,6,0)</f>
        <v>659</v>
      </c>
      <c r="AO7" s="1505">
        <f>+HLOOKUP(AO2,Manpower!$C$2:$AB$7,6,0)</f>
        <v>659</v>
      </c>
      <c r="AP7" s="1505">
        <f>+HLOOKUP(AP2,Manpower!$C$2:$AB$7,6,0)</f>
        <v>529</v>
      </c>
      <c r="AQ7" s="1506"/>
      <c r="AR7" s="1506"/>
      <c r="AS7" s="1506"/>
      <c r="AT7" s="1506"/>
      <c r="AU7" s="1506"/>
      <c r="AV7" s="1506"/>
      <c r="AW7" s="1506"/>
      <c r="AX7" s="1506"/>
      <c r="AY7" s="1506"/>
      <c r="AZ7" s="1506"/>
      <c r="BA7" s="1506"/>
      <c r="BB7" s="1506"/>
      <c r="BC7" s="1506"/>
      <c r="BD7" s="1506"/>
      <c r="BE7" s="1506"/>
      <c r="BF7" s="1506"/>
      <c r="BG7" s="1506"/>
      <c r="BH7" s="1506"/>
      <c r="BI7" s="1506"/>
      <c r="BJ7" s="1506"/>
      <c r="BK7" s="1506"/>
      <c r="BL7" s="1506"/>
      <c r="BM7" s="1506"/>
      <c r="BN7" s="1506"/>
      <c r="BO7" s="1506"/>
      <c r="BP7" s="1506"/>
      <c r="BQ7" s="1506"/>
      <c r="BR7" s="1506"/>
      <c r="BS7" s="1506"/>
      <c r="BT7" s="1506"/>
      <c r="BU7" s="1506"/>
      <c r="BV7" s="1506"/>
      <c r="BW7" s="1506"/>
      <c r="BX7" s="1506"/>
      <c r="BY7" s="1506"/>
      <c r="BZ7" s="1506"/>
      <c r="CA7" s="1506"/>
      <c r="CB7" s="1506"/>
      <c r="CC7" s="1506"/>
      <c r="CD7" s="1506"/>
      <c r="CE7" s="1506"/>
      <c r="CF7" s="1506"/>
      <c r="CG7" s="1506"/>
      <c r="CH7" s="1506"/>
      <c r="CI7" s="1506"/>
      <c r="CJ7" s="1506"/>
      <c r="CK7" s="1506"/>
      <c r="CL7" s="1506"/>
      <c r="CM7" s="1506"/>
      <c r="CN7" s="1506"/>
      <c r="CO7" s="1506"/>
      <c r="CP7" s="1506"/>
      <c r="CQ7" s="1506"/>
      <c r="CR7" s="1506"/>
      <c r="CS7" s="1506"/>
      <c r="CT7" s="1506"/>
    </row>
    <row r="8" spans="3:99">
      <c r="D8" s="430"/>
      <c r="E8" s="430"/>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c r="BF8" s="430"/>
      <c r="BG8" s="430"/>
      <c r="BH8" s="430"/>
      <c r="BI8" s="430"/>
      <c r="BJ8" s="430"/>
      <c r="BK8" s="430"/>
      <c r="BL8" s="430"/>
      <c r="BM8" s="430"/>
      <c r="BN8" s="430"/>
      <c r="BO8" s="430"/>
      <c r="BP8" s="430"/>
      <c r="BQ8" s="430"/>
      <c r="BR8" s="430"/>
      <c r="BS8" s="430"/>
      <c r="BT8" s="430"/>
      <c r="BU8" s="430"/>
      <c r="BV8" s="430"/>
      <c r="BW8" s="430"/>
      <c r="BX8" s="430"/>
      <c r="BY8" s="430"/>
      <c r="BZ8" s="430"/>
      <c r="CA8" s="430"/>
      <c r="CB8" s="430"/>
      <c r="CC8" s="430"/>
      <c r="CD8" s="430"/>
      <c r="CE8" s="430"/>
      <c r="CF8" s="430"/>
      <c r="CG8" s="430"/>
      <c r="CH8" s="430"/>
      <c r="CI8" s="430"/>
      <c r="CJ8" s="430"/>
      <c r="CK8" s="430"/>
      <c r="CL8" s="430"/>
      <c r="CM8" s="430"/>
      <c r="CN8" s="430"/>
      <c r="CO8" s="430"/>
      <c r="CP8" s="430"/>
      <c r="CQ8" s="430"/>
      <c r="CR8" s="430"/>
      <c r="CS8" s="430"/>
      <c r="CT8" s="429"/>
    </row>
    <row r="9" spans="3:9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29"/>
      <c r="AC9" s="429"/>
      <c r="AD9" s="429"/>
      <c r="AE9" s="429"/>
      <c r="AF9" s="429"/>
      <c r="AG9" s="429"/>
      <c r="AH9" s="429"/>
      <c r="AI9" s="429"/>
      <c r="AJ9" s="429"/>
      <c r="AK9" s="429"/>
      <c r="AL9" s="429"/>
      <c r="AM9" s="429"/>
      <c r="AN9" s="429"/>
      <c r="AO9" s="429"/>
      <c r="AP9" s="429"/>
      <c r="AQ9" s="429"/>
      <c r="AR9" s="429"/>
      <c r="AS9" s="429"/>
      <c r="AT9" s="429"/>
      <c r="AU9" s="429"/>
      <c r="AV9" s="429"/>
      <c r="AW9" s="429"/>
      <c r="AX9" s="429"/>
      <c r="AY9" s="429"/>
      <c r="AZ9" s="429"/>
      <c r="BA9" s="429"/>
      <c r="BB9" s="429"/>
      <c r="BC9" s="429"/>
      <c r="BD9" s="429"/>
      <c r="BE9" s="429"/>
      <c r="BF9" s="429"/>
      <c r="BG9" s="429"/>
      <c r="BH9" s="429"/>
      <c r="BI9" s="429"/>
      <c r="BJ9" s="429"/>
      <c r="BK9" s="429"/>
      <c r="BL9" s="429"/>
      <c r="BM9" s="429"/>
      <c r="BN9" s="429"/>
      <c r="BO9" s="429"/>
      <c r="BP9" s="429"/>
      <c r="BQ9" s="429"/>
      <c r="BR9" s="429"/>
      <c r="BS9" s="429"/>
      <c r="BT9" s="429"/>
      <c r="BU9" s="429"/>
      <c r="BV9" s="429"/>
      <c r="BW9" s="429"/>
      <c r="BX9" s="429"/>
      <c r="BY9" s="429"/>
      <c r="BZ9" s="429"/>
      <c r="CA9" s="429"/>
      <c r="CB9" s="429"/>
      <c r="CC9" s="429"/>
      <c r="CD9" s="429"/>
      <c r="CE9" s="429"/>
      <c r="CF9" s="429"/>
      <c r="CG9" s="429"/>
      <c r="CH9" s="429"/>
      <c r="CI9" s="429"/>
      <c r="CJ9" s="429"/>
      <c r="CK9" s="429"/>
      <c r="CL9" s="429"/>
      <c r="CM9" s="429"/>
      <c r="CN9" s="429"/>
      <c r="CO9" s="429"/>
      <c r="CP9" s="429"/>
      <c r="CQ9" s="429"/>
      <c r="CR9" s="429"/>
      <c r="CS9" s="429"/>
      <c r="CT9" s="431"/>
    </row>
    <row r="10" spans="3:9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429"/>
      <c r="AD10" s="429"/>
      <c r="AE10" s="429"/>
      <c r="AF10" s="429"/>
      <c r="AG10" s="429"/>
      <c r="AH10" s="429"/>
      <c r="AI10" s="429"/>
      <c r="AJ10" s="429"/>
      <c r="AK10" s="429"/>
      <c r="AL10" s="429"/>
      <c r="AM10" s="429"/>
      <c r="AN10" s="429"/>
      <c r="AO10" s="429"/>
      <c r="AP10" s="429"/>
      <c r="AQ10" s="429"/>
      <c r="AR10" s="429"/>
      <c r="AS10" s="429"/>
      <c r="AT10" s="429"/>
      <c r="AU10" s="429"/>
      <c r="AV10" s="429"/>
      <c r="AW10" s="429"/>
      <c r="AX10" s="429"/>
      <c r="AY10" s="429"/>
      <c r="AZ10" s="429"/>
      <c r="BA10" s="429"/>
      <c r="BB10" s="429"/>
      <c r="BC10" s="429"/>
      <c r="BD10" s="429"/>
      <c r="BE10" s="429"/>
      <c r="BF10" s="429"/>
      <c r="BG10" s="429"/>
      <c r="BH10" s="429"/>
      <c r="BI10" s="429"/>
      <c r="BJ10" s="429"/>
      <c r="BK10" s="429"/>
      <c r="BL10" s="429"/>
      <c r="BM10" s="429"/>
      <c r="BN10" s="429"/>
      <c r="BO10" s="429"/>
      <c r="BP10" s="429"/>
      <c r="BQ10" s="429"/>
      <c r="BR10" s="429"/>
      <c r="BS10" s="429"/>
      <c r="BT10" s="429"/>
      <c r="BU10" s="429"/>
      <c r="BV10" s="429"/>
      <c r="BW10" s="429"/>
      <c r="BX10" s="429"/>
      <c r="BY10" s="429"/>
      <c r="BZ10" s="429"/>
      <c r="CA10" s="429"/>
      <c r="CB10" s="429"/>
      <c r="CC10" s="429"/>
      <c r="CD10" s="429"/>
      <c r="CE10" s="429"/>
      <c r="CF10" s="429"/>
      <c r="CG10" s="429"/>
      <c r="CH10" s="429"/>
      <c r="CI10" s="429"/>
      <c r="CJ10" s="429"/>
      <c r="CK10" s="429"/>
      <c r="CL10" s="429"/>
      <c r="CM10" s="429"/>
      <c r="CN10" s="429"/>
      <c r="CO10" s="429"/>
      <c r="CP10" s="429"/>
      <c r="CQ10" s="429"/>
      <c r="CR10" s="429"/>
      <c r="CS10" s="429"/>
      <c r="CT10" s="429"/>
      <c r="CU10" s="365"/>
    </row>
    <row r="11" spans="3:9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29"/>
      <c r="AO11" s="429"/>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29"/>
      <c r="BO11" s="429"/>
      <c r="BP11" s="429"/>
      <c r="BQ11" s="429"/>
      <c r="BR11" s="429"/>
      <c r="BS11" s="429"/>
      <c r="BT11" s="429"/>
      <c r="BU11" s="429"/>
      <c r="BV11" s="429"/>
      <c r="BW11" s="429"/>
      <c r="BX11" s="429"/>
      <c r="BY11" s="429"/>
      <c r="BZ11" s="429"/>
      <c r="CA11" s="429"/>
      <c r="CB11" s="429"/>
      <c r="CC11" s="429"/>
      <c r="CD11" s="429"/>
      <c r="CE11" s="429"/>
      <c r="CF11" s="429"/>
      <c r="CG11" s="429"/>
      <c r="CH11" s="429"/>
      <c r="CI11" s="429"/>
      <c r="CJ11" s="429"/>
      <c r="CK11" s="429"/>
      <c r="CL11" s="429"/>
      <c r="CM11" s="429"/>
      <c r="CN11" s="429"/>
      <c r="CO11" s="429"/>
      <c r="CP11" s="429"/>
      <c r="CQ11" s="429"/>
      <c r="CR11" s="429"/>
      <c r="CS11" s="429"/>
      <c r="CT11" s="429"/>
      <c r="CU11" s="365"/>
    </row>
    <row r="12" spans="3:99">
      <c r="AC12" s="429"/>
      <c r="AD12" s="429"/>
      <c r="AE12" s="429"/>
      <c r="AF12" s="429"/>
      <c r="AG12" s="429"/>
      <c r="AH12" s="429"/>
      <c r="AI12" s="429"/>
      <c r="AJ12" s="429"/>
      <c r="AK12" s="429"/>
      <c r="AL12" s="429"/>
      <c r="AM12" s="429"/>
      <c r="AN12" s="429"/>
      <c r="AO12" s="429"/>
      <c r="AP12" s="429"/>
      <c r="AQ12" s="429"/>
      <c r="AR12" s="429"/>
      <c r="AS12" s="429"/>
      <c r="AT12" s="429"/>
      <c r="AU12" s="429"/>
      <c r="AV12" s="429"/>
      <c r="AW12" s="429"/>
      <c r="AX12" s="429"/>
      <c r="AY12" s="429"/>
      <c r="AZ12" s="429"/>
      <c r="BA12" s="429"/>
      <c r="BB12" s="429"/>
      <c r="BC12" s="429"/>
      <c r="BD12" s="429"/>
      <c r="BE12" s="429"/>
      <c r="BF12" s="429"/>
      <c r="BG12" s="429"/>
      <c r="BH12" s="429"/>
      <c r="BI12" s="429"/>
      <c r="BJ12" s="429"/>
      <c r="BK12" s="429"/>
      <c r="BL12" s="429"/>
      <c r="BM12" s="429"/>
      <c r="BN12" s="429"/>
      <c r="BO12" s="429"/>
      <c r="BP12" s="429"/>
      <c r="BQ12" s="429"/>
      <c r="BR12" s="429"/>
      <c r="BS12" s="429"/>
      <c r="BT12" s="429"/>
      <c r="BU12" s="429"/>
      <c r="BV12" s="429"/>
      <c r="BW12" s="429"/>
      <c r="BX12" s="429"/>
      <c r="BY12" s="429"/>
      <c r="BZ12" s="429"/>
      <c r="CA12" s="429"/>
      <c r="CB12" s="429"/>
      <c r="CC12" s="429"/>
      <c r="CD12" s="429"/>
      <c r="CE12" s="429"/>
      <c r="CF12" s="429"/>
      <c r="CG12" s="429"/>
      <c r="CH12" s="429"/>
      <c r="CI12" s="429"/>
      <c r="CJ12" s="429"/>
      <c r="CK12" s="429"/>
      <c r="CL12" s="429"/>
      <c r="CM12" s="429"/>
      <c r="CN12" s="429"/>
      <c r="CO12" s="429"/>
      <c r="CP12" s="429"/>
      <c r="CQ12" s="429"/>
      <c r="CR12" s="429"/>
      <c r="CS12" s="429"/>
      <c r="CT12" s="429"/>
    </row>
    <row r="13" spans="3:99">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c r="AZ13" s="429"/>
      <c r="BA13" s="429"/>
      <c r="BB13" s="429"/>
      <c r="BC13" s="429"/>
      <c r="BD13" s="429"/>
      <c r="BE13" s="429"/>
      <c r="BF13" s="429"/>
      <c r="BG13" s="429"/>
      <c r="BH13" s="429"/>
      <c r="BI13" s="429"/>
      <c r="BJ13" s="429"/>
      <c r="BK13" s="429"/>
      <c r="BL13" s="429"/>
      <c r="BM13" s="429"/>
      <c r="BN13" s="429"/>
      <c r="BO13" s="429"/>
      <c r="BP13" s="429"/>
      <c r="BQ13" s="429"/>
      <c r="BR13" s="429"/>
      <c r="BS13" s="429"/>
      <c r="BT13" s="429"/>
      <c r="BU13" s="429"/>
      <c r="BV13" s="429"/>
      <c r="BW13" s="429"/>
      <c r="BX13" s="429"/>
      <c r="BY13" s="429"/>
      <c r="BZ13" s="429"/>
      <c r="CA13" s="429"/>
      <c r="CB13" s="429"/>
      <c r="CC13" s="429"/>
      <c r="CD13" s="429"/>
      <c r="CE13" s="429"/>
      <c r="CF13" s="429"/>
      <c r="CG13" s="429"/>
      <c r="CH13" s="429"/>
      <c r="CI13" s="429"/>
      <c r="CJ13" s="429"/>
      <c r="CK13" s="429"/>
      <c r="CL13" s="429"/>
      <c r="CM13" s="429"/>
      <c r="CN13" s="429"/>
      <c r="CO13" s="429"/>
      <c r="CP13" s="429"/>
      <c r="CQ13" s="429"/>
      <c r="CR13" s="429"/>
      <c r="CS13" s="429"/>
      <c r="CT13" s="429"/>
    </row>
    <row r="14" spans="3:9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29"/>
      <c r="CD14" s="429"/>
      <c r="CE14" s="429"/>
      <c r="CF14" s="429"/>
      <c r="CG14" s="429"/>
      <c r="CH14" s="429"/>
      <c r="CI14" s="429"/>
      <c r="CJ14" s="429"/>
      <c r="CK14" s="429"/>
      <c r="CL14" s="429"/>
      <c r="CM14" s="429"/>
      <c r="CN14" s="429"/>
      <c r="CO14" s="429"/>
      <c r="CP14" s="429"/>
      <c r="CQ14" s="429"/>
      <c r="CR14" s="429"/>
      <c r="CS14" s="429"/>
      <c r="CT14" s="429"/>
    </row>
    <row r="15" spans="3:9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29"/>
      <c r="CD15" s="429"/>
      <c r="CE15" s="429"/>
      <c r="CF15" s="429"/>
      <c r="CG15" s="429"/>
      <c r="CH15" s="429"/>
      <c r="CI15" s="429"/>
      <c r="CJ15" s="429"/>
      <c r="CK15" s="429"/>
      <c r="CL15" s="429"/>
      <c r="CM15" s="429"/>
      <c r="CN15" s="429"/>
      <c r="CO15" s="429"/>
      <c r="CP15" s="429"/>
      <c r="CQ15" s="429"/>
      <c r="CR15" s="429"/>
      <c r="CS15" s="429"/>
      <c r="CT15" s="429"/>
    </row>
    <row r="16" spans="3:9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429"/>
      <c r="BA16" s="429"/>
      <c r="BB16" s="429"/>
      <c r="BC16" s="429"/>
      <c r="BD16" s="429"/>
      <c r="BE16" s="429"/>
      <c r="BF16" s="429"/>
      <c r="BG16" s="429"/>
      <c r="BH16" s="429"/>
      <c r="BI16" s="429"/>
      <c r="BJ16" s="429"/>
      <c r="BK16" s="429"/>
      <c r="BL16" s="429"/>
      <c r="BM16" s="429"/>
      <c r="BN16" s="429"/>
      <c r="BO16" s="429"/>
      <c r="BP16" s="429"/>
      <c r="BQ16" s="429"/>
      <c r="BR16" s="429"/>
      <c r="BS16" s="429"/>
      <c r="BT16" s="429"/>
      <c r="BU16" s="429"/>
      <c r="BV16" s="429"/>
      <c r="BW16" s="429"/>
      <c r="BX16" s="429"/>
      <c r="BY16" s="429"/>
      <c r="BZ16" s="429"/>
      <c r="CA16" s="429"/>
      <c r="CB16" s="429"/>
      <c r="CC16" s="429"/>
      <c r="CD16" s="429"/>
      <c r="CE16" s="429"/>
      <c r="CF16" s="429"/>
      <c r="CG16" s="429"/>
      <c r="CH16" s="429"/>
      <c r="CI16" s="429"/>
      <c r="CJ16" s="429"/>
      <c r="CK16" s="429"/>
      <c r="CL16" s="429"/>
      <c r="CM16" s="429"/>
      <c r="CN16" s="429"/>
      <c r="CO16" s="429"/>
      <c r="CP16" s="429"/>
      <c r="CQ16" s="429"/>
      <c r="CR16" s="429"/>
      <c r="CS16" s="429"/>
      <c r="CT16" s="429"/>
    </row>
    <row r="17" spans="3:98">
      <c r="AC17" s="429"/>
      <c r="AD17" s="429"/>
      <c r="AE17" s="429"/>
      <c r="AF17" s="429"/>
      <c r="AG17" s="429"/>
      <c r="AH17" s="429"/>
      <c r="AI17" s="429"/>
      <c r="AJ17" s="429"/>
      <c r="AK17" s="429"/>
      <c r="AL17" s="429"/>
      <c r="AM17" s="429"/>
      <c r="AN17" s="429"/>
      <c r="AO17" s="429"/>
      <c r="AP17" s="429"/>
      <c r="AQ17" s="429"/>
      <c r="AR17" s="429"/>
      <c r="AS17" s="429"/>
      <c r="AT17" s="429"/>
      <c r="AU17" s="429"/>
      <c r="AV17" s="429"/>
      <c r="AW17" s="429"/>
      <c r="AX17" s="429"/>
      <c r="AY17" s="429"/>
      <c r="AZ17" s="429"/>
      <c r="BA17" s="429"/>
      <c r="BB17" s="429"/>
      <c r="BC17" s="429"/>
      <c r="BD17" s="429"/>
      <c r="BE17" s="429"/>
      <c r="BF17" s="429"/>
      <c r="BG17" s="429"/>
      <c r="BH17" s="429"/>
      <c r="BI17" s="429"/>
      <c r="BJ17" s="429"/>
      <c r="BK17" s="429"/>
      <c r="BL17" s="429"/>
      <c r="BM17" s="429"/>
      <c r="BN17" s="429"/>
      <c r="BO17" s="429"/>
      <c r="BP17" s="429"/>
      <c r="BQ17" s="429"/>
      <c r="BR17" s="429"/>
      <c r="BS17" s="429"/>
      <c r="BT17" s="429"/>
      <c r="BU17" s="429"/>
      <c r="BV17" s="429"/>
      <c r="BW17" s="429"/>
      <c r="BX17" s="429"/>
      <c r="BY17" s="429"/>
      <c r="BZ17" s="429"/>
      <c r="CA17" s="429"/>
      <c r="CB17" s="429"/>
      <c r="CC17" s="429"/>
      <c r="CD17" s="429"/>
      <c r="CE17" s="429"/>
      <c r="CF17" s="429"/>
      <c r="CG17" s="429"/>
      <c r="CH17" s="429"/>
      <c r="CI17" s="429"/>
      <c r="CJ17" s="429"/>
      <c r="CK17" s="429"/>
      <c r="CL17" s="429"/>
      <c r="CM17" s="429"/>
      <c r="CN17" s="429"/>
      <c r="CO17" s="429"/>
      <c r="CP17" s="429"/>
      <c r="CQ17" s="429"/>
      <c r="CR17" s="429"/>
      <c r="CS17" s="429"/>
      <c r="CT17" s="429"/>
    </row>
    <row r="18" spans="3:98">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29"/>
      <c r="BK18" s="429"/>
      <c r="BL18" s="429"/>
      <c r="BM18" s="429"/>
      <c r="BN18" s="429"/>
      <c r="BO18" s="429"/>
      <c r="BP18" s="429"/>
      <c r="BQ18" s="429"/>
      <c r="BR18" s="429"/>
      <c r="BS18" s="429"/>
      <c r="BT18" s="429"/>
      <c r="BU18" s="429"/>
      <c r="BV18" s="429"/>
      <c r="BW18" s="429"/>
      <c r="BX18" s="429"/>
      <c r="BY18" s="429"/>
      <c r="BZ18" s="429"/>
      <c r="CA18" s="429"/>
      <c r="CB18" s="429"/>
      <c r="CC18" s="429"/>
      <c r="CD18" s="429"/>
      <c r="CE18" s="429"/>
      <c r="CF18" s="429"/>
      <c r="CG18" s="429"/>
      <c r="CH18" s="429"/>
      <c r="CI18" s="429"/>
      <c r="CJ18" s="429"/>
      <c r="CK18" s="429"/>
      <c r="CL18" s="429"/>
      <c r="CM18" s="429"/>
      <c r="CN18" s="429"/>
      <c r="CO18" s="429"/>
      <c r="CP18" s="429"/>
      <c r="CQ18" s="429"/>
      <c r="CR18" s="429"/>
      <c r="CS18" s="429"/>
      <c r="CT18" s="429"/>
    </row>
    <row r="19" spans="3:98">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29"/>
      <c r="BK19" s="429"/>
      <c r="BL19" s="429"/>
      <c r="BM19" s="429"/>
      <c r="BN19" s="429"/>
      <c r="BO19" s="429"/>
      <c r="BP19" s="429"/>
      <c r="BQ19" s="429"/>
      <c r="BR19" s="429"/>
      <c r="BS19" s="429"/>
      <c r="BT19" s="429"/>
      <c r="BU19" s="429"/>
      <c r="BV19" s="429"/>
      <c r="BW19" s="429"/>
      <c r="BX19" s="429"/>
      <c r="BY19" s="429"/>
      <c r="BZ19" s="429"/>
      <c r="CA19" s="429"/>
      <c r="CB19" s="429"/>
      <c r="CC19" s="429"/>
      <c r="CD19" s="429"/>
      <c r="CE19" s="429"/>
      <c r="CF19" s="429"/>
      <c r="CG19" s="429"/>
      <c r="CH19" s="429"/>
      <c r="CI19" s="429"/>
      <c r="CJ19" s="429"/>
      <c r="CK19" s="429"/>
      <c r="CL19" s="429"/>
      <c r="CM19" s="429"/>
      <c r="CN19" s="429"/>
      <c r="CO19" s="429"/>
      <c r="CP19" s="429"/>
      <c r="CQ19" s="429"/>
      <c r="CR19" s="429"/>
      <c r="CS19" s="429"/>
      <c r="CT19" s="429"/>
    </row>
    <row r="20" spans="3:98">
      <c r="AC20" s="429"/>
      <c r="AD20" s="429"/>
      <c r="AE20" s="429"/>
      <c r="AF20" s="429"/>
      <c r="AG20" s="429"/>
      <c r="AH20" s="429"/>
      <c r="AI20" s="429"/>
      <c r="AJ20" s="429"/>
      <c r="AK20" s="429"/>
      <c r="AL20" s="429"/>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29"/>
      <c r="BK20" s="429"/>
      <c r="BL20" s="429"/>
      <c r="BM20" s="429"/>
      <c r="BN20" s="429"/>
      <c r="BO20" s="429"/>
      <c r="BP20" s="429"/>
      <c r="BQ20" s="429"/>
      <c r="BR20" s="429"/>
      <c r="BS20" s="429"/>
      <c r="BT20" s="429"/>
      <c r="BU20" s="429"/>
      <c r="BV20" s="429"/>
      <c r="BW20" s="429"/>
      <c r="BX20" s="429"/>
      <c r="BY20" s="429"/>
      <c r="BZ20" s="429"/>
      <c r="CA20" s="429"/>
      <c r="CB20" s="429"/>
      <c r="CC20" s="429"/>
      <c r="CD20" s="429"/>
      <c r="CE20" s="429"/>
      <c r="CF20" s="429"/>
      <c r="CG20" s="429"/>
      <c r="CH20" s="429"/>
      <c r="CI20" s="429"/>
      <c r="CJ20" s="429"/>
      <c r="CK20" s="429"/>
      <c r="CL20" s="429"/>
      <c r="CM20" s="429"/>
      <c r="CN20" s="429"/>
      <c r="CO20" s="429"/>
      <c r="CP20" s="429"/>
      <c r="CQ20" s="429"/>
      <c r="CR20" s="429"/>
      <c r="CS20" s="429"/>
      <c r="CT20" s="429"/>
    </row>
    <row r="21" spans="3:98">
      <c r="AC21" s="429"/>
      <c r="AD21" s="429"/>
      <c r="AE21" s="429"/>
      <c r="AF21" s="429"/>
      <c r="AG21" s="429"/>
      <c r="AH21" s="429"/>
      <c r="AI21" s="429"/>
      <c r="AJ21" s="429"/>
      <c r="AK21" s="429"/>
      <c r="AL21" s="429"/>
      <c r="AM21" s="429"/>
      <c r="AN21" s="429"/>
      <c r="AO21" s="429"/>
      <c r="AP21" s="429"/>
      <c r="AQ21" s="429"/>
      <c r="AR21" s="429"/>
      <c r="AS21" s="429"/>
      <c r="AT21" s="429"/>
      <c r="AU21" s="429"/>
      <c r="AV21" s="429"/>
      <c r="AW21" s="429"/>
      <c r="AX21" s="429"/>
      <c r="AY21" s="429"/>
      <c r="AZ21" s="429"/>
      <c r="BA21" s="429"/>
      <c r="BB21" s="429"/>
      <c r="BC21" s="429"/>
      <c r="BD21" s="429"/>
      <c r="BE21" s="429"/>
      <c r="BF21" s="429"/>
      <c r="BG21" s="429"/>
      <c r="BH21" s="429"/>
      <c r="BI21" s="429"/>
      <c r="BJ21" s="429"/>
      <c r="BK21" s="429"/>
      <c r="BL21" s="429"/>
      <c r="BM21" s="429"/>
      <c r="BN21" s="429"/>
      <c r="BO21" s="429"/>
      <c r="BP21" s="429"/>
      <c r="BQ21" s="429"/>
      <c r="BR21" s="429"/>
      <c r="BS21" s="429"/>
      <c r="BT21" s="429"/>
      <c r="BU21" s="429"/>
      <c r="BV21" s="429"/>
      <c r="BW21" s="429"/>
      <c r="BX21" s="429"/>
      <c r="BY21" s="429"/>
      <c r="BZ21" s="429"/>
      <c r="CA21" s="429"/>
      <c r="CB21" s="429"/>
      <c r="CC21" s="429"/>
      <c r="CD21" s="429"/>
      <c r="CE21" s="429"/>
      <c r="CF21" s="429"/>
      <c r="CG21" s="429"/>
      <c r="CH21" s="429"/>
      <c r="CI21" s="429"/>
      <c r="CJ21" s="429"/>
      <c r="CK21" s="429"/>
      <c r="CL21" s="429"/>
      <c r="CM21" s="429"/>
      <c r="CN21" s="429"/>
      <c r="CO21" s="429"/>
      <c r="CP21" s="429"/>
      <c r="CQ21" s="429"/>
      <c r="CR21" s="429"/>
      <c r="CS21" s="429"/>
      <c r="CT21" s="429"/>
    </row>
    <row r="22" spans="3:98">
      <c r="AC22" s="429"/>
      <c r="AD22" s="429"/>
      <c r="AE22" s="429"/>
      <c r="AF22" s="429"/>
      <c r="AG22" s="429"/>
      <c r="AH22" s="429"/>
      <c r="AI22" s="429"/>
      <c r="AJ22" s="429"/>
      <c r="AK22" s="429"/>
      <c r="AL22" s="429"/>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29"/>
      <c r="BK22" s="429"/>
      <c r="BL22" s="429"/>
      <c r="BM22" s="429"/>
      <c r="BN22" s="429"/>
      <c r="BO22" s="429"/>
      <c r="BP22" s="429"/>
      <c r="BQ22" s="429"/>
      <c r="BR22" s="429"/>
      <c r="BS22" s="429"/>
      <c r="BT22" s="429"/>
      <c r="BU22" s="429"/>
      <c r="BV22" s="429"/>
      <c r="BW22" s="429"/>
      <c r="BX22" s="429"/>
      <c r="BY22" s="429"/>
      <c r="BZ22" s="429"/>
      <c r="CA22" s="429"/>
      <c r="CB22" s="429"/>
      <c r="CC22" s="429"/>
      <c r="CD22" s="429"/>
      <c r="CE22" s="429"/>
      <c r="CF22" s="429"/>
      <c r="CG22" s="429"/>
      <c r="CH22" s="429"/>
      <c r="CI22" s="429"/>
      <c r="CJ22" s="429"/>
      <c r="CK22" s="429"/>
      <c r="CL22" s="429"/>
      <c r="CM22" s="429"/>
      <c r="CN22" s="429"/>
      <c r="CO22" s="429"/>
      <c r="CP22" s="429"/>
      <c r="CQ22" s="429"/>
      <c r="CR22" s="429"/>
      <c r="CS22" s="429"/>
      <c r="CT22" s="429"/>
    </row>
    <row r="23" spans="3:98" ht="45" customHeight="1">
      <c r="AC23" s="429"/>
      <c r="AD23" s="429"/>
      <c r="AE23" s="429"/>
      <c r="AF23" s="429"/>
      <c r="AG23" s="429"/>
      <c r="AH23" s="429"/>
      <c r="AI23" s="429"/>
      <c r="AJ23" s="429"/>
      <c r="AK23" s="429"/>
      <c r="AL23" s="429"/>
      <c r="AM23" s="429"/>
      <c r="AN23" s="429"/>
      <c r="AO23" s="429"/>
      <c r="AP23" s="429"/>
      <c r="AQ23" s="429"/>
      <c r="AR23" s="429"/>
      <c r="AS23" s="429"/>
      <c r="AT23" s="429"/>
      <c r="AU23" s="429"/>
      <c r="AV23" s="429"/>
      <c r="AW23" s="429"/>
      <c r="AX23" s="429"/>
      <c r="AY23" s="429"/>
      <c r="AZ23" s="429"/>
      <c r="BA23" s="429"/>
      <c r="BB23" s="429"/>
      <c r="BC23" s="429"/>
      <c r="BD23" s="429"/>
      <c r="BE23" s="429"/>
      <c r="BF23" s="429"/>
      <c r="BG23" s="429"/>
      <c r="BH23" s="429"/>
      <c r="BI23" s="429"/>
      <c r="BJ23" s="429"/>
      <c r="BK23" s="429"/>
      <c r="BL23" s="429"/>
      <c r="BM23" s="429"/>
      <c r="BN23" s="429"/>
      <c r="BO23" s="429"/>
      <c r="BP23" s="429"/>
      <c r="BQ23" s="429"/>
      <c r="BR23" s="429"/>
      <c r="BS23" s="429"/>
      <c r="BT23" s="429"/>
      <c r="BU23" s="429"/>
      <c r="BV23" s="429"/>
      <c r="BW23" s="429"/>
      <c r="BX23" s="429"/>
      <c r="BY23" s="429"/>
      <c r="BZ23" s="429"/>
      <c r="CA23" s="429"/>
      <c r="CB23" s="429"/>
      <c r="CC23" s="429"/>
      <c r="CD23" s="429"/>
      <c r="CE23" s="429"/>
      <c r="CF23" s="429"/>
      <c r="CG23" s="429"/>
      <c r="CH23" s="429"/>
      <c r="CI23" s="429"/>
      <c r="CJ23" s="429"/>
      <c r="CK23" s="429"/>
      <c r="CL23" s="429"/>
      <c r="CM23" s="429"/>
      <c r="CN23" s="429"/>
      <c r="CO23" s="429"/>
      <c r="CP23" s="429"/>
      <c r="CQ23" s="429"/>
      <c r="CR23" s="429"/>
      <c r="CS23" s="429"/>
      <c r="CT23" s="429"/>
    </row>
    <row r="24" spans="3:98">
      <c r="AC24" s="429"/>
      <c r="AD24" s="429"/>
      <c r="AE24" s="429"/>
      <c r="AF24" s="429"/>
      <c r="AG24" s="429"/>
      <c r="AH24" s="429"/>
      <c r="AI24" s="429"/>
      <c r="AJ24" s="429"/>
      <c r="AK24" s="429"/>
      <c r="AL24" s="429"/>
      <c r="AM24" s="429"/>
      <c r="AN24" s="429"/>
      <c r="AO24" s="429"/>
      <c r="AP24" s="429"/>
      <c r="AQ24" s="429"/>
      <c r="AR24" s="429"/>
      <c r="AS24" s="429"/>
      <c r="AT24" s="429"/>
      <c r="AU24" s="429"/>
      <c r="AV24" s="429"/>
      <c r="AW24" s="429"/>
      <c r="AX24" s="429"/>
      <c r="AY24" s="429"/>
      <c r="AZ24" s="429"/>
      <c r="BA24" s="429"/>
      <c r="BB24" s="429"/>
      <c r="BC24" s="429"/>
      <c r="BD24" s="429"/>
      <c r="BE24" s="429"/>
      <c r="BF24" s="429"/>
      <c r="BG24" s="429"/>
      <c r="BH24" s="429"/>
      <c r="BI24" s="429"/>
      <c r="BJ24" s="429"/>
      <c r="BK24" s="429"/>
      <c r="BL24" s="429"/>
      <c r="BM24" s="429"/>
      <c r="BN24" s="429"/>
      <c r="BO24" s="429"/>
      <c r="BP24" s="429"/>
      <c r="BQ24" s="429"/>
      <c r="BR24" s="429"/>
      <c r="BS24" s="429"/>
      <c r="BT24" s="429"/>
      <c r="BU24" s="429"/>
      <c r="BV24" s="429"/>
      <c r="BW24" s="429"/>
      <c r="BX24" s="429"/>
      <c r="BY24" s="429"/>
      <c r="BZ24" s="429"/>
      <c r="CA24" s="429"/>
      <c r="CB24" s="429"/>
      <c r="CC24" s="429"/>
      <c r="CD24" s="429"/>
      <c r="CE24" s="429"/>
      <c r="CF24" s="429"/>
      <c r="CG24" s="429"/>
      <c r="CH24" s="429"/>
      <c r="CI24" s="429"/>
      <c r="CJ24" s="429"/>
      <c r="CK24" s="429"/>
      <c r="CL24" s="429"/>
      <c r="CM24" s="429"/>
      <c r="CN24" s="429"/>
      <c r="CO24" s="429"/>
      <c r="CP24" s="429"/>
      <c r="CQ24" s="429"/>
      <c r="CR24" s="429"/>
      <c r="CS24" s="429"/>
      <c r="CT24" s="429"/>
    </row>
    <row r="25" spans="3:98">
      <c r="AC25" s="429"/>
      <c r="AD25" s="429"/>
      <c r="AE25" s="429"/>
      <c r="AF25" s="429"/>
      <c r="AG25" s="429"/>
      <c r="AH25" s="429"/>
      <c r="AI25" s="429"/>
      <c r="AJ25" s="429"/>
      <c r="AK25" s="429"/>
      <c r="AL25" s="429"/>
      <c r="AM25" s="429"/>
      <c r="AN25" s="429"/>
      <c r="AO25" s="429"/>
      <c r="AP25" s="429"/>
      <c r="AQ25" s="429"/>
      <c r="AR25" s="429"/>
      <c r="AS25" s="429"/>
      <c r="AT25" s="429"/>
      <c r="AU25" s="429"/>
      <c r="AV25" s="429"/>
      <c r="AW25" s="429"/>
      <c r="AX25" s="429"/>
      <c r="AY25" s="429"/>
      <c r="AZ25" s="429"/>
      <c r="BA25" s="429"/>
      <c r="BB25" s="429"/>
      <c r="BC25" s="429"/>
      <c r="BD25" s="429"/>
      <c r="BE25" s="429"/>
      <c r="BF25" s="429"/>
      <c r="BG25" s="429"/>
      <c r="BH25" s="429"/>
      <c r="BI25" s="429"/>
      <c r="BJ25" s="429"/>
      <c r="BK25" s="429"/>
      <c r="BL25" s="429"/>
      <c r="BM25" s="429"/>
      <c r="BN25" s="429"/>
      <c r="BO25" s="429"/>
      <c r="BP25" s="429"/>
      <c r="BQ25" s="429"/>
      <c r="BR25" s="429"/>
      <c r="BS25" s="429"/>
      <c r="BT25" s="429"/>
      <c r="BU25" s="429"/>
      <c r="BV25" s="429"/>
      <c r="BW25" s="429"/>
      <c r="BX25" s="429"/>
      <c r="BY25" s="429"/>
      <c r="BZ25" s="429"/>
      <c r="CA25" s="429"/>
      <c r="CB25" s="429"/>
      <c r="CC25" s="429"/>
      <c r="CD25" s="429"/>
      <c r="CE25" s="429"/>
      <c r="CF25" s="429"/>
      <c r="CG25" s="429"/>
      <c r="CH25" s="429"/>
      <c r="CI25" s="429"/>
      <c r="CJ25" s="429"/>
      <c r="CK25" s="429"/>
      <c r="CL25" s="429"/>
      <c r="CM25" s="429"/>
      <c r="CN25" s="429"/>
      <c r="CO25" s="429"/>
      <c r="CP25" s="429"/>
      <c r="CQ25" s="429"/>
      <c r="CR25" s="429"/>
      <c r="CS25" s="429"/>
      <c r="CT25" s="429"/>
    </row>
    <row r="26" spans="3:98">
      <c r="AC26" s="429"/>
      <c r="AD26" s="429"/>
      <c r="AE26" s="429"/>
      <c r="AF26" s="429"/>
      <c r="AG26" s="429"/>
      <c r="AH26" s="429"/>
      <c r="AI26" s="429"/>
      <c r="AJ26" s="429"/>
      <c r="AK26" s="429"/>
      <c r="AL26" s="429"/>
      <c r="AM26" s="429"/>
      <c r="AN26" s="429"/>
      <c r="AO26" s="429"/>
      <c r="AP26" s="429"/>
      <c r="AQ26" s="429"/>
      <c r="AR26" s="429"/>
      <c r="AS26" s="429"/>
      <c r="AT26" s="429"/>
      <c r="AU26" s="429"/>
      <c r="AV26" s="429"/>
      <c r="AW26" s="429"/>
      <c r="AX26" s="429"/>
      <c r="AY26" s="429"/>
      <c r="AZ26" s="429"/>
      <c r="BA26" s="429"/>
      <c r="BB26" s="429"/>
      <c r="BC26" s="429"/>
      <c r="BD26" s="429"/>
      <c r="BE26" s="429"/>
      <c r="BF26" s="429"/>
      <c r="BG26" s="429"/>
      <c r="BH26" s="429"/>
      <c r="BI26" s="429"/>
      <c r="BJ26" s="429"/>
      <c r="BK26" s="429"/>
      <c r="BL26" s="429"/>
      <c r="BM26" s="429"/>
      <c r="BN26" s="429"/>
      <c r="BO26" s="429"/>
      <c r="BP26" s="429"/>
      <c r="BQ26" s="429"/>
      <c r="BR26" s="429"/>
      <c r="BS26" s="429"/>
      <c r="BT26" s="429"/>
      <c r="BU26" s="429"/>
      <c r="BV26" s="429"/>
      <c r="BW26" s="429"/>
      <c r="BX26" s="429"/>
      <c r="BY26" s="429"/>
      <c r="BZ26" s="429"/>
      <c r="CA26" s="429"/>
      <c r="CB26" s="429"/>
      <c r="CC26" s="429"/>
      <c r="CD26" s="429"/>
      <c r="CE26" s="429"/>
      <c r="CF26" s="429"/>
      <c r="CG26" s="429"/>
      <c r="CH26" s="429"/>
      <c r="CI26" s="429"/>
      <c r="CJ26" s="429"/>
      <c r="CK26" s="429"/>
      <c r="CL26" s="429"/>
      <c r="CM26" s="429"/>
      <c r="CN26" s="429"/>
      <c r="CO26" s="429"/>
      <c r="CP26" s="429"/>
      <c r="CQ26" s="429"/>
      <c r="CR26" s="429"/>
      <c r="CS26" s="429"/>
      <c r="CT26" s="429"/>
    </row>
    <row r="27" spans="3:98">
      <c r="AC27" s="429"/>
      <c r="AD27" s="429"/>
      <c r="AE27" s="429"/>
      <c r="AF27" s="429"/>
      <c r="AG27" s="429"/>
      <c r="AH27" s="429"/>
      <c r="AI27" s="429"/>
      <c r="AJ27" s="429"/>
      <c r="AK27" s="429"/>
      <c r="AL27" s="429"/>
      <c r="AM27" s="429"/>
      <c r="AN27" s="429"/>
      <c r="AO27" s="429"/>
      <c r="AP27" s="429"/>
      <c r="AQ27" s="429"/>
      <c r="AR27" s="429"/>
      <c r="AS27" s="429"/>
      <c r="AT27" s="429"/>
      <c r="AU27" s="429"/>
      <c r="AV27" s="429"/>
      <c r="AW27" s="429"/>
      <c r="AX27" s="429"/>
      <c r="AY27" s="429"/>
      <c r="AZ27" s="429"/>
      <c r="BA27" s="429"/>
      <c r="BB27" s="429"/>
      <c r="BC27" s="429"/>
      <c r="BD27" s="429"/>
      <c r="BE27" s="429"/>
      <c r="BF27" s="429"/>
      <c r="BG27" s="429"/>
      <c r="BH27" s="429"/>
      <c r="BI27" s="429"/>
      <c r="BJ27" s="429"/>
      <c r="BK27" s="429"/>
      <c r="BL27" s="429"/>
      <c r="BM27" s="429"/>
      <c r="BN27" s="429"/>
      <c r="BO27" s="429"/>
      <c r="BP27" s="429"/>
      <c r="BQ27" s="429"/>
      <c r="BR27" s="429"/>
      <c r="BS27" s="429"/>
      <c r="BT27" s="429"/>
      <c r="BU27" s="429"/>
      <c r="BV27" s="429"/>
      <c r="BW27" s="429"/>
      <c r="BX27" s="429"/>
      <c r="BY27" s="429"/>
      <c r="BZ27" s="429"/>
      <c r="CA27" s="429"/>
      <c r="CB27" s="429"/>
      <c r="CC27" s="429"/>
      <c r="CD27" s="429"/>
      <c r="CE27" s="429"/>
      <c r="CF27" s="429"/>
      <c r="CG27" s="429"/>
      <c r="CH27" s="429"/>
      <c r="CI27" s="429"/>
      <c r="CJ27" s="429"/>
      <c r="CK27" s="429"/>
      <c r="CL27" s="429"/>
      <c r="CM27" s="429"/>
      <c r="CN27" s="429"/>
      <c r="CO27" s="429"/>
      <c r="CP27" s="429"/>
      <c r="CQ27" s="429"/>
      <c r="CR27" s="429"/>
      <c r="CS27" s="429"/>
      <c r="CT27" s="429"/>
    </row>
    <row r="31" spans="3:98">
      <c r="D31" s="1391">
        <f t="shared" ref="D31:V31" si="3">+D6/SUM($D$6:$CT$6)</f>
        <v>0</v>
      </c>
      <c r="E31" s="1391">
        <f t="shared" si="3"/>
        <v>0</v>
      </c>
      <c r="F31" s="1391">
        <f t="shared" si="3"/>
        <v>0</v>
      </c>
      <c r="G31" s="1391">
        <f t="shared" si="3"/>
        <v>0</v>
      </c>
      <c r="H31" s="1391">
        <f t="shared" si="3"/>
        <v>0</v>
      </c>
      <c r="I31" s="1391">
        <f t="shared" si="3"/>
        <v>0.01</v>
      </c>
      <c r="J31" s="1391">
        <f t="shared" si="3"/>
        <v>0.01</v>
      </c>
      <c r="K31" s="1391">
        <f t="shared" si="3"/>
        <v>0.01</v>
      </c>
      <c r="L31" s="1391">
        <f t="shared" si="3"/>
        <v>0.01</v>
      </c>
      <c r="M31" s="1391">
        <f t="shared" si="3"/>
        <v>0.02</v>
      </c>
      <c r="N31" s="1391">
        <f t="shared" si="3"/>
        <v>0.02</v>
      </c>
      <c r="O31" s="1391">
        <f t="shared" si="3"/>
        <v>0.02</v>
      </c>
      <c r="P31" s="1391">
        <f t="shared" si="3"/>
        <v>0.02</v>
      </c>
      <c r="Q31" s="1391">
        <f t="shared" si="3"/>
        <v>0.02</v>
      </c>
      <c r="R31" s="1391">
        <f t="shared" si="3"/>
        <v>0.01</v>
      </c>
      <c r="S31" s="1391">
        <f t="shared" si="3"/>
        <v>0.01</v>
      </c>
      <c r="T31" s="1391">
        <f t="shared" si="3"/>
        <v>0.01</v>
      </c>
      <c r="U31" s="1391">
        <f t="shared" si="3"/>
        <v>0.01</v>
      </c>
      <c r="V31" s="1391">
        <f t="shared" si="3"/>
        <v>0.01</v>
      </c>
      <c r="W31" s="1391">
        <f t="shared" ref="W31:AB31" si="4">+CO6/SUM($D$6:$CT$6)</f>
        <v>0</v>
      </c>
      <c r="X31" s="1391">
        <f t="shared" si="4"/>
        <v>0</v>
      </c>
      <c r="Y31" s="1391">
        <f t="shared" si="4"/>
        <v>0</v>
      </c>
      <c r="Z31" s="1391">
        <f t="shared" si="4"/>
        <v>0</v>
      </c>
      <c r="AA31" s="1391">
        <f t="shared" si="4"/>
        <v>0</v>
      </c>
      <c r="AB31" s="1391">
        <f t="shared" si="4"/>
        <v>0</v>
      </c>
    </row>
    <row r="32" spans="3:98">
      <c r="C32" s="365">
        <v>0</v>
      </c>
      <c r="D32" s="1391">
        <f>+D31+C32</f>
        <v>0</v>
      </c>
      <c r="E32" s="1391">
        <f t="shared" ref="E32:AB32" si="5">+E31+D32</f>
        <v>0</v>
      </c>
      <c r="F32" s="1391">
        <f t="shared" si="5"/>
        <v>0</v>
      </c>
      <c r="G32" s="1391">
        <f t="shared" si="5"/>
        <v>0</v>
      </c>
      <c r="H32" s="1391">
        <f t="shared" si="5"/>
        <v>0</v>
      </c>
      <c r="I32" s="1391">
        <f t="shared" si="5"/>
        <v>0.01</v>
      </c>
      <c r="J32" s="1391">
        <f t="shared" si="5"/>
        <v>0.02</v>
      </c>
      <c r="K32" s="1391">
        <f t="shared" si="5"/>
        <v>0.03</v>
      </c>
      <c r="L32" s="1391">
        <f t="shared" si="5"/>
        <v>0.04</v>
      </c>
      <c r="M32" s="1391">
        <f t="shared" si="5"/>
        <v>0.06</v>
      </c>
      <c r="N32" s="1391">
        <f t="shared" si="5"/>
        <v>0.08</v>
      </c>
      <c r="O32" s="1391">
        <f t="shared" si="5"/>
        <v>0.1</v>
      </c>
      <c r="P32" s="1391">
        <f t="shared" si="5"/>
        <v>0.12</v>
      </c>
      <c r="Q32" s="1391">
        <f t="shared" si="5"/>
        <v>0.14000000000000001</v>
      </c>
      <c r="R32" s="1391">
        <f t="shared" si="5"/>
        <v>0.15</v>
      </c>
      <c r="S32" s="1391">
        <f t="shared" si="5"/>
        <v>0.16</v>
      </c>
      <c r="T32" s="1391">
        <f t="shared" si="5"/>
        <v>0.17</v>
      </c>
      <c r="U32" s="1391">
        <f t="shared" si="5"/>
        <v>0.18</v>
      </c>
      <c r="V32" s="1391">
        <f t="shared" si="5"/>
        <v>0.19</v>
      </c>
      <c r="W32" s="1391">
        <f t="shared" si="5"/>
        <v>0.19</v>
      </c>
      <c r="X32" s="1391">
        <f t="shared" si="5"/>
        <v>0.19</v>
      </c>
      <c r="Y32" s="1391">
        <f t="shared" si="5"/>
        <v>0.19</v>
      </c>
      <c r="Z32" s="1391">
        <f t="shared" si="5"/>
        <v>0.19</v>
      </c>
      <c r="AA32" s="1391">
        <f t="shared" si="5"/>
        <v>0.19</v>
      </c>
      <c r="AB32" s="1391">
        <f t="shared" si="5"/>
        <v>0.19</v>
      </c>
    </row>
    <row r="40" spans="1:96">
      <c r="A40" s="365" t="s">
        <v>2153</v>
      </c>
      <c r="B40" s="365" t="s">
        <v>2157</v>
      </c>
      <c r="C40" s="365" t="s">
        <v>2155</v>
      </c>
      <c r="D40" s="1395">
        <v>46025</v>
      </c>
      <c r="E40" s="1395">
        <v>46032</v>
      </c>
      <c r="F40" s="1395">
        <v>46039</v>
      </c>
      <c r="G40" s="1395">
        <v>46046</v>
      </c>
      <c r="H40" s="1395">
        <v>46053</v>
      </c>
      <c r="I40" s="1395">
        <v>46060</v>
      </c>
      <c r="J40" s="1395">
        <v>46067</v>
      </c>
      <c r="K40" s="1395">
        <v>46074</v>
      </c>
      <c r="L40" s="1395">
        <v>46081</v>
      </c>
      <c r="M40" s="1395">
        <v>46088</v>
      </c>
      <c r="N40" s="1395">
        <v>46095</v>
      </c>
      <c r="O40" s="1395">
        <v>46102</v>
      </c>
      <c r="P40" s="1395">
        <v>46109</v>
      </c>
      <c r="Q40" s="1395">
        <v>46116</v>
      </c>
      <c r="R40" s="1395">
        <v>46123</v>
      </c>
      <c r="S40" s="1395">
        <v>46130</v>
      </c>
      <c r="T40" s="1395">
        <v>46137</v>
      </c>
      <c r="U40" s="1395">
        <v>46144</v>
      </c>
      <c r="V40" s="1395">
        <v>46151</v>
      </c>
      <c r="W40" s="1395">
        <v>46158</v>
      </c>
      <c r="X40" s="1395">
        <v>46165</v>
      </c>
      <c r="Y40" s="1395">
        <v>46172</v>
      </c>
      <c r="Z40" s="1395">
        <v>46179</v>
      </c>
      <c r="AA40" s="1395">
        <v>46186</v>
      </c>
      <c r="AB40" s="1395">
        <v>46193</v>
      </c>
      <c r="AC40" s="1395">
        <v>46200</v>
      </c>
      <c r="AD40" s="1395">
        <v>46207</v>
      </c>
      <c r="AE40" s="1395">
        <v>46214</v>
      </c>
      <c r="AF40" s="1395">
        <v>46221</v>
      </c>
      <c r="AG40" s="1395">
        <v>46228</v>
      </c>
      <c r="AH40" s="1395">
        <v>46235</v>
      </c>
      <c r="AI40" s="1395">
        <v>46242</v>
      </c>
      <c r="AJ40" s="1395">
        <v>46249</v>
      </c>
      <c r="AK40" s="1395">
        <v>46256</v>
      </c>
      <c r="AL40" s="1395">
        <v>46263</v>
      </c>
      <c r="AM40" s="1395">
        <v>46270</v>
      </c>
      <c r="AN40" s="1395">
        <v>46277</v>
      </c>
      <c r="AO40" s="1395">
        <v>46284</v>
      </c>
      <c r="AP40" s="1395">
        <v>46291</v>
      </c>
      <c r="AQ40" s="1395">
        <v>46298</v>
      </c>
      <c r="AR40" s="1395">
        <v>46305</v>
      </c>
      <c r="AS40" s="1395">
        <v>46312</v>
      </c>
      <c r="AT40" s="1395">
        <v>46319</v>
      </c>
      <c r="AU40" s="1395">
        <v>46326</v>
      </c>
      <c r="AV40" s="1395">
        <v>46333</v>
      </c>
      <c r="AW40" s="1395">
        <v>46340</v>
      </c>
      <c r="AX40" s="1395">
        <v>46347</v>
      </c>
      <c r="AY40" s="1395">
        <v>46354</v>
      </c>
      <c r="AZ40" s="1395">
        <v>46361</v>
      </c>
      <c r="BA40" s="1395">
        <v>46368</v>
      </c>
      <c r="BB40" s="1395">
        <v>46375</v>
      </c>
      <c r="BC40" s="1395">
        <v>46382</v>
      </c>
      <c r="BD40" s="1395">
        <v>46389</v>
      </c>
      <c r="BE40" s="1395">
        <v>46396</v>
      </c>
      <c r="BF40" s="1395">
        <v>46403</v>
      </c>
      <c r="BG40" s="1395">
        <v>46410</v>
      </c>
      <c r="BH40" s="1395">
        <v>46417</v>
      </c>
      <c r="BI40" s="1395">
        <v>46424</v>
      </c>
      <c r="BJ40" s="1395">
        <v>46431</v>
      </c>
      <c r="BK40" s="1395">
        <v>46438</v>
      </c>
      <c r="BL40" s="1395">
        <v>46445</v>
      </c>
      <c r="BM40" s="1395">
        <v>46452</v>
      </c>
      <c r="BN40" s="1395">
        <v>46459</v>
      </c>
      <c r="BO40" s="1395">
        <v>46466</v>
      </c>
      <c r="BP40" s="1395">
        <v>46473</v>
      </c>
      <c r="BQ40" s="1395">
        <v>46480</v>
      </c>
      <c r="BR40" s="1395">
        <v>46487</v>
      </c>
      <c r="BS40" s="1395">
        <v>46494</v>
      </c>
      <c r="BT40" s="1395">
        <v>46501</v>
      </c>
      <c r="BU40" s="1395">
        <v>46508</v>
      </c>
      <c r="BV40" s="1395">
        <v>46515</v>
      </c>
      <c r="BW40" s="1395">
        <v>46522</v>
      </c>
      <c r="BX40" s="1395">
        <v>46529</v>
      </c>
      <c r="BY40" s="1395">
        <v>46536</v>
      </c>
      <c r="BZ40" s="1395">
        <v>46543</v>
      </c>
      <c r="CA40" s="1395">
        <v>46550</v>
      </c>
      <c r="CB40" s="1395">
        <v>46557</v>
      </c>
      <c r="CC40" s="1395">
        <v>46564</v>
      </c>
      <c r="CD40" s="1395">
        <v>46571</v>
      </c>
      <c r="CE40" s="1395">
        <v>46578</v>
      </c>
      <c r="CF40" s="1395">
        <v>46585</v>
      </c>
      <c r="CG40" s="1395">
        <v>46592</v>
      </c>
      <c r="CH40" s="1395">
        <v>46599</v>
      </c>
      <c r="CI40" s="1395">
        <v>46606</v>
      </c>
      <c r="CJ40" s="1395">
        <v>46613</v>
      </c>
      <c r="CK40" s="1395">
        <v>46620</v>
      </c>
      <c r="CL40" s="1395">
        <v>46627</v>
      </c>
      <c r="CM40" s="1395">
        <v>46634</v>
      </c>
      <c r="CN40" s="1395">
        <v>46641</v>
      </c>
      <c r="CO40" s="1395">
        <v>46648</v>
      </c>
      <c r="CP40" s="1395">
        <v>46655</v>
      </c>
      <c r="CQ40" s="1395">
        <v>46662</v>
      </c>
      <c r="CR40" s="1395">
        <v>46662</v>
      </c>
    </row>
    <row r="41" spans="1:96">
      <c r="A41" s="365" t="s">
        <v>19</v>
      </c>
      <c r="B41" s="1392">
        <v>438870</v>
      </c>
      <c r="C41" s="1392" t="s">
        <v>2157</v>
      </c>
      <c r="D41" s="1393">
        <v>366.57</v>
      </c>
      <c r="E41" s="1393">
        <v>402</v>
      </c>
      <c r="F41" s="1393">
        <v>939.76</v>
      </c>
      <c r="G41" s="1393">
        <v>1640.43</v>
      </c>
      <c r="H41" s="1393">
        <v>2420.86</v>
      </c>
      <c r="I41" s="1393">
        <v>2994.67</v>
      </c>
      <c r="J41" s="1393">
        <v>4137.43</v>
      </c>
      <c r="K41" s="1393">
        <v>3390.86</v>
      </c>
      <c r="L41" s="1393">
        <v>3969.29</v>
      </c>
      <c r="M41" s="1393">
        <v>4335.12</v>
      </c>
      <c r="N41" s="1393">
        <v>4958.12</v>
      </c>
      <c r="O41" s="1393">
        <v>6138.48</v>
      </c>
      <c r="P41" s="1393">
        <v>7085.33</v>
      </c>
      <c r="Q41" s="1393">
        <v>7830.36</v>
      </c>
      <c r="R41" s="1393">
        <v>7246.45</v>
      </c>
      <c r="S41" s="1393">
        <v>7602.52</v>
      </c>
      <c r="T41" s="1393">
        <v>6979</v>
      </c>
      <c r="U41" s="1393">
        <v>6002.62</v>
      </c>
      <c r="V41" s="1393">
        <v>5754.74</v>
      </c>
      <c r="W41" s="1393">
        <v>5606.02</v>
      </c>
      <c r="X41" s="1393">
        <v>5680.93</v>
      </c>
      <c r="Y41" s="1393">
        <v>4778.6400000000003</v>
      </c>
      <c r="Z41" s="1393">
        <v>4859.33</v>
      </c>
      <c r="AA41" s="1393">
        <v>5284.1</v>
      </c>
      <c r="AB41" s="1393">
        <v>5857.07</v>
      </c>
      <c r="AC41" s="1393">
        <v>6779.79</v>
      </c>
      <c r="AD41" s="1393">
        <v>7609.57</v>
      </c>
      <c r="AE41" s="1393">
        <v>8197.24</v>
      </c>
      <c r="AF41" s="1393">
        <v>8168.4</v>
      </c>
      <c r="AG41" s="1393">
        <v>7819.24</v>
      </c>
      <c r="AH41" s="1393">
        <v>7754.66</v>
      </c>
      <c r="AI41" s="1393">
        <v>8665.2199999999993</v>
      </c>
      <c r="AJ41" s="1393">
        <v>8681.2999999999993</v>
      </c>
      <c r="AK41" s="1393">
        <v>7866</v>
      </c>
      <c r="AL41" s="1393">
        <v>7370.44</v>
      </c>
      <c r="AM41" s="1393">
        <v>6580.38</v>
      </c>
      <c r="AN41" s="1393">
        <v>5683.47</v>
      </c>
      <c r="AO41" s="1393">
        <v>4986.32</v>
      </c>
      <c r="AP41" s="1393">
        <v>4728.68</v>
      </c>
      <c r="AQ41" s="1393">
        <v>5953.26</v>
      </c>
      <c r="AR41" s="1393">
        <v>8468.39</v>
      </c>
      <c r="AS41" s="1393">
        <v>10786.19</v>
      </c>
      <c r="AT41" s="1393">
        <v>10828.43</v>
      </c>
      <c r="AU41" s="1393">
        <v>11658.1</v>
      </c>
      <c r="AV41" s="1393">
        <v>11511.97</v>
      </c>
      <c r="AW41" s="1393">
        <v>10653.86</v>
      </c>
      <c r="AX41" s="1393">
        <v>10936.17</v>
      </c>
      <c r="AY41" s="1393">
        <v>9666.2800000000007</v>
      </c>
      <c r="AZ41" s="1393">
        <v>8329.5</v>
      </c>
      <c r="BA41" s="1393">
        <v>7255.48</v>
      </c>
      <c r="BB41" s="1393">
        <v>6892.17</v>
      </c>
      <c r="BC41" s="1393">
        <v>4794.9799999999996</v>
      </c>
      <c r="BD41" s="1393">
        <v>2918.56</v>
      </c>
      <c r="BE41" s="1393">
        <v>1512.46</v>
      </c>
      <c r="BF41" s="1393">
        <v>1012.33</v>
      </c>
      <c r="BG41" s="1393">
        <v>492.14</v>
      </c>
      <c r="BH41" s="1393">
        <v>325.89999999999998</v>
      </c>
      <c r="BI41" s="1393">
        <v>1499.38</v>
      </c>
      <c r="BJ41" s="1393">
        <v>4212.95</v>
      </c>
      <c r="BK41" s="1393">
        <v>6067.24</v>
      </c>
      <c r="BL41" s="1393">
        <v>7127.19</v>
      </c>
      <c r="BM41" s="1393">
        <v>8262.24</v>
      </c>
      <c r="BN41" s="1393">
        <v>10063.81</v>
      </c>
      <c r="BO41" s="1393">
        <v>9736.19</v>
      </c>
      <c r="BP41" s="1393">
        <v>7891.29</v>
      </c>
      <c r="BQ41" s="1393">
        <v>6633.45</v>
      </c>
      <c r="BR41" s="1393">
        <v>4024.88</v>
      </c>
      <c r="BS41" s="1393">
        <v>2461.4299999999998</v>
      </c>
      <c r="BT41" s="1393">
        <v>1913.24</v>
      </c>
      <c r="BU41" s="1393">
        <v>1416.43</v>
      </c>
      <c r="BV41" s="1393">
        <v>835.1</v>
      </c>
      <c r="BW41" s="1393">
        <v>868.67</v>
      </c>
      <c r="BX41" s="1393">
        <v>872.08</v>
      </c>
      <c r="BY41" s="1393">
        <v>650.9</v>
      </c>
      <c r="BZ41" s="1393">
        <v>4362.42</v>
      </c>
      <c r="CA41" s="1393">
        <v>2582.7600000000002</v>
      </c>
      <c r="CB41" s="1393">
        <v>2419.8200000000002</v>
      </c>
      <c r="CC41" s="1393">
        <v>2437.59</v>
      </c>
      <c r="CD41" s="1393">
        <v>2020.49</v>
      </c>
      <c r="CE41" s="1393">
        <v>1446.04</v>
      </c>
      <c r="CF41" s="1393">
        <v>1341.43</v>
      </c>
      <c r="CG41" s="1393">
        <v>894.21</v>
      </c>
      <c r="CH41" s="1393">
        <v>1181.8699999999999</v>
      </c>
      <c r="CI41" s="1393">
        <v>1055.0999999999999</v>
      </c>
      <c r="CJ41" s="1393">
        <v>794.44</v>
      </c>
      <c r="CK41" s="1393">
        <v>712.57</v>
      </c>
      <c r="CL41" s="1393">
        <v>619.5</v>
      </c>
      <c r="CM41" s="1393">
        <v>422.67</v>
      </c>
      <c r="CN41" s="1393">
        <v>360.16</v>
      </c>
      <c r="CO41" s="1393">
        <v>286.41000000000003</v>
      </c>
      <c r="CP41" s="1393">
        <v>217</v>
      </c>
      <c r="CQ41" s="1393">
        <v>31.5</v>
      </c>
      <c r="CR41" s="1393">
        <v>31.5</v>
      </c>
    </row>
    <row r="42" spans="1:96">
      <c r="D42" s="1393">
        <f>+C42+D41</f>
        <v>366.57</v>
      </c>
      <c r="E42" s="1393">
        <f t="shared" ref="E42:BP42" si="6">+D42+E41</f>
        <v>768.57</v>
      </c>
      <c r="F42" s="1393">
        <f t="shared" si="6"/>
        <v>1708.33</v>
      </c>
      <c r="G42" s="1393">
        <f t="shared" si="6"/>
        <v>3348.76</v>
      </c>
      <c r="H42" s="1393">
        <f t="shared" si="6"/>
        <v>5769.62</v>
      </c>
      <c r="I42" s="1393">
        <f t="shared" si="6"/>
        <v>8764.2900000000009</v>
      </c>
      <c r="J42" s="1393">
        <f t="shared" si="6"/>
        <v>12901.72</v>
      </c>
      <c r="K42" s="1393">
        <f t="shared" si="6"/>
        <v>16292.58</v>
      </c>
      <c r="L42" s="1393">
        <f t="shared" si="6"/>
        <v>20261.87</v>
      </c>
      <c r="M42" s="1393">
        <f t="shared" si="6"/>
        <v>24596.99</v>
      </c>
      <c r="N42" s="1393">
        <f t="shared" si="6"/>
        <v>29555.11</v>
      </c>
      <c r="O42" s="1393">
        <f t="shared" si="6"/>
        <v>35693.589999999997</v>
      </c>
      <c r="P42" s="1393">
        <f t="shared" si="6"/>
        <v>42778.92</v>
      </c>
      <c r="Q42" s="1393">
        <f t="shared" si="6"/>
        <v>50609.279999999999</v>
      </c>
      <c r="R42" s="1393">
        <f t="shared" si="6"/>
        <v>57855.73</v>
      </c>
      <c r="S42" s="1393">
        <f t="shared" si="6"/>
        <v>65458.25</v>
      </c>
      <c r="T42" s="1393">
        <f t="shared" si="6"/>
        <v>72437.25</v>
      </c>
      <c r="U42" s="1393">
        <f t="shared" si="6"/>
        <v>78439.87</v>
      </c>
      <c r="V42" s="1393">
        <f t="shared" si="6"/>
        <v>84194.61</v>
      </c>
      <c r="W42" s="1393">
        <f t="shared" si="6"/>
        <v>89800.63</v>
      </c>
      <c r="X42" s="1393">
        <f t="shared" si="6"/>
        <v>95481.56</v>
      </c>
      <c r="Y42" s="1393">
        <f t="shared" si="6"/>
        <v>100260.2</v>
      </c>
      <c r="Z42" s="1393">
        <f t="shared" si="6"/>
        <v>105119.53</v>
      </c>
      <c r="AA42" s="1393">
        <f t="shared" si="6"/>
        <v>110403.63</v>
      </c>
      <c r="AB42" s="1393">
        <f t="shared" si="6"/>
        <v>116260.7</v>
      </c>
      <c r="AC42" s="1393">
        <f t="shared" si="6"/>
        <v>123040.49</v>
      </c>
      <c r="AD42" s="1393">
        <f t="shared" si="6"/>
        <v>130650.06</v>
      </c>
      <c r="AE42" s="1393">
        <f t="shared" si="6"/>
        <v>138847.29999999999</v>
      </c>
      <c r="AF42" s="1393">
        <f t="shared" si="6"/>
        <v>147015.70000000001</v>
      </c>
      <c r="AG42" s="1393">
        <f t="shared" si="6"/>
        <v>154834.94</v>
      </c>
      <c r="AH42" s="1393">
        <f t="shared" si="6"/>
        <v>162589.6</v>
      </c>
      <c r="AI42" s="1393">
        <f t="shared" si="6"/>
        <v>171254.82</v>
      </c>
      <c r="AJ42" s="1393">
        <f t="shared" si="6"/>
        <v>179936.12</v>
      </c>
      <c r="AK42" s="1393">
        <f t="shared" si="6"/>
        <v>187802.12</v>
      </c>
      <c r="AL42" s="1393">
        <f t="shared" si="6"/>
        <v>195172.56</v>
      </c>
      <c r="AM42" s="1393">
        <f t="shared" si="6"/>
        <v>201752.94</v>
      </c>
      <c r="AN42" s="1393">
        <f t="shared" si="6"/>
        <v>207436.41</v>
      </c>
      <c r="AO42" s="1393">
        <f t="shared" si="6"/>
        <v>212422.73</v>
      </c>
      <c r="AP42" s="1393">
        <f t="shared" si="6"/>
        <v>217151.41</v>
      </c>
      <c r="AQ42" s="1393">
        <f t="shared" si="6"/>
        <v>223104.67</v>
      </c>
      <c r="AR42" s="1393">
        <f t="shared" si="6"/>
        <v>231573.06</v>
      </c>
      <c r="AS42" s="1393">
        <f t="shared" si="6"/>
        <v>242359.25</v>
      </c>
      <c r="AT42" s="1393">
        <f t="shared" si="6"/>
        <v>253187.68</v>
      </c>
      <c r="AU42" s="1393">
        <f t="shared" si="6"/>
        <v>264845.78000000003</v>
      </c>
      <c r="AV42" s="1393">
        <f t="shared" si="6"/>
        <v>276357.75</v>
      </c>
      <c r="AW42" s="1393">
        <f t="shared" si="6"/>
        <v>287011.61</v>
      </c>
      <c r="AX42" s="1393">
        <f t="shared" si="6"/>
        <v>297947.78000000003</v>
      </c>
      <c r="AY42" s="1393">
        <f t="shared" si="6"/>
        <v>307614.06</v>
      </c>
      <c r="AZ42" s="1393">
        <f t="shared" si="6"/>
        <v>315943.56</v>
      </c>
      <c r="BA42" s="1393">
        <f t="shared" si="6"/>
        <v>323199.03999999998</v>
      </c>
      <c r="BB42" s="1393">
        <f t="shared" si="6"/>
        <v>330091.21000000002</v>
      </c>
      <c r="BC42" s="1393">
        <f t="shared" si="6"/>
        <v>334886.19</v>
      </c>
      <c r="BD42" s="1393">
        <f t="shared" si="6"/>
        <v>337804.75</v>
      </c>
      <c r="BE42" s="1393">
        <f t="shared" si="6"/>
        <v>339317.21</v>
      </c>
      <c r="BF42" s="1393">
        <f t="shared" si="6"/>
        <v>340329.54</v>
      </c>
      <c r="BG42" s="1393">
        <f t="shared" si="6"/>
        <v>340821.68</v>
      </c>
      <c r="BH42" s="1393">
        <f t="shared" si="6"/>
        <v>341147.58</v>
      </c>
      <c r="BI42" s="1393">
        <f t="shared" si="6"/>
        <v>342646.96</v>
      </c>
      <c r="BJ42" s="1393">
        <f t="shared" si="6"/>
        <v>346859.91</v>
      </c>
      <c r="BK42" s="1393">
        <f t="shared" si="6"/>
        <v>352927.15</v>
      </c>
      <c r="BL42" s="1393">
        <f t="shared" si="6"/>
        <v>360054.34</v>
      </c>
      <c r="BM42" s="1393">
        <f t="shared" si="6"/>
        <v>368316.58</v>
      </c>
      <c r="BN42" s="1393">
        <f t="shared" si="6"/>
        <v>378380.39</v>
      </c>
      <c r="BO42" s="1393">
        <f t="shared" si="6"/>
        <v>388116.58</v>
      </c>
      <c r="BP42" s="1393">
        <f t="shared" si="6"/>
        <v>396007.87</v>
      </c>
      <c r="BQ42" s="1393">
        <f t="shared" ref="BQ42:CR42" si="7">+BP42+BQ41</f>
        <v>402641.32</v>
      </c>
      <c r="BR42" s="1393">
        <f t="shared" si="7"/>
        <v>406666.2</v>
      </c>
      <c r="BS42" s="1393">
        <f t="shared" si="7"/>
        <v>409127.63</v>
      </c>
      <c r="BT42" s="1393">
        <f t="shared" si="7"/>
        <v>411040.87</v>
      </c>
      <c r="BU42" s="1393">
        <f t="shared" si="7"/>
        <v>412457.3</v>
      </c>
      <c r="BV42" s="1393">
        <f t="shared" si="7"/>
        <v>413292.4</v>
      </c>
      <c r="BW42" s="1393">
        <f t="shared" si="7"/>
        <v>414161.07</v>
      </c>
      <c r="BX42" s="1393">
        <f t="shared" si="7"/>
        <v>415033.15</v>
      </c>
      <c r="BY42" s="1393">
        <f t="shared" si="7"/>
        <v>415684.05</v>
      </c>
      <c r="BZ42" s="1393">
        <f t="shared" si="7"/>
        <v>420046.47</v>
      </c>
      <c r="CA42" s="1393">
        <f t="shared" si="7"/>
        <v>422629.23</v>
      </c>
      <c r="CB42" s="1393">
        <f t="shared" si="7"/>
        <v>425049.05</v>
      </c>
      <c r="CC42" s="1393">
        <f t="shared" si="7"/>
        <v>427486.64</v>
      </c>
      <c r="CD42" s="1393">
        <f t="shared" si="7"/>
        <v>429507.13</v>
      </c>
      <c r="CE42" s="1393">
        <f t="shared" si="7"/>
        <v>430953.17</v>
      </c>
      <c r="CF42" s="1393">
        <f t="shared" si="7"/>
        <v>432294.6</v>
      </c>
      <c r="CG42" s="1393">
        <f t="shared" si="7"/>
        <v>433188.81</v>
      </c>
      <c r="CH42" s="1393">
        <f t="shared" si="7"/>
        <v>434370.68</v>
      </c>
      <c r="CI42" s="1393">
        <f t="shared" si="7"/>
        <v>435425.78</v>
      </c>
      <c r="CJ42" s="1393">
        <f t="shared" si="7"/>
        <v>436220.22</v>
      </c>
      <c r="CK42" s="1393">
        <f t="shared" si="7"/>
        <v>436932.79</v>
      </c>
      <c r="CL42" s="1393">
        <f t="shared" si="7"/>
        <v>437552.29</v>
      </c>
      <c r="CM42" s="1393">
        <f t="shared" si="7"/>
        <v>437974.96</v>
      </c>
      <c r="CN42" s="1393">
        <f t="shared" si="7"/>
        <v>438335.12</v>
      </c>
      <c r="CO42" s="1393">
        <f t="shared" si="7"/>
        <v>438621.53</v>
      </c>
      <c r="CP42" s="1393">
        <f t="shared" si="7"/>
        <v>438838.53</v>
      </c>
      <c r="CQ42" s="1393">
        <f t="shared" si="7"/>
        <v>438870.03</v>
      </c>
      <c r="CR42" s="1393">
        <f t="shared" si="7"/>
        <v>438901.53</v>
      </c>
    </row>
    <row r="43" spans="1:96">
      <c r="D43" s="1394">
        <f>+D42/$CR$42</f>
        <v>8.0000000000000004E-4</v>
      </c>
      <c r="E43" s="1394">
        <f t="shared" ref="E43:AO43" si="8">+E42/$CR$42</f>
        <v>1.8E-3</v>
      </c>
      <c r="F43" s="1394">
        <f t="shared" si="8"/>
        <v>3.8999999999999998E-3</v>
      </c>
      <c r="G43" s="1394">
        <f t="shared" si="8"/>
        <v>7.6E-3</v>
      </c>
      <c r="H43" s="1394">
        <f t="shared" si="8"/>
        <v>1.3100000000000001E-2</v>
      </c>
      <c r="I43" s="1394">
        <f t="shared" si="8"/>
        <v>0.02</v>
      </c>
      <c r="J43" s="1394">
        <f t="shared" si="8"/>
        <v>2.9399999999999999E-2</v>
      </c>
      <c r="K43" s="1394">
        <f t="shared" si="8"/>
        <v>3.7100000000000001E-2</v>
      </c>
      <c r="L43" s="1394">
        <f t="shared" si="8"/>
        <v>4.6199999999999998E-2</v>
      </c>
      <c r="M43" s="1394">
        <f t="shared" si="8"/>
        <v>5.6000000000000001E-2</v>
      </c>
      <c r="N43" s="1394">
        <f t="shared" si="8"/>
        <v>6.7299999999999999E-2</v>
      </c>
      <c r="O43" s="1394">
        <f t="shared" si="8"/>
        <v>8.1299999999999997E-2</v>
      </c>
      <c r="P43" s="1394">
        <f t="shared" si="8"/>
        <v>9.7500000000000003E-2</v>
      </c>
      <c r="Q43" s="1394">
        <f t="shared" si="8"/>
        <v>0.1153</v>
      </c>
      <c r="R43" s="1394">
        <f t="shared" si="8"/>
        <v>0.1318</v>
      </c>
      <c r="S43" s="1394">
        <f t="shared" si="8"/>
        <v>0.14910000000000001</v>
      </c>
      <c r="T43" s="1394">
        <f t="shared" si="8"/>
        <v>0.16500000000000001</v>
      </c>
      <c r="U43" s="1394">
        <f t="shared" si="8"/>
        <v>0.1787</v>
      </c>
      <c r="V43" s="1394">
        <f t="shared" si="8"/>
        <v>0.1918</v>
      </c>
      <c r="W43" s="1394">
        <f t="shared" si="8"/>
        <v>0.2046</v>
      </c>
      <c r="X43" s="1394">
        <f t="shared" si="8"/>
        <v>0.2175</v>
      </c>
      <c r="Y43" s="1394">
        <f t="shared" si="8"/>
        <v>0.22839999999999999</v>
      </c>
      <c r="Z43" s="1394">
        <f t="shared" si="8"/>
        <v>0.23949999999999999</v>
      </c>
      <c r="AA43" s="1394">
        <f t="shared" si="8"/>
        <v>0.2515</v>
      </c>
      <c r="AB43" s="1394">
        <f t="shared" si="8"/>
        <v>0.26490000000000002</v>
      </c>
      <c r="AC43" s="1394">
        <f t="shared" si="8"/>
        <v>0.28029999999999999</v>
      </c>
      <c r="AD43" s="1394">
        <f t="shared" si="8"/>
        <v>0.29770000000000002</v>
      </c>
      <c r="AE43" s="1394">
        <f t="shared" si="8"/>
        <v>0.31640000000000001</v>
      </c>
      <c r="AF43" s="1394">
        <f t="shared" si="8"/>
        <v>0.33500000000000002</v>
      </c>
      <c r="AG43" s="1394">
        <f t="shared" si="8"/>
        <v>0.3528</v>
      </c>
      <c r="AH43" s="1394">
        <f t="shared" si="8"/>
        <v>0.37040000000000001</v>
      </c>
      <c r="AI43" s="1394">
        <f t="shared" si="8"/>
        <v>0.39019999999999999</v>
      </c>
      <c r="AJ43" s="1394">
        <f t="shared" si="8"/>
        <v>0.41</v>
      </c>
      <c r="AK43" s="1394">
        <f t="shared" si="8"/>
        <v>0.4279</v>
      </c>
      <c r="AL43" s="1394">
        <f t="shared" si="8"/>
        <v>0.44469999999999998</v>
      </c>
      <c r="AM43" s="1394">
        <f t="shared" si="8"/>
        <v>0.4597</v>
      </c>
      <c r="AN43" s="1394">
        <f t="shared" si="8"/>
        <v>0.47260000000000002</v>
      </c>
      <c r="AO43" s="1394">
        <f t="shared" si="8"/>
        <v>0.48399999999999999</v>
      </c>
    </row>
    <row r="48" spans="1:96">
      <c r="E48" s="429">
        <v>6</v>
      </c>
    </row>
    <row r="49" spans="1:93">
      <c r="A49" s="365" t="s">
        <v>2153</v>
      </c>
      <c r="B49" s="365" t="s">
        <v>2237</v>
      </c>
      <c r="C49" s="365" t="s">
        <v>2157</v>
      </c>
      <c r="D49" s="429" t="s">
        <v>2155</v>
      </c>
      <c r="E49" s="429">
        <v>46032</v>
      </c>
      <c r="F49" s="429">
        <v>46039</v>
      </c>
      <c r="G49" s="429">
        <v>46046</v>
      </c>
      <c r="H49" s="429">
        <v>46053</v>
      </c>
      <c r="I49" s="429">
        <v>46060</v>
      </c>
      <c r="J49" s="429">
        <v>46067</v>
      </c>
      <c r="K49" s="429">
        <v>46074</v>
      </c>
      <c r="L49" s="429">
        <v>46081</v>
      </c>
      <c r="M49" s="429">
        <v>46088</v>
      </c>
      <c r="N49" s="429">
        <v>46095</v>
      </c>
      <c r="O49" s="429">
        <v>46102</v>
      </c>
      <c r="P49" s="429">
        <v>46109</v>
      </c>
      <c r="Q49" s="429">
        <v>46116</v>
      </c>
      <c r="R49" s="429">
        <v>46123</v>
      </c>
      <c r="S49" s="429">
        <v>46130</v>
      </c>
      <c r="T49" s="429">
        <v>46137</v>
      </c>
      <c r="U49" s="429">
        <v>46144</v>
      </c>
      <c r="V49" s="429">
        <v>46151</v>
      </c>
      <c r="W49" s="429">
        <v>46158</v>
      </c>
      <c r="X49" s="429">
        <v>46165</v>
      </c>
      <c r="Y49" s="429">
        <v>46172</v>
      </c>
      <c r="Z49" s="429">
        <v>46179</v>
      </c>
      <c r="AA49" s="429">
        <v>46186</v>
      </c>
      <c r="AB49" s="429">
        <v>46193</v>
      </c>
      <c r="AC49" s="1392">
        <v>46200</v>
      </c>
      <c r="AD49" s="1392">
        <v>46207</v>
      </c>
      <c r="AE49" s="1392">
        <v>46214</v>
      </c>
      <c r="AF49" s="1392">
        <v>46221</v>
      </c>
      <c r="AG49" s="1392">
        <v>46228</v>
      </c>
      <c r="AH49" s="1392">
        <v>46235</v>
      </c>
      <c r="AI49" s="1392">
        <v>46242</v>
      </c>
      <c r="AJ49" s="1392">
        <v>46249</v>
      </c>
      <c r="AK49" s="1392">
        <v>46256</v>
      </c>
      <c r="AL49" s="1392">
        <v>46263</v>
      </c>
      <c r="AM49" s="1392">
        <v>46270</v>
      </c>
      <c r="AN49" s="1392">
        <v>46277</v>
      </c>
      <c r="AO49" s="1392">
        <v>46284</v>
      </c>
      <c r="AP49" s="1392">
        <v>46291</v>
      </c>
      <c r="AQ49" s="1392">
        <v>46298</v>
      </c>
      <c r="AR49" s="1392">
        <v>46305</v>
      </c>
      <c r="AS49" s="1392">
        <v>46312</v>
      </c>
      <c r="AT49" s="1392">
        <v>46319</v>
      </c>
      <c r="AU49" s="1392">
        <v>46326</v>
      </c>
      <c r="AV49" s="1392">
        <v>46333</v>
      </c>
      <c r="AW49" s="1392">
        <v>46340</v>
      </c>
      <c r="AX49" s="1392">
        <v>46347</v>
      </c>
      <c r="AY49" s="1392">
        <v>46354</v>
      </c>
      <c r="AZ49" s="1392">
        <v>46361</v>
      </c>
      <c r="BA49" s="1392">
        <v>46368</v>
      </c>
      <c r="BB49" s="1392">
        <v>46375</v>
      </c>
      <c r="BC49" s="1392">
        <v>46382</v>
      </c>
      <c r="BD49" s="1392">
        <v>46389</v>
      </c>
      <c r="BE49" s="1392">
        <v>46396</v>
      </c>
      <c r="BF49" s="1392">
        <v>46403</v>
      </c>
      <c r="BG49" s="1392">
        <v>46410</v>
      </c>
      <c r="BH49" s="1392">
        <v>46417</v>
      </c>
      <c r="BI49" s="1392">
        <v>46424</v>
      </c>
      <c r="BJ49" s="1392">
        <v>46431</v>
      </c>
      <c r="BK49" s="1392">
        <v>46438</v>
      </c>
      <c r="BL49" s="1392">
        <v>46445</v>
      </c>
      <c r="BM49" s="1392">
        <v>46452</v>
      </c>
      <c r="BN49" s="1392">
        <v>46459</v>
      </c>
      <c r="BO49" s="1392">
        <v>46466</v>
      </c>
      <c r="BP49" s="1392">
        <v>46473</v>
      </c>
      <c r="BQ49" s="1392">
        <v>46480</v>
      </c>
      <c r="BR49" s="1392">
        <v>46487</v>
      </c>
      <c r="BS49" s="1392">
        <v>46494</v>
      </c>
      <c r="BT49" s="1392">
        <v>46501</v>
      </c>
      <c r="BU49" s="1392">
        <v>46508</v>
      </c>
      <c r="BV49" s="1392">
        <v>46515</v>
      </c>
      <c r="BW49" s="1392">
        <v>46522</v>
      </c>
      <c r="BX49" s="1392">
        <v>46529</v>
      </c>
      <c r="BY49" s="1392">
        <v>46536</v>
      </c>
      <c r="BZ49" s="1392">
        <v>46543</v>
      </c>
      <c r="CA49" s="1392">
        <v>46550</v>
      </c>
      <c r="CB49" s="1392">
        <v>46557</v>
      </c>
      <c r="CC49" s="1392">
        <v>46564</v>
      </c>
      <c r="CD49" s="1392">
        <v>46571</v>
      </c>
      <c r="CE49" s="1392">
        <v>46578</v>
      </c>
      <c r="CF49" s="1392">
        <v>46585</v>
      </c>
      <c r="CG49" s="1392">
        <v>46592</v>
      </c>
      <c r="CH49" s="1392">
        <v>46599</v>
      </c>
      <c r="CI49" s="1392">
        <v>46606</v>
      </c>
      <c r="CJ49" s="1392">
        <v>46613</v>
      </c>
      <c r="CK49" s="1392">
        <v>46620</v>
      </c>
      <c r="CL49" s="1392">
        <v>46627</v>
      </c>
      <c r="CM49" s="1392">
        <v>46634</v>
      </c>
      <c r="CN49" s="1392">
        <v>46641</v>
      </c>
      <c r="CO49" s="1392">
        <v>46648</v>
      </c>
    </row>
    <row r="50" spans="1:93">
      <c r="A50" s="365" t="s">
        <v>2749</v>
      </c>
      <c r="B50" s="365">
        <v>0</v>
      </c>
      <c r="C50" s="365">
        <v>159468.18</v>
      </c>
      <c r="D50" s="429" t="s">
        <v>2157</v>
      </c>
      <c r="E50" s="1502">
        <v>1</v>
      </c>
      <c r="F50" s="1502">
        <v>8</v>
      </c>
      <c r="G50" s="1502">
        <v>28</v>
      </c>
      <c r="H50" s="1502">
        <v>86</v>
      </c>
      <c r="I50" s="1502">
        <v>132</v>
      </c>
      <c r="J50" s="1502">
        <v>218</v>
      </c>
      <c r="K50" s="1502">
        <v>217</v>
      </c>
      <c r="L50" s="1502">
        <v>233</v>
      </c>
      <c r="M50" s="1502">
        <v>212</v>
      </c>
      <c r="N50" s="1502">
        <v>420</v>
      </c>
      <c r="O50" s="1502">
        <v>492</v>
      </c>
      <c r="P50" s="1502">
        <v>544</v>
      </c>
      <c r="Q50" s="1502">
        <v>412</v>
      </c>
      <c r="R50" s="1502">
        <v>452</v>
      </c>
      <c r="S50" s="1502">
        <v>384</v>
      </c>
      <c r="T50" s="1502">
        <v>394</v>
      </c>
      <c r="U50" s="1502">
        <v>393</v>
      </c>
      <c r="V50" s="1502">
        <v>354</v>
      </c>
      <c r="W50" s="1502">
        <v>391</v>
      </c>
      <c r="X50" s="1502">
        <v>373</v>
      </c>
      <c r="Y50" s="1502">
        <v>376</v>
      </c>
      <c r="Z50" s="1502">
        <v>387</v>
      </c>
      <c r="AA50" s="1502">
        <v>431</v>
      </c>
      <c r="AB50" s="1502">
        <v>443</v>
      </c>
      <c r="AC50" s="1502">
        <v>504</v>
      </c>
      <c r="AD50" s="1502">
        <v>480</v>
      </c>
      <c r="AE50" s="1502">
        <v>521</v>
      </c>
      <c r="AF50" s="1502">
        <v>465</v>
      </c>
      <c r="AG50" s="1502">
        <v>477</v>
      </c>
      <c r="AH50" s="1502">
        <v>435</v>
      </c>
      <c r="AI50" s="1502">
        <v>406</v>
      </c>
      <c r="AJ50" s="1502">
        <v>387</v>
      </c>
      <c r="AK50" s="1502">
        <v>376</v>
      </c>
      <c r="AL50" s="1502">
        <v>330</v>
      </c>
      <c r="AM50" s="1502">
        <v>263</v>
      </c>
      <c r="AN50" s="1502">
        <v>232</v>
      </c>
      <c r="AO50" s="1502">
        <v>196</v>
      </c>
      <c r="AP50" s="1502">
        <v>355</v>
      </c>
      <c r="AQ50" s="1502">
        <v>546</v>
      </c>
      <c r="AR50" s="1502">
        <v>589</v>
      </c>
      <c r="AS50" s="1502">
        <v>612</v>
      </c>
      <c r="AT50" s="1502">
        <v>726</v>
      </c>
      <c r="AU50" s="1502">
        <v>680</v>
      </c>
      <c r="AV50" s="1502">
        <v>793</v>
      </c>
      <c r="AW50" s="1502">
        <v>908</v>
      </c>
      <c r="AX50" s="1502">
        <v>687</v>
      </c>
      <c r="AY50" s="1502">
        <v>549</v>
      </c>
      <c r="AZ50" s="1502">
        <v>492</v>
      </c>
      <c r="BA50" s="1502">
        <v>445</v>
      </c>
      <c r="BB50" s="1502">
        <v>320</v>
      </c>
      <c r="BC50" s="1502">
        <v>135</v>
      </c>
      <c r="BD50" s="1502">
        <v>79</v>
      </c>
      <c r="BE50" s="1502">
        <v>42</v>
      </c>
      <c r="BF50" s="1502">
        <v>21</v>
      </c>
      <c r="BG50" s="1502">
        <v>39</v>
      </c>
      <c r="BH50" s="1502">
        <v>154</v>
      </c>
      <c r="BI50" s="1502">
        <v>301</v>
      </c>
      <c r="BJ50" s="1502">
        <v>418</v>
      </c>
      <c r="BK50" s="1502">
        <v>471</v>
      </c>
      <c r="BL50" s="1502">
        <v>600</v>
      </c>
      <c r="BM50" s="1502">
        <v>620</v>
      </c>
      <c r="BN50" s="1502">
        <v>587</v>
      </c>
      <c r="BO50" s="1502">
        <v>485</v>
      </c>
      <c r="BP50" s="1502">
        <v>384</v>
      </c>
      <c r="BQ50" s="1502">
        <v>217</v>
      </c>
      <c r="BR50" s="1502">
        <v>168</v>
      </c>
      <c r="BS50" s="1502">
        <v>104</v>
      </c>
      <c r="BT50" s="1502">
        <v>73</v>
      </c>
      <c r="BU50" s="1502">
        <v>57</v>
      </c>
      <c r="BV50" s="1502">
        <v>64</v>
      </c>
      <c r="BW50" s="1502">
        <v>53</v>
      </c>
      <c r="BX50" s="1502">
        <v>159</v>
      </c>
      <c r="BY50" s="1502">
        <v>181</v>
      </c>
      <c r="BZ50" s="1502">
        <v>142</v>
      </c>
      <c r="CA50" s="1502">
        <v>146</v>
      </c>
      <c r="CB50" s="1502">
        <v>148</v>
      </c>
      <c r="CC50" s="1502">
        <v>111</v>
      </c>
      <c r="CD50" s="1502">
        <v>88</v>
      </c>
      <c r="CE50" s="1502">
        <v>63</v>
      </c>
      <c r="CF50" s="1502">
        <v>53</v>
      </c>
      <c r="CG50" s="1502">
        <v>63</v>
      </c>
      <c r="CH50" s="1502">
        <v>54</v>
      </c>
      <c r="CI50" s="1502">
        <v>49</v>
      </c>
      <c r="CJ50" s="1502">
        <v>43</v>
      </c>
      <c r="CK50" s="1502">
        <v>20</v>
      </c>
      <c r="CL50" s="1502">
        <v>17</v>
      </c>
      <c r="CM50" s="1502">
        <v>15</v>
      </c>
      <c r="CN50" s="1502">
        <v>11</v>
      </c>
      <c r="CO50" s="1502">
        <v>1</v>
      </c>
    </row>
  </sheetData>
  <mergeCells count="2">
    <mergeCell ref="CS4:CT4"/>
    <mergeCell ref="C4:CR4"/>
  </mergeCells>
  <printOptions horizontalCentered="1"/>
  <pageMargins left="0.45" right="0.2" top="0.75" bottom="0.75" header="0.3" footer="0.3"/>
  <pageSetup paperSize="9" scale="40" orientation="landscape" r:id="rId1"/>
  <headerFooter>
    <oddFooter>&amp;R_x000D_&amp;1#&amp;"Aptos"&amp;10&amp;K000000 Data sensitivity - Public</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A401-48AB-4799-A36D-CF0B2A235E6A}">
  <sheetPr>
    <pageSetUpPr fitToPage="1"/>
  </sheetPr>
  <dimension ref="B2:AK54"/>
  <sheetViews>
    <sheetView view="pageBreakPreview" topLeftCell="K8" zoomScale="55" zoomScaleNormal="40" zoomScaleSheetLayoutView="55" workbookViewId="0">
      <selection activeCell="I5" sqref="I5:K28"/>
    </sheetView>
  </sheetViews>
  <sheetFormatPr defaultColWidth="9.44140625" defaultRowHeight="15"/>
  <cols>
    <col min="1" max="1" width="9.44140625" style="381"/>
    <col min="2" max="2" width="4.109375" style="381" customWidth="1"/>
    <col min="3" max="3" width="23.5546875" style="381" customWidth="1"/>
    <col min="4" max="7" width="17" style="381" customWidth="1"/>
    <col min="8" max="9" width="15.5546875" style="381" customWidth="1"/>
    <col min="10" max="10" width="18.88671875" style="381" customWidth="1"/>
    <col min="11" max="11" width="19.88671875" style="381" customWidth="1"/>
    <col min="12" max="12" width="26.5546875" style="381" customWidth="1"/>
    <col min="13" max="13" width="25.109375" style="381" customWidth="1"/>
    <col min="14" max="14" width="25.44140625" style="381" customWidth="1"/>
    <col min="15" max="16" width="15.5546875" style="381" customWidth="1"/>
    <col min="17" max="17" width="22.44140625" style="381" customWidth="1"/>
    <col min="18" max="21" width="15.5546875" style="381" customWidth="1"/>
    <col min="22" max="22" width="17.44140625" style="381" customWidth="1"/>
    <col min="23" max="24" width="15.5546875" style="381" customWidth="1"/>
    <col min="25" max="25" width="41.5546875" style="381" customWidth="1"/>
    <col min="26" max="27" width="15.5546875" style="381" customWidth="1"/>
    <col min="28" max="28" width="15.5546875" style="373" customWidth="1"/>
    <col min="29" max="33" width="15.5546875" style="381" customWidth="1"/>
    <col min="34" max="34" width="4.44140625" style="381" customWidth="1"/>
    <col min="35" max="16384" width="9.44140625" style="381"/>
  </cols>
  <sheetData>
    <row r="2" spans="2:37" s="361" customFormat="1" ht="15.6" thickBot="1">
      <c r="AB2" s="373"/>
    </row>
    <row r="3" spans="2:37" s="361" customFormat="1" ht="38.4" customHeight="1">
      <c r="C3" s="2271" t="s">
        <v>1623</v>
      </c>
      <c r="D3" s="2272"/>
      <c r="E3" s="2272"/>
      <c r="F3" s="2272"/>
      <c r="G3" s="2272"/>
      <c r="H3" s="2272"/>
      <c r="I3" s="2272"/>
      <c r="J3" s="2272"/>
      <c r="K3" s="2272"/>
      <c r="L3" s="2272"/>
      <c r="M3" s="2272"/>
      <c r="N3" s="2272"/>
      <c r="O3" s="2272"/>
      <c r="P3" s="2272"/>
      <c r="Q3" s="2272"/>
      <c r="R3" s="2272"/>
      <c r="S3" s="2272"/>
      <c r="T3" s="2272"/>
      <c r="U3" s="2272"/>
      <c r="V3" s="2272"/>
      <c r="W3" s="2272"/>
      <c r="X3" s="2272"/>
      <c r="Y3" s="2272"/>
      <c r="Z3" s="2272"/>
      <c r="AA3" s="2272"/>
      <c r="AB3" s="2272"/>
      <c r="AC3" s="2272"/>
      <c r="AD3" s="2272"/>
      <c r="AE3" s="2272"/>
      <c r="AF3" s="2272"/>
      <c r="AG3" s="2273"/>
    </row>
    <row r="4" spans="2:37" s="361" customFormat="1" ht="15.6" thickBot="1">
      <c r="C4" s="2274"/>
      <c r="D4" s="2275"/>
      <c r="E4" s="2275"/>
      <c r="F4" s="2275"/>
      <c r="G4" s="2275"/>
      <c r="H4" s="2275"/>
      <c r="I4" s="2275"/>
      <c r="J4" s="2275"/>
      <c r="K4" s="2275"/>
      <c r="L4" s="2275"/>
      <c r="M4" s="2275"/>
      <c r="N4" s="2275"/>
      <c r="O4" s="2275"/>
      <c r="P4" s="2275"/>
      <c r="Q4" s="2275"/>
      <c r="R4" s="2275"/>
      <c r="S4" s="2275"/>
      <c r="T4" s="2275"/>
      <c r="U4" s="2275"/>
      <c r="V4" s="2275"/>
      <c r="W4" s="2275"/>
      <c r="X4" s="2275"/>
      <c r="Y4" s="2275"/>
      <c r="Z4" s="2275"/>
      <c r="AA4" s="2275"/>
      <c r="AB4" s="2275"/>
      <c r="AC4" s="2275"/>
      <c r="AD4" s="2275"/>
      <c r="AE4" s="2275"/>
      <c r="AF4" s="2275"/>
      <c r="AG4" s="2276"/>
    </row>
    <row r="5" spans="2:37" s="361" customFormat="1" ht="28.8" thickBot="1">
      <c r="B5" s="418"/>
      <c r="C5" s="418"/>
      <c r="D5" s="418"/>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8"/>
      <c r="AE5" s="418"/>
      <c r="AF5" s="418"/>
      <c r="AG5" s="418"/>
    </row>
    <row r="6" spans="2:37" s="361" customFormat="1" ht="30.6" customHeight="1">
      <c r="C6" s="413" t="s">
        <v>1382</v>
      </c>
      <c r="D6" s="2277"/>
      <c r="E6" s="2277"/>
      <c r="F6" s="2278"/>
      <c r="L6" s="374"/>
      <c r="T6" s="2279"/>
      <c r="U6" s="2279"/>
    </row>
    <row r="7" spans="2:37" s="361" customFormat="1" ht="30.6" customHeight="1">
      <c r="C7" s="414" t="s">
        <v>1381</v>
      </c>
      <c r="D7" s="2258"/>
      <c r="E7" s="2258"/>
      <c r="F7" s="2259"/>
      <c r="L7" s="375"/>
    </row>
    <row r="8" spans="2:37" s="361" customFormat="1" ht="30.6" customHeight="1">
      <c r="C8" s="415" t="s">
        <v>1380</v>
      </c>
      <c r="D8" s="2280" t="s">
        <v>1633</v>
      </c>
      <c r="E8" s="2280"/>
      <c r="F8" s="2281"/>
      <c r="L8" s="373"/>
      <c r="M8" s="373"/>
      <c r="N8" s="373"/>
      <c r="O8" s="373"/>
      <c r="S8" s="374"/>
      <c r="T8" s="2282"/>
      <c r="U8" s="2282"/>
    </row>
    <row r="9" spans="2:37" s="361" customFormat="1" ht="30.6" customHeight="1">
      <c r="C9" s="414" t="s">
        <v>1379</v>
      </c>
      <c r="D9" s="2258">
        <v>3121</v>
      </c>
      <c r="E9" s="2258"/>
      <c r="F9" s="2259"/>
      <c r="S9" s="374"/>
      <c r="T9" s="374"/>
      <c r="U9" s="374"/>
    </row>
    <row r="10" spans="2:37" s="361" customFormat="1" ht="30.6" customHeight="1" thickBot="1">
      <c r="C10" s="416" t="s">
        <v>1378</v>
      </c>
      <c r="D10" s="2260" t="s">
        <v>1636</v>
      </c>
      <c r="E10" s="2260"/>
      <c r="F10" s="2261"/>
      <c r="L10" s="373"/>
      <c r="M10" s="373"/>
      <c r="N10" s="373"/>
      <c r="O10" s="373"/>
    </row>
    <row r="11" spans="2:37" s="361" customFormat="1" ht="21.6" thickBot="1">
      <c r="C11" s="412"/>
      <c r="D11" s="412"/>
      <c r="E11" s="412"/>
      <c r="F11" s="412"/>
      <c r="G11" s="376"/>
    </row>
    <row r="12" spans="2:37" s="417" customFormat="1" ht="31.35" customHeight="1">
      <c r="C12" s="2262" t="s">
        <v>1377</v>
      </c>
      <c r="D12" s="2263"/>
      <c r="E12" s="2263"/>
      <c r="F12" s="2263"/>
      <c r="G12" s="2263"/>
      <c r="H12" s="2264"/>
      <c r="I12" s="2265" t="s">
        <v>1285</v>
      </c>
      <c r="J12" s="2252"/>
      <c r="K12" s="2253"/>
      <c r="L12" s="2266" t="s">
        <v>1376</v>
      </c>
      <c r="M12" s="2267"/>
      <c r="N12" s="2268"/>
      <c r="O12" s="2262" t="s">
        <v>1375</v>
      </c>
      <c r="P12" s="2264"/>
      <c r="Q12" s="2256" t="s">
        <v>1374</v>
      </c>
      <c r="R12" s="2254" t="s">
        <v>1373</v>
      </c>
      <c r="S12" s="2265" t="s">
        <v>1369</v>
      </c>
      <c r="T12" s="2252"/>
      <c r="U12" s="2253"/>
      <c r="V12" s="2269" t="s">
        <v>1372</v>
      </c>
      <c r="W12" s="2265" t="s">
        <v>1371</v>
      </c>
      <c r="X12" s="2252"/>
      <c r="Y12" s="2252"/>
      <c r="Z12" s="2253"/>
      <c r="AA12" s="2265" t="s">
        <v>1370</v>
      </c>
      <c r="AB12" s="2252"/>
      <c r="AC12" s="2253"/>
      <c r="AD12" s="2251" t="s">
        <v>1369</v>
      </c>
      <c r="AE12" s="2252"/>
      <c r="AF12" s="2253"/>
      <c r="AG12" s="2254" t="s">
        <v>1368</v>
      </c>
    </row>
    <row r="13" spans="2:37" s="399" customFormat="1" ht="47.4" thickBot="1">
      <c r="C13" s="393" t="s">
        <v>1367</v>
      </c>
      <c r="D13" s="392" t="s">
        <v>1366</v>
      </c>
      <c r="E13" s="392" t="s">
        <v>1365</v>
      </c>
      <c r="F13" s="392" t="s">
        <v>1364</v>
      </c>
      <c r="G13" s="392" t="s">
        <v>1082</v>
      </c>
      <c r="H13" s="395" t="s">
        <v>1363</v>
      </c>
      <c r="I13" s="396" t="s">
        <v>1362</v>
      </c>
      <c r="J13" s="394" t="s">
        <v>1361</v>
      </c>
      <c r="K13" s="397" t="s">
        <v>1285</v>
      </c>
      <c r="L13" s="393" t="s">
        <v>1360</v>
      </c>
      <c r="M13" s="392" t="s">
        <v>1359</v>
      </c>
      <c r="N13" s="395" t="s">
        <v>1358</v>
      </c>
      <c r="O13" s="393" t="s">
        <v>1357</v>
      </c>
      <c r="P13" s="395" t="s">
        <v>1228</v>
      </c>
      <c r="Q13" s="2257"/>
      <c r="R13" s="2255"/>
      <c r="S13" s="396" t="s">
        <v>1351</v>
      </c>
      <c r="T13" s="394" t="s">
        <v>1350</v>
      </c>
      <c r="U13" s="397" t="s">
        <v>1349</v>
      </c>
      <c r="V13" s="2270"/>
      <c r="W13" s="396" t="s">
        <v>1356</v>
      </c>
      <c r="X13" s="394" t="s">
        <v>1355</v>
      </c>
      <c r="Y13" s="394" t="s">
        <v>1354</v>
      </c>
      <c r="Z13" s="397" t="s">
        <v>1353</v>
      </c>
      <c r="AA13" s="396" t="s">
        <v>1086</v>
      </c>
      <c r="AB13" s="394" t="s">
        <v>1352</v>
      </c>
      <c r="AC13" s="397" t="s">
        <v>1228</v>
      </c>
      <c r="AD13" s="400" t="s">
        <v>1351</v>
      </c>
      <c r="AE13" s="394" t="s">
        <v>1350</v>
      </c>
      <c r="AF13" s="397" t="s">
        <v>1349</v>
      </c>
      <c r="AG13" s="2255"/>
      <c r="AH13" s="377"/>
      <c r="AI13" s="377"/>
      <c r="AJ13" s="377"/>
      <c r="AK13" s="377"/>
    </row>
    <row r="14" spans="2:37" s="875" customFormat="1" ht="66" customHeight="1">
      <c r="C14" s="351">
        <v>1</v>
      </c>
      <c r="D14" s="352" t="s">
        <v>1338</v>
      </c>
      <c r="E14" s="352" t="s">
        <v>1338</v>
      </c>
      <c r="F14" s="356" t="s">
        <v>1337</v>
      </c>
      <c r="G14" s="356" t="s">
        <v>1277</v>
      </c>
      <c r="H14" s="353" t="s">
        <v>1695</v>
      </c>
      <c r="I14" s="871" t="s">
        <v>1336</v>
      </c>
      <c r="J14" s="872" t="s">
        <v>1344</v>
      </c>
      <c r="K14" s="353" t="s">
        <v>1348</v>
      </c>
      <c r="L14" s="351" t="s">
        <v>1347</v>
      </c>
      <c r="M14" s="877" t="s">
        <v>1346</v>
      </c>
      <c r="N14" s="878" t="s">
        <v>1333</v>
      </c>
      <c r="O14" s="879" t="s">
        <v>1326</v>
      </c>
      <c r="P14" s="353" t="s">
        <v>1228</v>
      </c>
      <c r="Q14" s="873" t="s">
        <v>1332</v>
      </c>
      <c r="R14" s="874" t="s">
        <v>1331</v>
      </c>
      <c r="S14" s="351" t="s">
        <v>1341</v>
      </c>
      <c r="T14" s="352" t="s">
        <v>1341</v>
      </c>
      <c r="U14" s="353"/>
      <c r="V14" s="351" t="s">
        <v>1659</v>
      </c>
      <c r="W14" s="352" t="s">
        <v>1329</v>
      </c>
      <c r="X14" s="352" t="s">
        <v>1328</v>
      </c>
      <c r="Y14" s="877" t="s">
        <v>1345</v>
      </c>
      <c r="Z14" s="353" t="s">
        <v>1659</v>
      </c>
      <c r="AA14" s="876" t="s">
        <v>1326</v>
      </c>
      <c r="AB14" s="877" t="s">
        <v>1663</v>
      </c>
      <c r="AC14" s="880"/>
      <c r="AD14" s="354" t="s">
        <v>1339</v>
      </c>
      <c r="AE14" s="352" t="s">
        <v>1339</v>
      </c>
      <c r="AF14" s="352"/>
      <c r="AG14" s="353" t="s">
        <v>1324</v>
      </c>
      <c r="AH14" s="362"/>
      <c r="AI14" s="362"/>
      <c r="AJ14" s="362"/>
      <c r="AK14" s="362"/>
    </row>
    <row r="15" spans="2:37" s="399" customFormat="1" ht="66" customHeight="1">
      <c r="C15" s="355">
        <v>2</v>
      </c>
      <c r="D15" s="356" t="s">
        <v>1338</v>
      </c>
      <c r="E15" s="356" t="s">
        <v>1338</v>
      </c>
      <c r="F15" s="356" t="s">
        <v>1337</v>
      </c>
      <c r="G15" s="356" t="s">
        <v>1277</v>
      </c>
      <c r="H15" s="357" t="s">
        <v>1695</v>
      </c>
      <c r="I15" s="410" t="s">
        <v>1336</v>
      </c>
      <c r="J15" s="356" t="s">
        <v>1344</v>
      </c>
      <c r="K15" s="357" t="s">
        <v>1343</v>
      </c>
      <c r="L15" s="355" t="s">
        <v>1330</v>
      </c>
      <c r="M15" s="356" t="s">
        <v>1342</v>
      </c>
      <c r="N15" s="357" t="s">
        <v>1333</v>
      </c>
      <c r="O15" s="405" t="s">
        <v>1326</v>
      </c>
      <c r="P15" s="357" t="s">
        <v>1677</v>
      </c>
      <c r="Q15" s="403" t="s">
        <v>1332</v>
      </c>
      <c r="R15" s="408" t="s">
        <v>1331</v>
      </c>
      <c r="S15" s="355" t="s">
        <v>1341</v>
      </c>
      <c r="T15" s="356" t="s">
        <v>1341</v>
      </c>
      <c r="U15" s="357"/>
      <c r="V15" s="355" t="s">
        <v>1659</v>
      </c>
      <c r="W15" s="356" t="s">
        <v>1329</v>
      </c>
      <c r="X15" s="356" t="s">
        <v>1328</v>
      </c>
      <c r="Y15" s="356" t="s">
        <v>1340</v>
      </c>
      <c r="Z15" s="357" t="s">
        <v>1659</v>
      </c>
      <c r="AA15" s="405" t="s">
        <v>1326</v>
      </c>
      <c r="AB15" s="378" t="s">
        <v>1641</v>
      </c>
      <c r="AC15" s="357"/>
      <c r="AD15" s="401" t="s">
        <v>1339</v>
      </c>
      <c r="AE15" s="356" t="s">
        <v>1339</v>
      </c>
      <c r="AF15" s="356"/>
      <c r="AG15" s="357" t="s">
        <v>1324</v>
      </c>
      <c r="AH15" s="379"/>
      <c r="AI15" s="379"/>
      <c r="AJ15" s="379"/>
      <c r="AK15" s="379"/>
    </row>
    <row r="16" spans="2:37" s="399" customFormat="1" ht="66" customHeight="1" thickBot="1">
      <c r="C16" s="358">
        <v>3</v>
      </c>
      <c r="D16" s="359" t="s">
        <v>1338</v>
      </c>
      <c r="E16" s="359" t="s">
        <v>1338</v>
      </c>
      <c r="F16" s="359" t="s">
        <v>1337</v>
      </c>
      <c r="G16" s="359" t="s">
        <v>1277</v>
      </c>
      <c r="H16" s="360" t="s">
        <v>1324</v>
      </c>
      <c r="I16" s="411" t="s">
        <v>1336</v>
      </c>
      <c r="J16" s="359" t="s">
        <v>1335</v>
      </c>
      <c r="K16" s="360" t="s">
        <v>1334</v>
      </c>
      <c r="L16" s="358" t="s">
        <v>1330</v>
      </c>
      <c r="M16" s="359" t="s">
        <v>1658</v>
      </c>
      <c r="N16" s="360" t="s">
        <v>1333</v>
      </c>
      <c r="O16" s="406" t="s">
        <v>1326</v>
      </c>
      <c r="P16" s="407" t="s">
        <v>1228</v>
      </c>
      <c r="Q16" s="404" t="s">
        <v>1332</v>
      </c>
      <c r="R16" s="409" t="s">
        <v>1331</v>
      </c>
      <c r="S16" s="358" t="s">
        <v>1325</v>
      </c>
      <c r="T16" s="359" t="s">
        <v>1339</v>
      </c>
      <c r="U16" s="360"/>
      <c r="V16" s="358" t="s">
        <v>1659</v>
      </c>
      <c r="W16" s="359" t="s">
        <v>1329</v>
      </c>
      <c r="X16" s="359" t="s">
        <v>1328</v>
      </c>
      <c r="Y16" s="359" t="s">
        <v>1327</v>
      </c>
      <c r="Z16" s="360" t="s">
        <v>1659</v>
      </c>
      <c r="AA16" s="406" t="s">
        <v>1326</v>
      </c>
      <c r="AB16" s="398" t="s">
        <v>1667</v>
      </c>
      <c r="AC16" s="360"/>
      <c r="AD16" s="402" t="s">
        <v>1325</v>
      </c>
      <c r="AE16" s="359" t="s">
        <v>1325</v>
      </c>
      <c r="AF16" s="359"/>
      <c r="AG16" s="360" t="s">
        <v>1324</v>
      </c>
      <c r="AH16" s="379"/>
      <c r="AI16" s="379"/>
      <c r="AJ16" s="379"/>
      <c r="AK16" s="379"/>
    </row>
    <row r="17" spans="3:37" s="399" customFormat="1" ht="66" customHeight="1" thickBot="1">
      <c r="C17" s="358">
        <v>4</v>
      </c>
      <c r="D17" s="359" t="s">
        <v>1338</v>
      </c>
      <c r="E17" s="359" t="s">
        <v>1338</v>
      </c>
      <c r="F17" s="359" t="s">
        <v>1337</v>
      </c>
      <c r="G17" s="359" t="s">
        <v>1277</v>
      </c>
      <c r="H17" s="360" t="s">
        <v>1324</v>
      </c>
      <c r="I17" s="411" t="s">
        <v>1336</v>
      </c>
      <c r="J17" s="359" t="s">
        <v>1344</v>
      </c>
      <c r="K17" s="360" t="s">
        <v>1637</v>
      </c>
      <c r="L17" s="358" t="s">
        <v>1638</v>
      </c>
      <c r="M17" s="359" t="s">
        <v>1649</v>
      </c>
      <c r="N17" s="360" t="s">
        <v>1333</v>
      </c>
      <c r="O17" s="406" t="s">
        <v>1656</v>
      </c>
      <c r="P17" s="407" t="s">
        <v>1324</v>
      </c>
      <c r="Q17" s="404" t="s">
        <v>1821</v>
      </c>
      <c r="R17" s="409" t="s">
        <v>1331</v>
      </c>
      <c r="S17" s="358" t="s">
        <v>1341</v>
      </c>
      <c r="T17" s="359" t="s">
        <v>1341</v>
      </c>
      <c r="U17" s="360"/>
      <c r="V17" s="358" t="s">
        <v>143</v>
      </c>
      <c r="W17" s="359" t="s">
        <v>1662</v>
      </c>
      <c r="X17" s="359" t="s">
        <v>1640</v>
      </c>
      <c r="Y17" s="359" t="s">
        <v>143</v>
      </c>
      <c r="Z17" s="360" t="s">
        <v>143</v>
      </c>
      <c r="AA17" s="406" t="s">
        <v>143</v>
      </c>
      <c r="AB17" s="398" t="s">
        <v>143</v>
      </c>
      <c r="AC17" s="360"/>
      <c r="AD17" s="354" t="s">
        <v>1339</v>
      </c>
      <c r="AE17" s="352" t="s">
        <v>1339</v>
      </c>
      <c r="AF17" s="352"/>
      <c r="AG17" s="353" t="s">
        <v>1324</v>
      </c>
      <c r="AH17" s="379"/>
      <c r="AI17" s="379"/>
      <c r="AJ17" s="379"/>
      <c r="AK17" s="379"/>
    </row>
    <row r="18" spans="3:37" s="399" customFormat="1" ht="66" customHeight="1" thickBot="1">
      <c r="C18" s="358">
        <v>5</v>
      </c>
      <c r="D18" s="359" t="s">
        <v>1338</v>
      </c>
      <c r="E18" s="359" t="s">
        <v>1338</v>
      </c>
      <c r="F18" s="359" t="s">
        <v>1337</v>
      </c>
      <c r="G18" s="359" t="s">
        <v>1277</v>
      </c>
      <c r="H18" s="360" t="s">
        <v>1324</v>
      </c>
      <c r="I18" s="411" t="s">
        <v>1336</v>
      </c>
      <c r="J18" s="359" t="s">
        <v>1335</v>
      </c>
      <c r="K18" s="360" t="s">
        <v>1648</v>
      </c>
      <c r="L18" s="358" t="s">
        <v>1628</v>
      </c>
      <c r="M18" s="359" t="s">
        <v>1650</v>
      </c>
      <c r="N18" s="360" t="s">
        <v>1333</v>
      </c>
      <c r="O18" s="406" t="s">
        <v>1657</v>
      </c>
      <c r="P18" s="407" t="s">
        <v>1741</v>
      </c>
      <c r="Q18" s="404" t="s">
        <v>1332</v>
      </c>
      <c r="R18" s="409" t="s">
        <v>1331</v>
      </c>
      <c r="S18" s="358" t="s">
        <v>1341</v>
      </c>
      <c r="T18" s="359" t="s">
        <v>1341</v>
      </c>
      <c r="U18" s="360"/>
      <c r="V18" s="358" t="s">
        <v>1660</v>
      </c>
      <c r="W18" s="359" t="s">
        <v>1639</v>
      </c>
      <c r="X18" s="359" t="s">
        <v>1640</v>
      </c>
      <c r="Y18" s="359" t="s">
        <v>1664</v>
      </c>
      <c r="Z18" s="360" t="s">
        <v>1660</v>
      </c>
      <c r="AA18" s="406" t="s">
        <v>1668</v>
      </c>
      <c r="AB18" s="398" t="s">
        <v>1641</v>
      </c>
      <c r="AC18" s="360"/>
      <c r="AD18" s="354" t="s">
        <v>1339</v>
      </c>
      <c r="AE18" s="352" t="s">
        <v>1339</v>
      </c>
      <c r="AF18" s="352"/>
      <c r="AG18" s="353" t="s">
        <v>1324</v>
      </c>
      <c r="AH18" s="379"/>
      <c r="AI18" s="379"/>
      <c r="AJ18" s="379"/>
      <c r="AK18" s="379"/>
    </row>
    <row r="19" spans="3:37" s="399" customFormat="1" ht="66" customHeight="1" thickBot="1">
      <c r="C19" s="358">
        <v>6</v>
      </c>
      <c r="D19" s="359" t="s">
        <v>1338</v>
      </c>
      <c r="E19" s="359" t="s">
        <v>1338</v>
      </c>
      <c r="F19" s="359" t="s">
        <v>1337</v>
      </c>
      <c r="G19" s="359" t="s">
        <v>1277</v>
      </c>
      <c r="H19" s="360" t="s">
        <v>1324</v>
      </c>
      <c r="I19" s="411" t="s">
        <v>1336</v>
      </c>
      <c r="J19" s="359" t="s">
        <v>1335</v>
      </c>
      <c r="K19" s="360" t="s">
        <v>1651</v>
      </c>
      <c r="L19" s="358" t="s">
        <v>1652</v>
      </c>
      <c r="M19" s="359" t="s">
        <v>1653</v>
      </c>
      <c r="N19" s="360" t="s">
        <v>1333</v>
      </c>
      <c r="O19" s="406" t="s">
        <v>1656</v>
      </c>
      <c r="P19" s="407" t="s">
        <v>1742</v>
      </c>
      <c r="Q19" s="404" t="s">
        <v>1332</v>
      </c>
      <c r="R19" s="409" t="s">
        <v>1331</v>
      </c>
      <c r="S19" s="358" t="s">
        <v>1341</v>
      </c>
      <c r="T19" s="359" t="s">
        <v>1341</v>
      </c>
      <c r="U19" s="360"/>
      <c r="V19" s="358" t="s">
        <v>1660</v>
      </c>
      <c r="W19" s="359" t="s">
        <v>1639</v>
      </c>
      <c r="X19" s="359" t="s">
        <v>1640</v>
      </c>
      <c r="Y19" s="359" t="s">
        <v>1665</v>
      </c>
      <c r="Z19" s="360" t="s">
        <v>1660</v>
      </c>
      <c r="AA19" s="406" t="s">
        <v>1669</v>
      </c>
      <c r="AB19" s="398" t="s">
        <v>1670</v>
      </c>
      <c r="AC19" s="360"/>
      <c r="AD19" s="354" t="s">
        <v>1339</v>
      </c>
      <c r="AE19" s="352" t="s">
        <v>1339</v>
      </c>
      <c r="AF19" s="352"/>
      <c r="AG19" s="353" t="s">
        <v>1324</v>
      </c>
      <c r="AH19" s="379"/>
      <c r="AI19" s="379"/>
      <c r="AJ19" s="379"/>
      <c r="AK19" s="379"/>
    </row>
    <row r="20" spans="3:37" s="399" customFormat="1" ht="66" customHeight="1" thickBot="1">
      <c r="C20" s="358">
        <v>7</v>
      </c>
      <c r="D20" s="359" t="s">
        <v>1338</v>
      </c>
      <c r="E20" s="359" t="s">
        <v>1338</v>
      </c>
      <c r="F20" s="359" t="s">
        <v>1337</v>
      </c>
      <c r="G20" s="359" t="s">
        <v>1277</v>
      </c>
      <c r="H20" s="360" t="s">
        <v>1324</v>
      </c>
      <c r="I20" s="411" t="s">
        <v>1336</v>
      </c>
      <c r="J20" s="359" t="s">
        <v>1335</v>
      </c>
      <c r="K20" s="360" t="s">
        <v>1654</v>
      </c>
      <c r="L20" s="358" t="s">
        <v>1652</v>
      </c>
      <c r="M20" s="359" t="s">
        <v>1655</v>
      </c>
      <c r="N20" s="360" t="s">
        <v>1333</v>
      </c>
      <c r="O20" s="406" t="s">
        <v>1656</v>
      </c>
      <c r="P20" s="407" t="s">
        <v>1742</v>
      </c>
      <c r="Q20" s="404" t="s">
        <v>1332</v>
      </c>
      <c r="R20" s="409" t="s">
        <v>1331</v>
      </c>
      <c r="S20" s="358" t="s">
        <v>1341</v>
      </c>
      <c r="T20" s="359" t="s">
        <v>1341</v>
      </c>
      <c r="U20" s="360"/>
      <c r="V20" s="358" t="s">
        <v>1661</v>
      </c>
      <c r="W20" s="359" t="s">
        <v>1329</v>
      </c>
      <c r="X20" s="359" t="s">
        <v>1640</v>
      </c>
      <c r="Y20" s="359" t="s">
        <v>1666</v>
      </c>
      <c r="Z20" s="360" t="s">
        <v>1661</v>
      </c>
      <c r="AA20" s="406" t="s">
        <v>1669</v>
      </c>
      <c r="AB20" s="398" t="s">
        <v>1670</v>
      </c>
      <c r="AC20" s="360"/>
      <c r="AD20" s="354" t="s">
        <v>1339</v>
      </c>
      <c r="AE20" s="352" t="s">
        <v>1339</v>
      </c>
      <c r="AF20" s="352"/>
      <c r="AG20" s="353" t="s">
        <v>1324</v>
      </c>
      <c r="AH20" s="379"/>
      <c r="AI20" s="379"/>
      <c r="AJ20" s="379"/>
      <c r="AK20" s="379"/>
    </row>
    <row r="21" spans="3:37" s="399" customFormat="1" ht="66" customHeight="1" thickBot="1">
      <c r="C21" s="358">
        <v>8</v>
      </c>
      <c r="D21" s="359" t="s">
        <v>1338</v>
      </c>
      <c r="E21" s="359" t="s">
        <v>1338</v>
      </c>
      <c r="F21" s="359" t="s">
        <v>1337</v>
      </c>
      <c r="G21" s="359" t="s">
        <v>1277</v>
      </c>
      <c r="H21" s="360" t="s">
        <v>1324</v>
      </c>
      <c r="I21" s="411" t="s">
        <v>1336</v>
      </c>
      <c r="J21" s="359" t="s">
        <v>1335</v>
      </c>
      <c r="K21" s="359" t="s">
        <v>1648</v>
      </c>
      <c r="L21" s="359" t="s">
        <v>1628</v>
      </c>
      <c r="M21" s="360" t="s">
        <v>1822</v>
      </c>
      <c r="N21" s="360" t="s">
        <v>1333</v>
      </c>
      <c r="O21" s="406" t="s">
        <v>1656</v>
      </c>
      <c r="P21" s="407" t="s">
        <v>1742</v>
      </c>
      <c r="Q21" s="404" t="s">
        <v>1332</v>
      </c>
      <c r="R21" s="409" t="s">
        <v>1331</v>
      </c>
      <c r="S21" s="358" t="s">
        <v>1341</v>
      </c>
      <c r="T21" s="359" t="s">
        <v>1341</v>
      </c>
      <c r="U21" s="360"/>
      <c r="V21" s="358" t="s">
        <v>143</v>
      </c>
      <c r="W21" s="359" t="s">
        <v>1639</v>
      </c>
      <c r="X21" s="359" t="s">
        <v>1640</v>
      </c>
      <c r="Y21" s="359" t="s">
        <v>1664</v>
      </c>
      <c r="Z21" s="360" t="s">
        <v>1660</v>
      </c>
      <c r="AA21" s="406"/>
      <c r="AB21" s="398"/>
      <c r="AC21" s="360"/>
      <c r="AD21" s="406"/>
      <c r="AE21" s="398"/>
      <c r="AF21" s="360"/>
      <c r="AG21" s="406"/>
      <c r="AH21" s="398"/>
      <c r="AI21" s="379"/>
      <c r="AJ21" s="379"/>
      <c r="AK21" s="379"/>
    </row>
    <row r="22" spans="3:37" s="361" customFormat="1">
      <c r="C22" s="380"/>
      <c r="D22" s="380"/>
      <c r="E22" s="380"/>
      <c r="F22" s="380"/>
      <c r="G22" s="380"/>
    </row>
    <row r="23" spans="3:37" ht="15.6">
      <c r="C23" s="382" t="s">
        <v>1323</v>
      </c>
      <c r="D23" s="382"/>
      <c r="E23" s="382"/>
      <c r="F23" s="382"/>
      <c r="G23" s="382"/>
      <c r="H23" s="350"/>
      <c r="I23" s="350"/>
      <c r="J23" s="350"/>
      <c r="K23" s="350"/>
      <c r="L23" s="325"/>
      <c r="M23" s="365"/>
      <c r="N23" s="365"/>
      <c r="O23" s="365"/>
      <c r="AB23" s="381"/>
      <c r="AD23" s="373"/>
    </row>
    <row r="24" spans="3:37" ht="15.6">
      <c r="C24" s="350" t="s">
        <v>1616</v>
      </c>
      <c r="D24" s="350"/>
      <c r="E24" s="350"/>
      <c r="F24" s="350"/>
      <c r="G24" s="350"/>
      <c r="H24" s="350"/>
      <c r="I24" s="350"/>
      <c r="J24" s="350"/>
      <c r="K24" s="350"/>
      <c r="L24" s="325"/>
      <c r="M24" s="365"/>
      <c r="N24" s="365"/>
      <c r="O24" s="365"/>
      <c r="P24" s="365"/>
      <c r="Q24" s="365"/>
      <c r="R24" s="365"/>
      <c r="S24" s="365"/>
      <c r="T24" s="365"/>
      <c r="U24" s="365"/>
      <c r="W24" s="365"/>
      <c r="X24" s="365"/>
      <c r="Y24" s="365"/>
      <c r="AB24" s="365"/>
    </row>
    <row r="25" spans="3:37" ht="15.6">
      <c r="C25" s="383" t="s">
        <v>1617</v>
      </c>
      <c r="D25" s="383"/>
      <c r="E25" s="383"/>
      <c r="F25" s="383"/>
      <c r="G25" s="383"/>
      <c r="H25" s="350"/>
      <c r="I25" s="350"/>
      <c r="J25" s="350"/>
      <c r="K25" s="350"/>
      <c r="L25" s="325"/>
      <c r="M25" s="365"/>
      <c r="N25" s="365"/>
      <c r="O25" s="365"/>
      <c r="AB25" s="381"/>
      <c r="AD25" s="373"/>
    </row>
    <row r="26" spans="3:37">
      <c r="C26" s="383"/>
      <c r="D26" s="383"/>
      <c r="E26" s="383"/>
      <c r="F26" s="383"/>
      <c r="G26" s="383"/>
      <c r="H26" s="350"/>
      <c r="I26" s="350"/>
      <c r="J26" s="350"/>
      <c r="K26" s="350"/>
      <c r="L26" s="325"/>
      <c r="M26" s="365"/>
      <c r="N26" s="365"/>
      <c r="O26" s="365"/>
      <c r="P26" s="365"/>
      <c r="Q26" s="365"/>
      <c r="R26" s="365"/>
      <c r="S26" s="365"/>
      <c r="T26" s="365"/>
      <c r="U26" s="365"/>
      <c r="W26" s="365"/>
      <c r="X26" s="365"/>
      <c r="Y26" s="365"/>
      <c r="AB26" s="365"/>
    </row>
    <row r="27" spans="3:37" ht="16.2" thickBot="1">
      <c r="C27" s="384" t="s">
        <v>1322</v>
      </c>
      <c r="D27" s="384"/>
      <c r="E27" s="384"/>
      <c r="F27" s="384"/>
      <c r="G27" s="384"/>
      <c r="H27" s="350"/>
      <c r="I27" s="350"/>
      <c r="J27" s="350"/>
      <c r="K27" s="350"/>
      <c r="L27" s="350"/>
      <c r="M27" s="365"/>
      <c r="N27" s="365"/>
      <c r="O27" s="365"/>
      <c r="AB27" s="381"/>
      <c r="AD27" s="373"/>
    </row>
    <row r="28" spans="3:37" ht="15.6" thickBot="1">
      <c r="C28" s="385" t="s">
        <v>1321</v>
      </c>
      <c r="D28" s="386"/>
      <c r="E28" s="386"/>
      <c r="F28" s="386"/>
      <c r="G28" s="386"/>
      <c r="H28" s="350"/>
      <c r="I28" s="387"/>
      <c r="J28" s="387"/>
      <c r="K28" s="387"/>
      <c r="L28" s="387"/>
      <c r="M28" s="365"/>
      <c r="N28" s="365"/>
      <c r="O28" s="365"/>
      <c r="P28" s="365"/>
      <c r="Q28" s="365"/>
      <c r="R28" s="365"/>
      <c r="S28" s="365"/>
      <c r="T28" s="365"/>
      <c r="U28" s="365"/>
      <c r="W28" s="365"/>
      <c r="X28" s="365"/>
      <c r="Y28" s="365"/>
      <c r="AB28" s="365"/>
    </row>
    <row r="29" spans="3:37" ht="16.2" thickTop="1" thickBot="1">
      <c r="C29" s="388" t="s">
        <v>1320</v>
      </c>
      <c r="D29" s="386"/>
      <c r="E29" s="386"/>
      <c r="F29" s="386"/>
      <c r="G29" s="386"/>
      <c r="H29" s="350"/>
      <c r="I29" s="387"/>
      <c r="J29" s="387"/>
      <c r="K29" s="387"/>
      <c r="L29" s="387"/>
      <c r="M29" s="365"/>
      <c r="N29" s="365"/>
      <c r="O29" s="365"/>
      <c r="AB29" s="381"/>
      <c r="AD29" s="373"/>
    </row>
    <row r="30" spans="3:37" ht="15.6" thickBot="1">
      <c r="C30" s="389" t="s">
        <v>1319</v>
      </c>
      <c r="D30" s="386"/>
      <c r="E30" s="386"/>
      <c r="F30" s="386"/>
      <c r="G30" s="386"/>
      <c r="H30" s="350"/>
      <c r="I30" s="387"/>
      <c r="J30" s="387"/>
      <c r="K30" s="387"/>
      <c r="L30" s="387"/>
      <c r="M30" s="390"/>
      <c r="N30" s="390"/>
    </row>
    <row r="31" spans="3:37" ht="15.6" thickBot="1">
      <c r="C31" s="389" t="s">
        <v>1318</v>
      </c>
      <c r="D31" s="386"/>
      <c r="E31" s="386"/>
      <c r="F31" s="386"/>
      <c r="G31" s="386"/>
      <c r="H31" s="350"/>
      <c r="I31" s="387"/>
      <c r="J31" s="387"/>
      <c r="K31" s="387"/>
      <c r="L31" s="387"/>
      <c r="M31" s="390"/>
      <c r="N31" s="390"/>
    </row>
    <row r="32" spans="3:37" ht="15.6" thickBot="1">
      <c r="C32" s="389" t="s">
        <v>1317</v>
      </c>
      <c r="D32" s="386"/>
      <c r="E32" s="386"/>
      <c r="F32" s="386"/>
      <c r="G32" s="386"/>
      <c r="H32" s="350"/>
      <c r="I32" s="387"/>
      <c r="J32" s="387"/>
      <c r="K32" s="387"/>
      <c r="L32" s="387"/>
      <c r="M32" s="390"/>
      <c r="N32" s="390"/>
      <c r="Y32" s="381" t="s">
        <v>1316</v>
      </c>
    </row>
    <row r="33" spans="3:30" ht="15.6" thickBot="1">
      <c r="C33" s="389" t="s">
        <v>1315</v>
      </c>
      <c r="D33" s="386"/>
      <c r="E33" s="386"/>
      <c r="F33" s="386"/>
      <c r="G33" s="386"/>
      <c r="H33" s="350"/>
      <c r="I33" s="387"/>
      <c r="J33" s="387"/>
      <c r="K33" s="387"/>
      <c r="L33" s="387"/>
      <c r="M33" s="390"/>
      <c r="N33" s="390"/>
    </row>
    <row r="34" spans="3:30" ht="15.6" thickBot="1">
      <c r="C34" s="389" t="s">
        <v>1314</v>
      </c>
      <c r="D34" s="386"/>
      <c r="E34" s="386"/>
      <c r="F34" s="386"/>
      <c r="G34" s="386"/>
      <c r="H34" s="350"/>
      <c r="I34" s="387"/>
      <c r="J34" s="387"/>
      <c r="K34" s="387"/>
      <c r="L34" s="387"/>
      <c r="M34" s="390"/>
      <c r="N34" s="390"/>
    </row>
    <row r="35" spans="3:30" ht="15.6" thickBot="1">
      <c r="C35" s="389" t="s">
        <v>1313</v>
      </c>
      <c r="D35" s="386"/>
      <c r="E35" s="386"/>
      <c r="F35" s="386"/>
      <c r="G35" s="386"/>
      <c r="H35" s="350"/>
      <c r="I35" s="387"/>
      <c r="J35" s="387"/>
      <c r="K35" s="387"/>
      <c r="L35" s="387"/>
      <c r="M35" s="390"/>
      <c r="N35" s="390"/>
    </row>
    <row r="36" spans="3:30" ht="15.6" thickBot="1">
      <c r="C36" s="389" t="s">
        <v>1312</v>
      </c>
      <c r="D36" s="386"/>
      <c r="E36" s="386"/>
      <c r="F36" s="386"/>
      <c r="G36" s="386"/>
      <c r="H36" s="350"/>
      <c r="I36" s="387"/>
      <c r="J36" s="387"/>
      <c r="K36" s="387"/>
      <c r="L36" s="387"/>
      <c r="M36" s="390"/>
      <c r="N36" s="390"/>
    </row>
    <row r="37" spans="3:30" ht="15.6" thickBot="1">
      <c r="C37" s="389" t="s">
        <v>1311</v>
      </c>
      <c r="D37" s="386"/>
      <c r="E37" s="386"/>
      <c r="F37" s="386"/>
      <c r="G37" s="386"/>
      <c r="H37" s="350"/>
      <c r="I37" s="387"/>
      <c r="J37" s="387"/>
      <c r="K37" s="387"/>
      <c r="L37" s="387"/>
      <c r="M37" s="390"/>
      <c r="N37" s="390"/>
    </row>
    <row r="38" spans="3:30" ht="15.6" thickBot="1">
      <c r="C38" s="389" t="s">
        <v>1310</v>
      </c>
      <c r="D38" s="386"/>
      <c r="E38" s="386"/>
      <c r="F38" s="386"/>
      <c r="G38" s="386"/>
      <c r="H38" s="350"/>
      <c r="I38" s="387"/>
      <c r="J38" s="387"/>
      <c r="K38" s="387"/>
      <c r="L38" s="387"/>
      <c r="M38" s="390"/>
      <c r="N38" s="390"/>
    </row>
    <row r="39" spans="3:30" ht="15.6" thickBot="1">
      <c r="C39" s="389" t="s">
        <v>1309</v>
      </c>
      <c r="D39" s="386"/>
      <c r="E39" s="386"/>
      <c r="F39" s="386"/>
      <c r="G39" s="386"/>
      <c r="H39" s="350"/>
      <c r="I39" s="387"/>
      <c r="J39" s="387"/>
      <c r="K39" s="387"/>
      <c r="L39" s="387"/>
      <c r="M39" s="390"/>
      <c r="N39" s="390"/>
    </row>
    <row r="40" spans="3:30">
      <c r="C40" s="386"/>
      <c r="D40" s="386"/>
      <c r="E40" s="386"/>
      <c r="F40" s="386"/>
      <c r="G40" s="386"/>
      <c r="H40" s="350"/>
      <c r="I40" s="387"/>
      <c r="J40" s="387"/>
      <c r="K40" s="387"/>
      <c r="L40" s="387"/>
      <c r="M40" s="390"/>
      <c r="N40" s="390"/>
    </row>
    <row r="41" spans="3:30" ht="15.6">
      <c r="C41" s="384" t="s">
        <v>1308</v>
      </c>
      <c r="D41" s="384"/>
      <c r="E41" s="384"/>
      <c r="F41" s="384"/>
      <c r="G41" s="384"/>
      <c r="H41" s="350"/>
      <c r="I41" s="350"/>
      <c r="J41" s="350"/>
      <c r="K41" s="350"/>
      <c r="L41" s="325"/>
      <c r="M41" s="365"/>
      <c r="N41" s="365"/>
      <c r="O41" s="365"/>
      <c r="AB41" s="381"/>
      <c r="AD41" s="373"/>
    </row>
    <row r="42" spans="3:30">
      <c r="C42" s="383" t="s">
        <v>1307</v>
      </c>
      <c r="D42" s="383"/>
      <c r="E42" s="383"/>
      <c r="F42" s="383"/>
      <c r="G42" s="383"/>
      <c r="H42" s="350"/>
      <c r="I42" s="350"/>
      <c r="J42" s="350"/>
      <c r="K42" s="350"/>
      <c r="L42" s="325"/>
      <c r="M42" s="365"/>
      <c r="N42" s="365"/>
      <c r="O42" s="365"/>
      <c r="AB42" s="381"/>
      <c r="AD42" s="373"/>
    </row>
    <row r="43" spans="3:30">
      <c r="C43" s="383" t="s">
        <v>1306</v>
      </c>
      <c r="D43" s="383"/>
      <c r="E43" s="383"/>
      <c r="F43" s="383"/>
      <c r="G43" s="383"/>
      <c r="H43" s="350"/>
      <c r="I43" s="350"/>
      <c r="J43" s="350"/>
      <c r="K43" s="350"/>
      <c r="L43" s="325"/>
      <c r="M43" s="365"/>
      <c r="N43" s="365"/>
      <c r="O43" s="365"/>
      <c r="AB43" s="381"/>
      <c r="AD43" s="373"/>
    </row>
    <row r="44" spans="3:30">
      <c r="C44" s="383" t="s">
        <v>1305</v>
      </c>
      <c r="D44" s="383"/>
      <c r="E44" s="383"/>
      <c r="F44" s="383"/>
      <c r="G44" s="383"/>
      <c r="H44" s="350"/>
      <c r="I44" s="350"/>
      <c r="J44" s="350"/>
      <c r="K44" s="350"/>
      <c r="L44" s="325"/>
      <c r="M44" s="365"/>
      <c r="N44" s="365"/>
      <c r="O44" s="365"/>
      <c r="AB44" s="381"/>
      <c r="AD44" s="373"/>
    </row>
    <row r="45" spans="3:30">
      <c r="C45" s="383"/>
      <c r="D45" s="383"/>
      <c r="E45" s="383"/>
      <c r="F45" s="383"/>
      <c r="G45" s="383"/>
      <c r="H45" s="350"/>
      <c r="I45" s="350"/>
      <c r="J45" s="350"/>
      <c r="K45" s="350"/>
      <c r="L45" s="325"/>
      <c r="M45" s="365"/>
      <c r="N45" s="365"/>
      <c r="O45" s="365"/>
      <c r="AB45" s="381"/>
      <c r="AD45" s="373"/>
    </row>
    <row r="46" spans="3:30" ht="15.6">
      <c r="C46" s="383" t="s">
        <v>1618</v>
      </c>
      <c r="D46" s="383"/>
      <c r="E46" s="383"/>
      <c r="F46" s="383"/>
      <c r="G46" s="383"/>
      <c r="H46" s="350"/>
      <c r="I46" s="350"/>
      <c r="J46" s="350"/>
      <c r="K46" s="350"/>
      <c r="L46" s="325"/>
      <c r="M46" s="365"/>
      <c r="N46" s="365"/>
      <c r="O46" s="365"/>
      <c r="AB46" s="381"/>
      <c r="AD46" s="373"/>
    </row>
    <row r="47" spans="3:30" ht="15.6">
      <c r="C47" s="383" t="s">
        <v>1619</v>
      </c>
      <c r="D47" s="383"/>
      <c r="E47" s="383"/>
      <c r="F47" s="383"/>
      <c r="G47" s="383"/>
      <c r="H47" s="350"/>
      <c r="I47" s="350"/>
      <c r="J47" s="350"/>
      <c r="K47" s="350"/>
      <c r="L47" s="325"/>
      <c r="M47" s="365"/>
      <c r="N47" s="365"/>
      <c r="O47" s="365"/>
      <c r="AB47" s="381"/>
      <c r="AD47" s="373"/>
    </row>
    <row r="48" spans="3:30" ht="15.6">
      <c r="C48" s="383" t="s">
        <v>1620</v>
      </c>
      <c r="D48" s="383"/>
      <c r="E48" s="383"/>
      <c r="F48" s="383"/>
      <c r="G48" s="383"/>
      <c r="H48" s="350"/>
      <c r="I48" s="350"/>
      <c r="J48" s="350"/>
      <c r="K48" s="350"/>
      <c r="L48" s="325"/>
      <c r="M48" s="365"/>
      <c r="N48" s="365"/>
      <c r="O48" s="365"/>
      <c r="AB48" s="381"/>
      <c r="AD48" s="373"/>
    </row>
    <row r="49" spans="3:15" ht="15.6">
      <c r="C49" s="383" t="s">
        <v>1621</v>
      </c>
      <c r="D49" s="383"/>
      <c r="E49" s="383"/>
      <c r="F49" s="383"/>
      <c r="G49" s="383"/>
      <c r="H49" s="350"/>
      <c r="I49" s="350"/>
      <c r="J49" s="350"/>
      <c r="K49" s="350"/>
      <c r="L49" s="325"/>
      <c r="M49" s="365"/>
      <c r="N49" s="365"/>
      <c r="O49" s="365"/>
    </row>
    <row r="50" spans="3:15">
      <c r="C50" s="350"/>
      <c r="D50" s="350"/>
      <c r="E50" s="350"/>
      <c r="F50" s="350"/>
      <c r="G50" s="350"/>
      <c r="H50" s="350"/>
      <c r="I50" s="350"/>
      <c r="J50" s="350"/>
      <c r="K50" s="350"/>
      <c r="L50" s="350"/>
    </row>
    <row r="51" spans="3:15" ht="15.6">
      <c r="C51" s="350" t="s">
        <v>1622</v>
      </c>
      <c r="D51" s="350"/>
      <c r="E51" s="350"/>
      <c r="F51" s="350"/>
      <c r="G51" s="350"/>
      <c r="H51" s="350"/>
      <c r="I51" s="350"/>
      <c r="J51" s="350"/>
      <c r="K51" s="350"/>
      <c r="L51" s="350"/>
    </row>
    <row r="52" spans="3:15">
      <c r="C52" s="350"/>
      <c r="D52" s="350"/>
      <c r="E52" s="350"/>
      <c r="F52" s="350"/>
      <c r="G52" s="350"/>
      <c r="H52" s="350"/>
      <c r="I52" s="350"/>
      <c r="J52" s="350"/>
      <c r="K52" s="350"/>
      <c r="L52" s="350"/>
    </row>
    <row r="54" spans="3:15">
      <c r="O54" s="391"/>
    </row>
  </sheetData>
  <mergeCells count="20">
    <mergeCell ref="C3:AG4"/>
    <mergeCell ref="D6:F6"/>
    <mergeCell ref="T6:U6"/>
    <mergeCell ref="D7:F7"/>
    <mergeCell ref="D8:F8"/>
    <mergeCell ref="T8:U8"/>
    <mergeCell ref="AD12:AF12"/>
    <mergeCell ref="AG12:AG13"/>
    <mergeCell ref="Q12:Q13"/>
    <mergeCell ref="R12:R13"/>
    <mergeCell ref="D9:F9"/>
    <mergeCell ref="D10:F10"/>
    <mergeCell ref="C12:H12"/>
    <mergeCell ref="I12:K12"/>
    <mergeCell ref="L12:N12"/>
    <mergeCell ref="S12:U12"/>
    <mergeCell ref="V12:V13"/>
    <mergeCell ref="W12:Z12"/>
    <mergeCell ref="AA12:AC12"/>
    <mergeCell ref="O12:P12"/>
  </mergeCells>
  <conditionalFormatting sqref="I14:J14 Q14:R21 I15:I21">
    <cfRule type="cellIs" dxfId="72" priority="15" stopIfTrue="1" operator="equal">
      <formula>"Threat"</formula>
    </cfRule>
    <cfRule type="cellIs" dxfId="71" priority="16" stopIfTrue="1" operator="equal">
      <formula>"Opportunity"</formula>
    </cfRule>
    <cfRule type="cellIs" dxfId="70" priority="17" stopIfTrue="1" operator="equal">
      <formula>"Issue"</formula>
    </cfRule>
  </conditionalFormatting>
  <conditionalFormatting sqref="AF14:AF20 U14:U21">
    <cfRule type="containsText" dxfId="69" priority="1" operator="containsText" text="H25">
      <formula>NOT(ISERROR(SEARCH("H25",U14)))</formula>
    </cfRule>
    <cfRule type="containsText" dxfId="68" priority="2" operator="containsText" text="H20">
      <formula>NOT(ISERROR(SEARCH("H20",U14)))</formula>
    </cfRule>
    <cfRule type="containsText" dxfId="67" priority="3" operator="containsText" text="H16">
      <formula>NOT(ISERROR(SEARCH("H16",U14)))</formula>
    </cfRule>
    <cfRule type="containsText" dxfId="66" priority="4" operator="containsText" text="H15">
      <formula>NOT(ISERROR(SEARCH("H15",U14)))</formula>
    </cfRule>
    <cfRule type="containsText" dxfId="65" priority="5" operator="containsText" text="M12">
      <formula>NOT(ISERROR(SEARCH("M12",U14)))</formula>
    </cfRule>
    <cfRule type="containsText" dxfId="64" priority="6" operator="containsText" text="M10">
      <formula>NOT(ISERROR(SEARCH("M10",U14)))</formula>
    </cfRule>
    <cfRule type="containsText" dxfId="63" priority="7" operator="containsText" text="M9">
      <formula>NOT(ISERROR(SEARCH("M9",U14)))</formula>
    </cfRule>
    <cfRule type="containsText" dxfId="62" priority="8" operator="containsText" text="M8">
      <formula>NOT(ISERROR(SEARCH("M8",U14)))</formula>
    </cfRule>
    <cfRule type="containsText" dxfId="61" priority="9" operator="containsText" text="M6">
      <formula>NOT(ISERROR(SEARCH("M6",U14)))</formula>
    </cfRule>
    <cfRule type="containsText" dxfId="60" priority="10" operator="containsText" text="M5">
      <formula>NOT(ISERROR(SEARCH("M5",U14)))</formula>
    </cfRule>
    <cfRule type="containsText" dxfId="59" priority="11" operator="containsText" text="L4">
      <formula>NOT(ISERROR(SEARCH("L4",U14)))</formula>
    </cfRule>
    <cfRule type="containsText" dxfId="58" priority="12" operator="containsText" text="L3">
      <formula>NOT(ISERROR(SEARCH("L3",U14)))</formula>
    </cfRule>
    <cfRule type="containsText" dxfId="57" priority="13" operator="containsText" text="L2">
      <formula>NOT(ISERROR(SEARCH("L2",U14)))</formula>
    </cfRule>
    <cfRule type="containsText" dxfId="56" priority="14" operator="containsText" text="L1">
      <formula>NOT(ISERROR(SEARCH("L1",U14)))</formula>
    </cfRule>
  </conditionalFormatting>
  <dataValidations count="11">
    <dataValidation type="list" allowBlank="1" showInputMessage="1" showErrorMessage="1" sqref="D14:E21" xr:uid="{F5789AE9-68C2-45A1-91CF-81D642F9CC4B}">
      <formula1>"Central,Eastern,Western"</formula1>
    </dataValidation>
    <dataValidation type="list" allowBlank="1" showInputMessage="1" showErrorMessage="1" sqref="AD14:AE21 S14:T21" xr:uid="{F0A2D8E0-2C34-426E-8CED-494A5D9FC845}">
      <formula1>"Very High,High,Medium,Low,Very Low"</formula1>
    </dataValidation>
    <dataValidation type="list" allowBlank="1" showInputMessage="1" showErrorMessage="1" sqref="AG14:AG21" xr:uid="{BE009EE3-A445-42A2-ACB4-E983527135F3}">
      <formula1>"Open,Close,Residual,Escalate,Secondary"</formula1>
    </dataValidation>
    <dataValidation type="list" allowBlank="1" showInputMessage="1" showErrorMessage="1" sqref="H14:H21" xr:uid="{C5FAB1FC-4DF0-47C0-B776-63F922CC5479}">
      <formula1>"Open,Close,Realize,Escalate"</formula1>
    </dataValidation>
    <dataValidation type="list" allowBlank="1" showInputMessage="1" showErrorMessage="1" sqref="W15:W21" xr:uid="{CCE617BF-28CD-4F5F-92ED-0E02F307E6FF}">
      <formula1>"Terminate,Tolerate,Transfer,Enhance/ Exploit,Share,Treat, Accept"</formula1>
    </dataValidation>
    <dataValidation type="list" allowBlank="1" showInputMessage="1" showErrorMessage="1" sqref="X15:X21" xr:uid="{13D26FBB-5530-4706-AED4-CB9C6FFAE12F}">
      <formula1>"Mitigate,Control,Fall Back, N/A"</formula1>
    </dataValidation>
    <dataValidation type="list" allowBlank="1" showInputMessage="1" showErrorMessage="1" sqref="Q14:Q21" xr:uid="{4BDB9766-D5F1-4EE5-BBCD-15614313D7FC}">
      <formula1>"Ease,Moderate,Hard"</formula1>
    </dataValidation>
    <dataValidation type="list" allowBlank="1" showInputMessage="1" showErrorMessage="1" sqref="R14:R21" xr:uid="{712DA285-BF10-46BA-B74E-879BD0E6B2FD}">
      <formula1>"Distant,Med Term,Imminent,Overdue"</formula1>
    </dataValidation>
    <dataValidation type="list" allowBlank="1" showInputMessage="1" showErrorMessage="1" sqref="J15:J21" xr:uid="{7CBBBEA7-A184-471E-AE4D-264E2830A327}">
      <formula1>"Internal, External"</formula1>
    </dataValidation>
    <dataValidation type="list" allowBlank="1" showInputMessage="1" showErrorMessage="1" sqref="K15:K21" xr:uid="{A42DEAFD-CEE6-4900-86BB-101A20F9DDA8}">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J14 I14:I21" xr:uid="{640711E0-2A15-45A6-A490-73C24C202BD5}">
      <formula1>"Threat,Opportunity,Issue"</formula1>
    </dataValidation>
  </dataValidations>
  <pageMargins left="0.75" right="0.75" top="1.2" bottom="1" header="0.3" footer="0.3"/>
  <pageSetup paperSize="8" scale="32" orientation="landscape" r:id="rId1"/>
  <headerFooter>
    <oddHeader>&amp;L&amp;"Janna LT,Bold"&amp;24MODON RISK REGISTER&amp;R&amp;G</oddHeader>
    <oddFooter>&amp;L&amp;"Janna LT,Regular"Document Reference Number: ORG1-06-002-MOD-TS0-0-PRM-TEM-1126-00
Rev: 00
Issued: 7 March 2016&amp;R&amp;"Janna LT,Regular"&amp;F
&amp;A
Page &amp;P of &amp;N_x000D_&amp;1#&amp;"Aptos"&amp;10&amp;K000000 Data sensitivity -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38A8-754C-4841-B62F-7FE4035402CE}">
  <sheetPr>
    <pageSetUpPr fitToPage="1"/>
  </sheetPr>
  <dimension ref="B2:J44"/>
  <sheetViews>
    <sheetView view="pageBreakPreview" topLeftCell="A7" zoomScale="85" zoomScaleNormal="70" zoomScaleSheetLayoutView="85" workbookViewId="0">
      <selection activeCell="I14" sqref="I14"/>
    </sheetView>
  </sheetViews>
  <sheetFormatPr defaultColWidth="9" defaultRowHeight="15"/>
  <cols>
    <col min="1" max="1" width="9" style="325"/>
    <col min="2" max="2" width="3.44140625" style="381" customWidth="1"/>
    <col min="3" max="3" width="10.88671875" style="381" bestFit="1" customWidth="1"/>
    <col min="4" max="4" width="11.5546875" style="381" bestFit="1" customWidth="1"/>
    <col min="5" max="5" width="20.5546875" style="381" bestFit="1" customWidth="1"/>
    <col min="6" max="6" width="17.109375" style="381" bestFit="1" customWidth="1"/>
    <col min="7" max="7" width="77.44140625" style="381" customWidth="1"/>
    <col min="8" max="8" width="15" style="381" customWidth="1"/>
    <col min="9" max="9" width="21.5546875" style="325" customWidth="1"/>
    <col min="10" max="10" width="13.44140625" style="325" customWidth="1"/>
    <col min="11" max="11" width="2.88671875" style="325" customWidth="1"/>
    <col min="12" max="12" width="18.44140625" style="325" customWidth="1"/>
    <col min="13" max="14" width="15.44140625" style="325" customWidth="1"/>
    <col min="15" max="15" width="19.44140625" style="325" customWidth="1"/>
    <col min="16" max="20" width="15.44140625" style="325" customWidth="1"/>
    <col min="21" max="21" width="16.44140625" style="325" customWidth="1"/>
    <col min="22" max="22" width="15.44140625" style="325" customWidth="1"/>
    <col min="23" max="23" width="42.109375" style="325" bestFit="1" customWidth="1"/>
    <col min="24" max="30" width="15.44140625" style="325" customWidth="1"/>
    <col min="31" max="31" width="22" style="325" customWidth="1"/>
    <col min="32" max="16384" width="9" style="325"/>
  </cols>
  <sheetData>
    <row r="2" spans="2:10" ht="15.6">
      <c r="B2" s="376"/>
      <c r="C2" s="371"/>
      <c r="D2" s="371"/>
      <c r="E2" s="371"/>
      <c r="F2" s="371"/>
      <c r="G2" s="371"/>
      <c r="H2" s="371"/>
    </row>
    <row r="3" spans="2:10" ht="16.2" thickBot="1">
      <c r="B3" s="376"/>
      <c r="C3" s="371"/>
      <c r="D3" s="371"/>
      <c r="E3" s="371"/>
      <c r="F3" s="371"/>
      <c r="G3" s="371"/>
      <c r="H3" s="371"/>
    </row>
    <row r="4" spans="2:10" ht="26.4" customHeight="1" thickBot="1">
      <c r="B4" s="376"/>
      <c r="C4" s="1507" t="s">
        <v>1624</v>
      </c>
      <c r="D4" s="2283"/>
      <c r="E4" s="2283"/>
      <c r="F4" s="2283"/>
      <c r="G4" s="2283"/>
      <c r="H4" s="2283"/>
      <c r="I4" s="2284">
        <f>'General Information'!E3</f>
        <v>46300</v>
      </c>
      <c r="J4" s="2285"/>
    </row>
    <row r="5" spans="2:10" ht="52.8" thickBot="1">
      <c r="B5" s="376"/>
      <c r="C5" s="425" t="s">
        <v>1393</v>
      </c>
      <c r="D5" s="424" t="s">
        <v>1392</v>
      </c>
      <c r="E5" s="420" t="s">
        <v>1391</v>
      </c>
      <c r="F5" s="420" t="s">
        <v>1390</v>
      </c>
      <c r="G5" s="421" t="s">
        <v>1389</v>
      </c>
      <c r="H5" s="420" t="s">
        <v>1388</v>
      </c>
      <c r="I5" s="422" t="s">
        <v>1387</v>
      </c>
      <c r="J5" s="423" t="s">
        <v>1386</v>
      </c>
    </row>
    <row r="6" spans="2:10" ht="227.4" thickBot="1">
      <c r="B6" s="325"/>
      <c r="C6" s="881">
        <v>1</v>
      </c>
      <c r="D6" s="927"/>
      <c r="E6" s="928" t="s">
        <v>1671</v>
      </c>
      <c r="F6" s="929" t="s">
        <v>1659</v>
      </c>
      <c r="G6" s="930" t="s">
        <v>1678</v>
      </c>
      <c r="H6" s="928" t="s">
        <v>1228</v>
      </c>
      <c r="I6" s="931">
        <v>46068</v>
      </c>
      <c r="J6" s="932"/>
    </row>
    <row r="7" spans="2:10" ht="36" customHeight="1" thickBot="1">
      <c r="B7" s="325"/>
      <c r="C7" s="882">
        <v>2</v>
      </c>
      <c r="D7" s="983"/>
      <c r="E7" s="984" t="s">
        <v>1672</v>
      </c>
      <c r="F7" s="985" t="s">
        <v>2152</v>
      </c>
      <c r="G7" s="986" t="s">
        <v>1673</v>
      </c>
      <c r="H7" s="984" t="s">
        <v>1228</v>
      </c>
      <c r="I7" s="987">
        <v>46137</v>
      </c>
      <c r="J7" s="988"/>
    </row>
    <row r="8" spans="2:10" ht="36" customHeight="1" thickBot="1">
      <c r="B8" s="325"/>
      <c r="C8" s="882">
        <v>3</v>
      </c>
      <c r="D8" s="983"/>
      <c r="E8" s="984" t="s">
        <v>1674</v>
      </c>
      <c r="F8" s="985" t="s">
        <v>2152</v>
      </c>
      <c r="G8" s="986" t="s">
        <v>1675</v>
      </c>
      <c r="H8" s="984" t="s">
        <v>1228</v>
      </c>
      <c r="I8" s="987">
        <v>46137</v>
      </c>
      <c r="J8" s="988"/>
    </row>
    <row r="9" spans="2:10" ht="74.400000000000006" customHeight="1" thickBot="1">
      <c r="B9" s="325"/>
      <c r="C9" s="882">
        <v>4</v>
      </c>
      <c r="D9" s="883"/>
      <c r="E9" s="884" t="s">
        <v>1676</v>
      </c>
      <c r="F9" s="885" t="s">
        <v>2152</v>
      </c>
      <c r="G9" s="886" t="s">
        <v>1979</v>
      </c>
      <c r="H9" s="884" t="s">
        <v>1324</v>
      </c>
      <c r="I9" s="887">
        <v>46264</v>
      </c>
      <c r="J9" s="888"/>
    </row>
    <row r="10" spans="2:10" ht="74.400000000000006" customHeight="1" thickBot="1">
      <c r="B10" s="325"/>
      <c r="C10" s="982">
        <v>5</v>
      </c>
      <c r="D10" s="984" t="s">
        <v>1823</v>
      </c>
      <c r="E10" s="984" t="s">
        <v>1824</v>
      </c>
      <c r="F10" s="984" t="s">
        <v>2152</v>
      </c>
      <c r="G10" s="984" t="s">
        <v>1831</v>
      </c>
      <c r="H10" s="984" t="s">
        <v>1228</v>
      </c>
      <c r="I10" s="987">
        <v>46142</v>
      </c>
      <c r="J10" s="984"/>
    </row>
    <row r="11" spans="2:10" ht="74.400000000000006" customHeight="1" thickBot="1">
      <c r="B11" s="325"/>
      <c r="C11" s="982">
        <v>6</v>
      </c>
      <c r="D11" s="883"/>
      <c r="E11" s="884" t="s">
        <v>2150</v>
      </c>
      <c r="F11" s="885" t="s">
        <v>2152</v>
      </c>
      <c r="G11" s="886" t="s">
        <v>2151</v>
      </c>
      <c r="H11" s="884" t="s">
        <v>1324</v>
      </c>
      <c r="I11" s="887"/>
      <c r="J11" s="888"/>
    </row>
    <row r="12" spans="2:10" ht="74.400000000000006" customHeight="1" thickBot="1">
      <c r="B12" s="325"/>
      <c r="C12" s="982">
        <v>7</v>
      </c>
      <c r="D12" s="883"/>
      <c r="E12" s="884" t="s">
        <v>1629</v>
      </c>
      <c r="F12" s="885" t="s">
        <v>2152</v>
      </c>
      <c r="G12" s="886" t="s">
        <v>2147</v>
      </c>
      <c r="H12" s="884" t="s">
        <v>1324</v>
      </c>
      <c r="I12" s="887"/>
      <c r="J12" s="888"/>
    </row>
    <row r="13" spans="2:10" ht="74.400000000000006" customHeight="1" thickBot="1">
      <c r="B13" s="325"/>
      <c r="C13" s="982">
        <v>8</v>
      </c>
      <c r="D13" s="883"/>
      <c r="E13" s="884" t="s">
        <v>1629</v>
      </c>
      <c r="F13" s="885" t="s">
        <v>2152</v>
      </c>
      <c r="G13" s="886" t="s">
        <v>2148</v>
      </c>
      <c r="H13" s="884" t="s">
        <v>1324</v>
      </c>
      <c r="I13" s="887"/>
      <c r="J13" s="888"/>
    </row>
    <row r="14" spans="2:10" ht="74.400000000000006" customHeight="1" thickBot="1">
      <c r="B14" s="325"/>
      <c r="C14" s="982">
        <v>9</v>
      </c>
      <c r="D14" s="883"/>
      <c r="E14" s="884" t="s">
        <v>1629</v>
      </c>
      <c r="F14" s="885" t="s">
        <v>2152</v>
      </c>
      <c r="G14" s="886" t="s">
        <v>2149</v>
      </c>
      <c r="H14" s="884" t="s">
        <v>1324</v>
      </c>
      <c r="I14" s="887"/>
      <c r="J14" s="888"/>
    </row>
    <row r="15" spans="2:10">
      <c r="B15" s="325"/>
      <c r="C15" s="325"/>
      <c r="D15" s="325"/>
      <c r="E15" s="325"/>
      <c r="F15" s="325"/>
      <c r="G15" s="325"/>
      <c r="H15" s="325"/>
    </row>
    <row r="16" spans="2:10">
      <c r="B16" s="325"/>
      <c r="C16" s="325"/>
      <c r="D16" s="325"/>
      <c r="E16" s="325"/>
      <c r="F16" s="325"/>
      <c r="G16" s="325"/>
      <c r="H16" s="325"/>
    </row>
    <row r="17" s="325" customFormat="1"/>
    <row r="18" s="325" customFormat="1"/>
    <row r="19" s="325" customFormat="1"/>
    <row r="20" s="325" customFormat="1"/>
    <row r="21" s="325" customFormat="1"/>
    <row r="22" s="325" customFormat="1"/>
    <row r="23" s="325" customFormat="1"/>
    <row r="24" s="325" customFormat="1"/>
    <row r="25" s="325" customFormat="1"/>
    <row r="26" s="325" customFormat="1"/>
    <row r="27" s="325" customFormat="1"/>
    <row r="28" s="325" customFormat="1"/>
    <row r="29" s="325" customFormat="1"/>
    <row r="30" s="325" customFormat="1"/>
    <row r="31" s="325" customFormat="1"/>
    <row r="32" s="325" customFormat="1"/>
    <row r="33" s="325" customFormat="1"/>
    <row r="34" s="325" customFormat="1"/>
    <row r="35" s="325" customFormat="1"/>
    <row r="36" s="325" customFormat="1"/>
    <row r="37" s="325" customFormat="1"/>
    <row r="38" s="325" customFormat="1"/>
    <row r="39" s="325" customFormat="1"/>
    <row r="40" s="325" customFormat="1"/>
    <row r="41" s="325" customFormat="1"/>
    <row r="42" s="325" customFormat="1"/>
    <row r="43" s="325" customFormat="1"/>
    <row r="44" s="325" customFormat="1"/>
  </sheetData>
  <mergeCells count="2">
    <mergeCell ref="C4:H4"/>
    <mergeCell ref="I4:J4"/>
  </mergeCells>
  <printOptions horizontalCentered="1" verticalCentered="1"/>
  <pageMargins left="0" right="0" top="0" bottom="0" header="0" footer="0"/>
  <pageSetup paperSize="8" orientation="landscape" r:id="rId1"/>
  <headerFooter>
    <oddFooter>&amp;L&amp;"Janna LT,Regular"Document Reference Number: ORG1-06-002-MOD-TS0-0-PRM-TEM-1126-00Rev: 00Issued: 7 March 2016&amp;R&amp;"Janna LT,Regular"&amp;F&amp;APage &amp;P of &amp;N_x000D_&amp;1#&amp;"Aptos"&amp;10&amp;K000000 Data sensitivity -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42A0-9764-415B-82CE-BBD09322B49A}">
  <sheetPr>
    <pageSetUpPr fitToPage="1"/>
  </sheetPr>
  <dimension ref="C3:K15"/>
  <sheetViews>
    <sheetView view="pageBreakPreview" zoomScaleNormal="100" zoomScaleSheetLayoutView="100" workbookViewId="0">
      <selection activeCell="M18" sqref="M18"/>
    </sheetView>
  </sheetViews>
  <sheetFormatPr defaultColWidth="10" defaultRowHeight="18.600000000000001" customHeight="1"/>
  <cols>
    <col min="1" max="1" width="10" style="363"/>
    <col min="2" max="2" width="2.44140625" style="363" customWidth="1"/>
    <col min="3" max="10" width="23.109375" style="363" customWidth="1"/>
    <col min="11" max="11" width="3" style="363" customWidth="1"/>
    <col min="12" max="16384" width="10" style="363"/>
  </cols>
  <sheetData>
    <row r="3" spans="3:11" s="724" customFormat="1" ht="31.95" customHeight="1">
      <c r="C3" s="2286" t="s">
        <v>1536</v>
      </c>
      <c r="D3" s="2287"/>
      <c r="E3" s="2287"/>
      <c r="F3" s="2287"/>
      <c r="G3" s="2287"/>
      <c r="H3" s="2287"/>
      <c r="I3" s="2287"/>
      <c r="J3" s="2287"/>
    </row>
    <row r="4" spans="3:11" s="724" customFormat="1" ht="9" customHeight="1" thickBot="1"/>
    <row r="5" spans="3:11" s="723" customFormat="1" ht="39.6" customHeight="1" thickBot="1">
      <c r="C5" s="730" t="s">
        <v>1429</v>
      </c>
      <c r="D5" s="730" t="s">
        <v>1428</v>
      </c>
      <c r="E5" s="730" t="s">
        <v>1427</v>
      </c>
      <c r="F5" s="730" t="s">
        <v>1078</v>
      </c>
      <c r="G5" s="730" t="s">
        <v>1535</v>
      </c>
      <c r="H5" s="730" t="s">
        <v>1425</v>
      </c>
      <c r="I5" s="730" t="s">
        <v>1424</v>
      </c>
      <c r="J5" s="730" t="s">
        <v>1534</v>
      </c>
      <c r="K5" s="725"/>
    </row>
    <row r="6" spans="3:11" ht="27.6" customHeight="1">
      <c r="C6" s="729"/>
      <c r="D6" s="818" t="s">
        <v>1631</v>
      </c>
      <c r="E6" s="819"/>
      <c r="F6" s="819"/>
      <c r="G6" s="820"/>
      <c r="H6" s="821"/>
      <c r="I6" s="818"/>
      <c r="J6" s="822"/>
    </row>
    <row r="7" spans="3:11" ht="27.6" customHeight="1">
      <c r="C7" s="727" t="s">
        <v>1533</v>
      </c>
      <c r="D7" s="823" t="s">
        <v>1631</v>
      </c>
      <c r="E7" s="824" t="s">
        <v>1533</v>
      </c>
      <c r="F7" s="825"/>
      <c r="G7" s="826" t="s">
        <v>1533</v>
      </c>
      <c r="H7" s="827" t="s">
        <v>1533</v>
      </c>
      <c r="I7" s="827" t="s">
        <v>1533</v>
      </c>
      <c r="J7" s="826" t="s">
        <v>1533</v>
      </c>
    </row>
    <row r="8" spans="3:11" ht="27.6" customHeight="1">
      <c r="C8" s="726" t="s">
        <v>1533</v>
      </c>
      <c r="D8" s="828" t="s">
        <v>1631</v>
      </c>
      <c r="E8" s="825" t="s">
        <v>1533</v>
      </c>
      <c r="F8" s="825"/>
      <c r="G8" s="829" t="s">
        <v>1533</v>
      </c>
      <c r="H8" s="830" t="s">
        <v>1533</v>
      </c>
      <c r="I8" s="830" t="s">
        <v>1533</v>
      </c>
      <c r="J8" s="829" t="s">
        <v>1533</v>
      </c>
    </row>
    <row r="9" spans="3:11" ht="27.6" customHeight="1">
      <c r="C9" s="726" t="s">
        <v>1533</v>
      </c>
      <c r="D9" s="828" t="s">
        <v>1631</v>
      </c>
      <c r="E9" s="825" t="s">
        <v>1533</v>
      </c>
      <c r="F9" s="825"/>
      <c r="G9" s="829" t="s">
        <v>1533</v>
      </c>
      <c r="H9" s="830" t="s">
        <v>1533</v>
      </c>
      <c r="I9" s="830" t="s">
        <v>1533</v>
      </c>
      <c r="J9" s="829" t="s">
        <v>1533</v>
      </c>
    </row>
    <row r="10" spans="3:11" ht="27.6" customHeight="1">
      <c r="C10" s="726" t="s">
        <v>1533</v>
      </c>
      <c r="D10" s="828" t="s">
        <v>1631</v>
      </c>
      <c r="E10" s="825" t="s">
        <v>1533</v>
      </c>
      <c r="F10" s="825"/>
      <c r="G10" s="829" t="s">
        <v>1533</v>
      </c>
      <c r="H10" s="830" t="s">
        <v>1533</v>
      </c>
      <c r="I10" s="830" t="s">
        <v>1533</v>
      </c>
      <c r="J10" s="829" t="s">
        <v>1533</v>
      </c>
    </row>
    <row r="11" spans="3:11" ht="27.6" customHeight="1">
      <c r="C11" s="726" t="s">
        <v>1533</v>
      </c>
      <c r="D11" s="828" t="s">
        <v>1631</v>
      </c>
      <c r="E11" s="825" t="s">
        <v>1533</v>
      </c>
      <c r="F11" s="825"/>
      <c r="G11" s="829" t="s">
        <v>1533</v>
      </c>
      <c r="H11" s="830" t="s">
        <v>1533</v>
      </c>
      <c r="I11" s="830" t="s">
        <v>1533</v>
      </c>
      <c r="J11" s="829" t="s">
        <v>1533</v>
      </c>
    </row>
    <row r="12" spans="3:11" ht="27.6" customHeight="1">
      <c r="C12" s="726" t="s">
        <v>1533</v>
      </c>
      <c r="D12" s="828" t="s">
        <v>1631</v>
      </c>
      <c r="E12" s="825" t="s">
        <v>1533</v>
      </c>
      <c r="F12" s="825"/>
      <c r="G12" s="829" t="s">
        <v>1533</v>
      </c>
      <c r="H12" s="830" t="s">
        <v>1533</v>
      </c>
      <c r="I12" s="830" t="s">
        <v>1533</v>
      </c>
      <c r="J12" s="829" t="s">
        <v>1533</v>
      </c>
    </row>
    <row r="13" spans="3:11" ht="27.6" customHeight="1">
      <c r="C13" s="726" t="s">
        <v>1533</v>
      </c>
      <c r="D13" s="828" t="s">
        <v>1631</v>
      </c>
      <c r="E13" s="825" t="s">
        <v>1533</v>
      </c>
      <c r="F13" s="825"/>
      <c r="G13" s="829" t="s">
        <v>1533</v>
      </c>
      <c r="H13" s="830" t="s">
        <v>1533</v>
      </c>
      <c r="I13" s="830" t="s">
        <v>1533</v>
      </c>
      <c r="J13" s="829" t="s">
        <v>1533</v>
      </c>
    </row>
    <row r="14" spans="3:11" ht="27.6" customHeight="1">
      <c r="C14" s="726" t="s">
        <v>1533</v>
      </c>
      <c r="D14" s="828" t="s">
        <v>1631</v>
      </c>
      <c r="E14" s="825" t="s">
        <v>1533</v>
      </c>
      <c r="F14" s="825"/>
      <c r="G14" s="829" t="s">
        <v>1533</v>
      </c>
      <c r="H14" s="830" t="s">
        <v>1533</v>
      </c>
      <c r="I14" s="830" t="s">
        <v>1533</v>
      </c>
      <c r="J14" s="829" t="s">
        <v>1533</v>
      </c>
    </row>
    <row r="15" spans="3:11" ht="27.6" customHeight="1" thickBot="1">
      <c r="C15" s="728" t="s">
        <v>1533</v>
      </c>
      <c r="D15" s="831" t="s">
        <v>1631</v>
      </c>
      <c r="E15" s="832" t="s">
        <v>1533</v>
      </c>
      <c r="F15" s="832"/>
      <c r="G15" s="833" t="s">
        <v>1533</v>
      </c>
      <c r="H15" s="834" t="s">
        <v>1533</v>
      </c>
      <c r="I15" s="834" t="s">
        <v>1533</v>
      </c>
      <c r="J15" s="833" t="s">
        <v>1533</v>
      </c>
    </row>
  </sheetData>
  <mergeCells count="1">
    <mergeCell ref="C3:J3"/>
  </mergeCells>
  <printOptions horizontalCentered="1"/>
  <pageMargins left="0" right="0" top="0" bottom="0" header="0" footer="0"/>
  <pageSetup paperSize="9" scale="78" orientation="landscape" r:id="rId1"/>
  <headerFooter>
    <oddFooter>&amp;R_x000D_&amp;1#&amp;"Aptos"&amp;10&amp;K000000 Data sensitivity - Public</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6CB7-2EE2-422B-AD4B-22519B833307}">
  <sheetPr>
    <pageSetUpPr fitToPage="1"/>
  </sheetPr>
  <dimension ref="C2:X18"/>
  <sheetViews>
    <sheetView view="pageBreakPreview" zoomScaleNormal="115" zoomScaleSheetLayoutView="100" workbookViewId="0">
      <selection activeCell="D17" sqref="D17"/>
    </sheetView>
  </sheetViews>
  <sheetFormatPr defaultColWidth="4.33203125" defaultRowHeight="13.8"/>
  <cols>
    <col min="1" max="1" width="4.33203125" style="331"/>
    <col min="2" max="2" width="2.6640625" style="331" customWidth="1"/>
    <col min="3" max="3" width="22.6640625" style="331" bestFit="1" customWidth="1"/>
    <col min="4" max="4" width="19.33203125" style="331" bestFit="1" customWidth="1"/>
    <col min="5" max="5" width="20.33203125" style="331" bestFit="1" customWidth="1"/>
    <col min="6" max="6" width="19.6640625" style="331" bestFit="1" customWidth="1"/>
    <col min="7" max="7" width="20.6640625" style="331" bestFit="1" customWidth="1"/>
    <col min="8" max="8" width="17.5546875" style="331" bestFit="1" customWidth="1"/>
    <col min="9" max="9" width="18.6640625" style="331" bestFit="1" customWidth="1"/>
    <col min="10" max="10" width="15.109375" style="331" bestFit="1" customWidth="1"/>
    <col min="11" max="11" width="17.44140625" style="331" bestFit="1" customWidth="1"/>
    <col min="12" max="12" width="19.109375" style="331" bestFit="1" customWidth="1"/>
    <col min="13" max="13" width="2.33203125" style="331" customWidth="1"/>
    <col min="14" max="16384" width="4.33203125" style="331"/>
  </cols>
  <sheetData>
    <row r="2" spans="3:24" ht="10.95" customHeight="1" thickBot="1"/>
    <row r="3" spans="3:24" ht="31.95" customHeight="1" thickBot="1">
      <c r="C3" s="2288" t="s">
        <v>1608</v>
      </c>
      <c r="D3" s="2289"/>
      <c r="E3" s="2289"/>
      <c r="F3" s="2289"/>
      <c r="G3" s="2289"/>
      <c r="H3" s="2289"/>
      <c r="I3" s="2289"/>
      <c r="J3" s="2289"/>
      <c r="K3" s="2289"/>
      <c r="L3" s="2290"/>
    </row>
    <row r="4" spans="3:24" s="812" customFormat="1" ht="33" customHeight="1">
      <c r="C4" s="815" t="s">
        <v>1230</v>
      </c>
      <c r="D4" s="815" t="s">
        <v>1607</v>
      </c>
      <c r="E4" s="815" t="s">
        <v>1606</v>
      </c>
      <c r="F4" s="815" t="s">
        <v>1605</v>
      </c>
      <c r="G4" s="815" t="s">
        <v>1604</v>
      </c>
      <c r="H4" s="815" t="s">
        <v>1603</v>
      </c>
      <c r="I4" s="815" t="s">
        <v>1602</v>
      </c>
      <c r="J4" s="815" t="s">
        <v>1601</v>
      </c>
      <c r="K4" s="815" t="s">
        <v>1600</v>
      </c>
      <c r="L4" s="815" t="s">
        <v>1599</v>
      </c>
    </row>
    <row r="5" spans="3:24" ht="36.6" customHeight="1">
      <c r="C5" s="816" t="s">
        <v>1598</v>
      </c>
      <c r="D5" s="806"/>
      <c r="E5" s="806"/>
      <c r="F5" s="806"/>
      <c r="G5" s="806"/>
      <c r="H5" s="806"/>
      <c r="I5" s="806"/>
      <c r="J5" s="813"/>
      <c r="K5" s="807"/>
      <c r="L5" s="814"/>
    </row>
    <row r="6" spans="3:24" ht="36.6" customHeight="1">
      <c r="C6" s="816"/>
      <c r="D6" s="806"/>
      <c r="E6" s="806"/>
      <c r="F6" s="806"/>
      <c r="G6" s="806"/>
      <c r="H6" s="806"/>
      <c r="I6" s="806"/>
      <c r="J6" s="813"/>
      <c r="K6" s="807"/>
      <c r="L6" s="814"/>
    </row>
    <row r="7" spans="3:24" ht="36.6" customHeight="1" thickBot="1">
      <c r="C7" s="817" t="s">
        <v>19</v>
      </c>
      <c r="D7" s="808"/>
      <c r="E7" s="808"/>
      <c r="F7" s="808"/>
      <c r="G7" s="808"/>
      <c r="H7" s="808"/>
      <c r="I7" s="808"/>
      <c r="J7" s="809"/>
      <c r="K7" s="810"/>
      <c r="L7" s="811"/>
    </row>
    <row r="14" spans="3:24">
      <c r="G14" s="333"/>
      <c r="H14" s="333"/>
      <c r="I14" s="333"/>
      <c r="J14" s="333"/>
      <c r="K14" s="334"/>
      <c r="L14" s="335"/>
      <c r="M14" s="335"/>
      <c r="P14" s="335"/>
      <c r="Q14" s="335"/>
      <c r="R14" s="335"/>
      <c r="S14" s="335"/>
      <c r="T14" s="335"/>
      <c r="U14" s="335"/>
      <c r="W14" s="335"/>
      <c r="X14" s="335"/>
    </row>
    <row r="15" spans="3:24">
      <c r="G15" s="333"/>
      <c r="H15" s="333"/>
      <c r="I15" s="333"/>
      <c r="J15" s="333"/>
      <c r="K15" s="334"/>
      <c r="L15" s="335"/>
      <c r="M15" s="335"/>
      <c r="P15" s="335"/>
      <c r="Q15" s="335"/>
      <c r="R15" s="335"/>
      <c r="S15" s="335"/>
      <c r="T15" s="335"/>
      <c r="U15" s="335"/>
      <c r="W15" s="335"/>
      <c r="X15" s="335"/>
    </row>
    <row r="16" spans="3:24">
      <c r="G16" s="333"/>
      <c r="H16" s="333"/>
      <c r="I16" s="333"/>
      <c r="J16" s="333"/>
      <c r="K16" s="334"/>
      <c r="L16" s="335"/>
      <c r="M16" s="335"/>
      <c r="P16" s="335"/>
      <c r="Q16" s="335"/>
      <c r="R16" s="335"/>
      <c r="S16" s="335"/>
      <c r="T16" s="335"/>
      <c r="U16" s="335"/>
      <c r="W16" s="335"/>
      <c r="X16" s="335"/>
    </row>
    <row r="17" spans="7:24">
      <c r="G17" s="333"/>
      <c r="H17" s="333"/>
      <c r="I17" s="333"/>
      <c r="J17" s="333"/>
      <c r="K17" s="334"/>
      <c r="L17" s="335"/>
      <c r="M17" s="335"/>
      <c r="P17" s="335"/>
      <c r="Q17" s="335"/>
      <c r="R17" s="335"/>
      <c r="S17" s="335"/>
      <c r="T17" s="335"/>
      <c r="U17" s="335"/>
      <c r="W17" s="335"/>
      <c r="X17" s="335"/>
    </row>
    <row r="18" spans="7:24">
      <c r="G18" s="333"/>
      <c r="H18" s="333"/>
      <c r="I18" s="333"/>
      <c r="J18" s="333"/>
      <c r="K18" s="334"/>
      <c r="L18" s="335"/>
      <c r="M18" s="335"/>
      <c r="P18" s="335"/>
      <c r="Q18" s="335"/>
      <c r="R18" s="335"/>
      <c r="S18" s="335"/>
      <c r="T18" s="335"/>
      <c r="U18" s="335"/>
      <c r="W18" s="335"/>
      <c r="X18" s="335"/>
    </row>
  </sheetData>
  <mergeCells count="1">
    <mergeCell ref="C3:L3"/>
  </mergeCells>
  <printOptions horizontalCentered="1"/>
  <pageMargins left="0" right="0" top="0.25" bottom="0" header="0" footer="0"/>
  <pageSetup scale="72" orientation="landscape" r:id="rId1"/>
  <headerFooter>
    <oddFooter>&amp;R_x000D_&amp;1#&amp;"Aptos"&amp;10&amp;K000000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A07B-447E-43D7-BDE6-158AAAD1B417}">
  <sheetPr>
    <tabColor rgb="FF00B050"/>
  </sheetPr>
  <dimension ref="A1:H17"/>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customWidth="1"/>
    <col min="3" max="3" width="19.44140625" style="287" customWidth="1"/>
    <col min="4" max="4" width="20" style="287"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c r="A2" s="287" t="s">
        <v>14</v>
      </c>
      <c r="B2" s="287" t="s">
        <v>993</v>
      </c>
      <c r="C2" s="287" t="s">
        <v>994</v>
      </c>
      <c r="D2" s="287" t="s">
        <v>995</v>
      </c>
      <c r="E2" s="287" t="s">
        <v>996</v>
      </c>
      <c r="F2" s="287" t="s">
        <v>997</v>
      </c>
      <c r="G2" s="287" t="s">
        <v>998</v>
      </c>
      <c r="H2" s="287" t="s">
        <v>999</v>
      </c>
    </row>
    <row r="3" spans="1:8">
      <c r="A3" s="287" t="s">
        <v>1000</v>
      </c>
      <c r="B3" s="287">
        <v>14718.178</v>
      </c>
      <c r="C3" s="287">
        <v>1</v>
      </c>
      <c r="D3" s="287">
        <f>B3/C3</f>
        <v>14718.178</v>
      </c>
      <c r="E3" s="287">
        <v>1.05</v>
      </c>
      <c r="F3" s="287">
        <f>D3*E3</f>
        <v>15454.0869</v>
      </c>
      <c r="G3" s="287">
        <f>INT(F3)</f>
        <v>15454</v>
      </c>
      <c r="H3" s="287">
        <f>G3*C3</f>
        <v>15454</v>
      </c>
    </row>
    <row r="4" spans="1:8">
      <c r="A4" s="287" t="s">
        <v>1001</v>
      </c>
      <c r="B4" s="287">
        <v>4947.8040000000001</v>
      </c>
      <c r="C4" s="287">
        <v>2</v>
      </c>
      <c r="D4" s="287">
        <f t="shared" ref="D4:D7" si="0">B4/C4</f>
        <v>2473.902</v>
      </c>
      <c r="E4" s="287">
        <v>1.05</v>
      </c>
      <c r="F4" s="287">
        <f t="shared" ref="F4:F7" si="1">D4*E4</f>
        <v>2597.5971</v>
      </c>
      <c r="G4" s="287">
        <f t="shared" ref="G4:G7" si="2">INT(F4)</f>
        <v>2597</v>
      </c>
      <c r="H4" s="287">
        <f t="shared" ref="H4:H7" si="3">G4*C4</f>
        <v>5194</v>
      </c>
    </row>
    <row r="5" spans="1:8">
      <c r="A5" s="287" t="s">
        <v>1002</v>
      </c>
      <c r="B5" s="287">
        <v>1455.3140000000001</v>
      </c>
      <c r="C5" s="287">
        <v>3</v>
      </c>
      <c r="D5" s="287">
        <f t="shared" si="0"/>
        <v>485.10466666666701</v>
      </c>
      <c r="E5" s="287">
        <v>1.05</v>
      </c>
      <c r="F5" s="287">
        <f t="shared" si="1"/>
        <v>509.35989999999998</v>
      </c>
      <c r="G5" s="287">
        <f t="shared" si="2"/>
        <v>509</v>
      </c>
      <c r="H5" s="287">
        <f t="shared" si="3"/>
        <v>1527</v>
      </c>
    </row>
    <row r="6" spans="1:8">
      <c r="A6" s="287" t="s">
        <v>1003</v>
      </c>
      <c r="B6" s="287">
        <v>726.66899999999998</v>
      </c>
      <c r="C6" s="287">
        <v>5</v>
      </c>
      <c r="D6" s="287">
        <f t="shared" si="0"/>
        <v>145.3338</v>
      </c>
      <c r="E6" s="287">
        <v>1.05</v>
      </c>
      <c r="F6" s="287">
        <f t="shared" si="1"/>
        <v>152.60049000000001</v>
      </c>
      <c r="G6" s="287">
        <f t="shared" si="2"/>
        <v>152</v>
      </c>
      <c r="H6" s="287">
        <f t="shared" si="3"/>
        <v>760</v>
      </c>
    </row>
    <row r="7" spans="1:8">
      <c r="A7" s="287" t="s">
        <v>1004</v>
      </c>
      <c r="B7" s="287">
        <v>5936.8419999999996</v>
      </c>
      <c r="C7" s="287">
        <v>6</v>
      </c>
      <c r="D7" s="287">
        <f t="shared" si="0"/>
        <v>989.47366666666699</v>
      </c>
      <c r="E7" s="287">
        <v>1.05</v>
      </c>
      <c r="F7" s="287">
        <f t="shared" si="1"/>
        <v>1038.9473499999999</v>
      </c>
      <c r="G7" s="287">
        <f t="shared" si="2"/>
        <v>1038</v>
      </c>
      <c r="H7" s="287">
        <f t="shared" si="3"/>
        <v>6228</v>
      </c>
    </row>
    <row r="8" spans="1:8">
      <c r="A8" s="287" t="s">
        <v>19</v>
      </c>
      <c r="H8" s="287">
        <f>SUBTOTAL(109,Table2[FINAL CABLE LENGTH])</f>
        <v>29163</v>
      </c>
    </row>
    <row r="12" spans="1:8">
      <c r="A12" s="287" t="s">
        <v>1005</v>
      </c>
      <c r="B12" s="287" t="s">
        <v>1006</v>
      </c>
      <c r="C12" s="287" t="s">
        <v>1007</v>
      </c>
      <c r="D12" s="287" t="s">
        <v>1008</v>
      </c>
      <c r="E12" s="287" t="s">
        <v>1009</v>
      </c>
    </row>
    <row r="13" spans="1:8">
      <c r="A13" s="287" t="str">
        <f>A3</f>
        <v>1 CABLE</v>
      </c>
      <c r="B13" s="287" t="s">
        <v>1010</v>
      </c>
      <c r="C13" s="287">
        <f>0.4*0.8</f>
        <v>0.32</v>
      </c>
      <c r="D13" s="287">
        <f>G3*C13</f>
        <v>4945.28</v>
      </c>
      <c r="E13" s="287">
        <f>INT(D13)</f>
        <v>4945</v>
      </c>
    </row>
    <row r="14" spans="1:8">
      <c r="A14" s="287" t="str">
        <f>A4</f>
        <v>2 CABLES</v>
      </c>
      <c r="B14" s="287" t="s">
        <v>1011</v>
      </c>
      <c r="C14" s="287">
        <f>0.6*0.8</f>
        <v>0.48</v>
      </c>
      <c r="D14" s="287">
        <f>G4*C14</f>
        <v>1246.56</v>
      </c>
      <c r="E14" s="287">
        <f t="shared" ref="E14:E17" si="4">INT(D14)</f>
        <v>1246</v>
      </c>
    </row>
    <row r="15" spans="1:8">
      <c r="A15" s="287" t="str">
        <f>A5</f>
        <v>3 CABLES</v>
      </c>
      <c r="B15" s="287" t="s">
        <v>1012</v>
      </c>
      <c r="C15" s="287">
        <f>0.8*0.9</f>
        <v>0.72</v>
      </c>
      <c r="D15" s="287">
        <f>G5*C15</f>
        <v>366.48</v>
      </c>
      <c r="E15" s="287">
        <f t="shared" si="4"/>
        <v>366</v>
      </c>
    </row>
    <row r="16" spans="1:8">
      <c r="A16" s="287" t="str">
        <f>A6</f>
        <v>5 CABLES</v>
      </c>
      <c r="B16" s="287" t="s">
        <v>1013</v>
      </c>
      <c r="C16" s="287">
        <f>0.8*1.5</f>
        <v>1.2</v>
      </c>
      <c r="D16" s="287">
        <f>G6*C16</f>
        <v>182.4</v>
      </c>
      <c r="E16" s="287">
        <f t="shared" si="4"/>
        <v>182</v>
      </c>
    </row>
    <row r="17" spans="1:5">
      <c r="A17" s="287" t="str">
        <f>A7</f>
        <v>6 CABLES</v>
      </c>
      <c r="B17" s="287" t="s">
        <v>1014</v>
      </c>
      <c r="C17" s="287">
        <f>1.8*0.8</f>
        <v>1.44</v>
      </c>
      <c r="D17" s="287">
        <f>G7*C17</f>
        <v>1494.72</v>
      </c>
      <c r="E17" s="287">
        <f t="shared" si="4"/>
        <v>1494</v>
      </c>
    </row>
  </sheetData>
  <pageMargins left="0.7" right="0.7" top="0.75" bottom="0.75" header="0.3" footer="0.3"/>
  <pageSetup scale="60" orientation="portrait" r:id="rId1"/>
  <headerFooter>
    <oddFooter>&amp;R_x000D_&amp;1#&amp;"Aptos"&amp;10&amp;K000000 Data sensitivity - Public</oddFooter>
  </headerFooter>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E348-F96F-43F0-9782-B033802BA494}">
  <sheetPr>
    <tabColor rgb="FF00B050"/>
  </sheetPr>
  <dimension ref="A1:H28"/>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hidden="1" customWidth="1"/>
    <col min="3" max="3" width="19.44140625" style="287" hidden="1" customWidth="1"/>
    <col min="4" max="4" width="21.33203125" style="287" hidden="1"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ht="28.8">
      <c r="A2" s="287" t="s">
        <v>14</v>
      </c>
      <c r="B2" s="287" t="s">
        <v>993</v>
      </c>
      <c r="C2" s="287" t="s">
        <v>994</v>
      </c>
      <c r="D2" s="287" t="s">
        <v>995</v>
      </c>
      <c r="E2" s="287" t="s">
        <v>996</v>
      </c>
      <c r="F2" s="287" t="s">
        <v>997</v>
      </c>
      <c r="G2" s="311" t="s">
        <v>1015</v>
      </c>
      <c r="H2" s="287" t="s">
        <v>999</v>
      </c>
    </row>
    <row r="3" spans="1:8">
      <c r="A3" s="287" t="s">
        <v>1000</v>
      </c>
      <c r="B3" s="287">
        <v>4837.8630000000003</v>
      </c>
      <c r="C3" s="287">
        <v>1</v>
      </c>
      <c r="D3" s="287">
        <f>B3/C3</f>
        <v>4837.8630000000003</v>
      </c>
      <c r="E3" s="287">
        <v>1.05</v>
      </c>
      <c r="F3" s="287">
        <f>D3*E3</f>
        <v>5079.7561500000002</v>
      </c>
      <c r="G3" s="287">
        <f>INT(F3)</f>
        <v>5079</v>
      </c>
      <c r="H3" s="287">
        <f>G3*C3</f>
        <v>5079</v>
      </c>
    </row>
    <row r="4" spans="1:8">
      <c r="A4" s="287" t="s">
        <v>1001</v>
      </c>
      <c r="B4" s="287">
        <v>11669.626</v>
      </c>
      <c r="C4" s="287">
        <v>2</v>
      </c>
      <c r="D4" s="287">
        <f t="shared" ref="D4:D7" si="0">B4/C4</f>
        <v>5834.8130000000001</v>
      </c>
      <c r="E4" s="287">
        <v>1.05</v>
      </c>
      <c r="F4" s="287">
        <f t="shared" ref="F4:F7" si="1">D4*E4</f>
        <v>6126.5536499999998</v>
      </c>
      <c r="G4" s="287">
        <f t="shared" ref="G4:G7" si="2">INT(F4)</f>
        <v>6126</v>
      </c>
      <c r="H4" s="287">
        <f t="shared" ref="H4:H7" si="3">G4*C4</f>
        <v>12252</v>
      </c>
    </row>
    <row r="5" spans="1:8">
      <c r="A5" s="287" t="s">
        <v>1002</v>
      </c>
      <c r="B5" s="287">
        <v>2142.739</v>
      </c>
      <c r="C5" s="287">
        <v>3</v>
      </c>
      <c r="D5" s="287">
        <f t="shared" si="0"/>
        <v>714.24633333333304</v>
      </c>
      <c r="E5" s="287">
        <v>1.05</v>
      </c>
      <c r="F5" s="287">
        <f t="shared" si="1"/>
        <v>749.95865000000003</v>
      </c>
      <c r="G5" s="287">
        <f t="shared" si="2"/>
        <v>749</v>
      </c>
      <c r="H5" s="287">
        <f t="shared" si="3"/>
        <v>2247</v>
      </c>
    </row>
    <row r="6" spans="1:8">
      <c r="A6" s="287" t="s">
        <v>1016</v>
      </c>
      <c r="B6" s="287">
        <v>1869.2249999999999</v>
      </c>
      <c r="C6" s="287">
        <v>4</v>
      </c>
      <c r="D6" s="287">
        <f t="shared" si="0"/>
        <v>467.30624999999998</v>
      </c>
      <c r="E6" s="287">
        <v>1.05</v>
      </c>
      <c r="F6" s="287">
        <f t="shared" si="1"/>
        <v>490.67156249999999</v>
      </c>
      <c r="G6" s="287">
        <f t="shared" si="2"/>
        <v>490</v>
      </c>
      <c r="H6" s="287">
        <f t="shared" si="3"/>
        <v>1960</v>
      </c>
    </row>
    <row r="7" spans="1:8">
      <c r="A7" s="287" t="s">
        <v>1017</v>
      </c>
      <c r="B7" s="287">
        <v>25123.544999999998</v>
      </c>
      <c r="C7" s="287">
        <v>8</v>
      </c>
      <c r="D7" s="287">
        <f t="shared" si="0"/>
        <v>3140.4431249999998</v>
      </c>
      <c r="E7" s="287">
        <v>1.05</v>
      </c>
      <c r="F7" s="287">
        <f t="shared" si="1"/>
        <v>3297.4652812499999</v>
      </c>
      <c r="G7" s="287">
        <f t="shared" si="2"/>
        <v>3297</v>
      </c>
      <c r="H7" s="287">
        <f t="shared" si="3"/>
        <v>26376</v>
      </c>
    </row>
    <row r="8" spans="1:8">
      <c r="A8" s="310" t="s">
        <v>19</v>
      </c>
      <c r="B8" s="310"/>
      <c r="C8" s="310"/>
      <c r="D8" s="310"/>
      <c r="E8" s="310"/>
      <c r="F8" s="310"/>
      <c r="G8" s="310"/>
      <c r="H8" s="310">
        <f>SUBTOTAL(109,Table24[FINAL CABLE LENGTH])</f>
        <v>47914</v>
      </c>
    </row>
    <row r="11" spans="1:8" ht="28.8">
      <c r="A11" s="287" t="s">
        <v>1018</v>
      </c>
      <c r="B11" s="287" t="s">
        <v>1005</v>
      </c>
      <c r="C11" s="287" t="s">
        <v>1019</v>
      </c>
      <c r="D11" s="311" t="s">
        <v>1020</v>
      </c>
    </row>
    <row r="12" spans="1:8">
      <c r="A12" s="287" t="str">
        <f>A24</f>
        <v>1 CABLE</v>
      </c>
      <c r="B12" s="287">
        <v>1</v>
      </c>
      <c r="C12" s="287">
        <v>0.4</v>
      </c>
      <c r="D12" s="312">
        <v>0.4</v>
      </c>
    </row>
    <row r="13" spans="1:8">
      <c r="A13" s="287" t="str">
        <f>A25</f>
        <v>2 CABLES</v>
      </c>
      <c r="B13" s="287">
        <v>2</v>
      </c>
      <c r="C13" s="287">
        <v>0.3</v>
      </c>
      <c r="D13" s="312">
        <f>B13*C13</f>
        <v>0.6</v>
      </c>
    </row>
    <row r="14" spans="1:8">
      <c r="A14" s="287" t="str">
        <f>A26</f>
        <v>3 CABLES</v>
      </c>
      <c r="B14" s="287">
        <v>3</v>
      </c>
      <c r="C14" s="287">
        <v>0.3</v>
      </c>
      <c r="D14" s="312">
        <f t="shared" ref="D14:D16" si="4">B14*C14</f>
        <v>0.9</v>
      </c>
    </row>
    <row r="15" spans="1:8">
      <c r="A15" s="287" t="str">
        <f>A27</f>
        <v>4 CABLES</v>
      </c>
      <c r="B15" s="287">
        <v>4</v>
      </c>
      <c r="C15" s="287">
        <v>0.3</v>
      </c>
      <c r="D15" s="312">
        <f t="shared" si="4"/>
        <v>1.2</v>
      </c>
    </row>
    <row r="16" spans="1:8">
      <c r="A16" s="287" t="str">
        <f t="shared" ref="A16" si="5">A28</f>
        <v>8 CABLES</v>
      </c>
      <c r="B16" s="287">
        <v>8</v>
      </c>
      <c r="C16" s="287">
        <v>0.3</v>
      </c>
      <c r="D16" s="312">
        <f t="shared" si="4"/>
        <v>2.4</v>
      </c>
    </row>
    <row r="17" spans="1:5">
      <c r="A17" s="287" t="s">
        <v>1003</v>
      </c>
      <c r="B17" s="287">
        <v>5</v>
      </c>
      <c r="C17" s="287">
        <v>0.3</v>
      </c>
      <c r="D17" s="312">
        <f>B17*C17</f>
        <v>1.5</v>
      </c>
    </row>
    <row r="18" spans="1:5">
      <c r="A18" s="287" t="s">
        <v>1004</v>
      </c>
      <c r="B18" s="287">
        <v>6</v>
      </c>
      <c r="C18" s="287">
        <v>0.3</v>
      </c>
      <c r="D18" s="312">
        <f>B18*C18</f>
        <v>1.8</v>
      </c>
    </row>
    <row r="23" spans="1:5">
      <c r="A23" s="287" t="s">
        <v>1005</v>
      </c>
      <c r="B23" s="287" t="s">
        <v>1006</v>
      </c>
      <c r="C23" s="287" t="s">
        <v>1007</v>
      </c>
      <c r="D23" s="287" t="s">
        <v>1008</v>
      </c>
      <c r="E23" s="287" t="s">
        <v>1009</v>
      </c>
    </row>
    <row r="24" spans="1:5">
      <c r="A24" s="287" t="str">
        <f>A3</f>
        <v>1 CABLE</v>
      </c>
      <c r="B24" s="287" t="s">
        <v>1010</v>
      </c>
      <c r="C24" s="287">
        <f>0.4*0.8</f>
        <v>0.32</v>
      </c>
      <c r="D24" s="287">
        <f>G3*C24</f>
        <v>1625.28</v>
      </c>
      <c r="E24" s="287">
        <f>INT(D24)</f>
        <v>1625</v>
      </c>
    </row>
    <row r="25" spans="1:5">
      <c r="A25" s="287" t="str">
        <f>A4</f>
        <v>2 CABLES</v>
      </c>
      <c r="B25" s="287" t="s">
        <v>1011</v>
      </c>
      <c r="C25" s="287">
        <f>0.6*0.8</f>
        <v>0.48</v>
      </c>
      <c r="D25" s="287">
        <f>G4*C25</f>
        <v>2940.48</v>
      </c>
      <c r="E25" s="287">
        <f t="shared" ref="E25:E28" si="6">INT(D25)</f>
        <v>2940</v>
      </c>
    </row>
    <row r="26" spans="1:5">
      <c r="A26" s="287" t="str">
        <f>A5</f>
        <v>3 CABLES</v>
      </c>
      <c r="B26" s="287" t="s">
        <v>1012</v>
      </c>
      <c r="C26" s="287">
        <f>0.8*0.9</f>
        <v>0.72</v>
      </c>
      <c r="D26" s="287">
        <f>G5*C26</f>
        <v>539.28</v>
      </c>
      <c r="E26" s="287">
        <f t="shared" si="6"/>
        <v>539</v>
      </c>
    </row>
    <row r="27" spans="1:5">
      <c r="A27" s="287" t="str">
        <f>A6</f>
        <v>4 CABLES</v>
      </c>
      <c r="B27" s="287" t="s">
        <v>1021</v>
      </c>
      <c r="C27" s="287">
        <f>1.2*0.8</f>
        <v>0.96</v>
      </c>
      <c r="D27" s="287">
        <f>G6*C27</f>
        <v>470.4</v>
      </c>
      <c r="E27" s="287">
        <f t="shared" si="6"/>
        <v>470</v>
      </c>
    </row>
    <row r="28" spans="1:5" s="287" customFormat="1">
      <c r="A28" s="287" t="str">
        <f>A7</f>
        <v>8 CABLES</v>
      </c>
      <c r="B28" s="287" t="s">
        <v>1022</v>
      </c>
      <c r="C28" s="287">
        <f>2.4*0.8</f>
        <v>1.92</v>
      </c>
      <c r="D28" s="287">
        <f>G7*C28</f>
        <v>6330.24</v>
      </c>
      <c r="E28" s="287">
        <f t="shared" si="6"/>
        <v>6330</v>
      </c>
    </row>
  </sheetData>
  <pageMargins left="0.7" right="0.7" top="0.75" bottom="0.75" header="0.3" footer="0.3"/>
  <pageSetup scale="60" orientation="portrait" r:id="rId1"/>
  <headerFooter>
    <oddFooter>&amp;R_x000D_&amp;1#&amp;"Aptos"&amp;10&amp;K000000 Data sensitivity - Public</oddFooter>
  </headerFooter>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D4FE-C7DC-479F-9077-26104A6E043C}">
  <sheetPr>
    <tabColor rgb="FF00B050"/>
  </sheetPr>
  <dimension ref="A1:H22"/>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24.6640625" style="287" bestFit="1" customWidth="1"/>
    <col min="3" max="3" width="19.44140625" style="287" bestFit="1" customWidth="1"/>
    <col min="4" max="4" width="21.33203125" style="287" customWidth="1"/>
    <col min="5" max="5" width="26.33203125" style="287" bestFit="1" customWidth="1"/>
    <col min="6" max="6" width="25.33203125" style="287" bestFit="1" customWidth="1"/>
    <col min="7" max="7" width="13" style="287" customWidth="1"/>
    <col min="8" max="8" width="20" style="287" customWidth="1"/>
    <col min="9" max="16384" width="9.109375" style="288"/>
  </cols>
  <sheetData>
    <row r="1" spans="1:8">
      <c r="B1" s="287" t="s">
        <v>227</v>
      </c>
      <c r="C1" s="287" t="s">
        <v>227</v>
      </c>
      <c r="D1" s="287" t="s">
        <v>227</v>
      </c>
    </row>
    <row r="2" spans="1:8" ht="15" thickBot="1">
      <c r="A2" s="313" t="s">
        <v>14</v>
      </c>
      <c r="B2" s="314" t="s">
        <v>1023</v>
      </c>
      <c r="C2" s="314" t="s">
        <v>1024</v>
      </c>
      <c r="G2" s="311"/>
    </row>
    <row r="3" spans="1:8" ht="15" thickTop="1">
      <c r="A3" s="315" t="s">
        <v>1000</v>
      </c>
      <c r="B3" s="316">
        <f>Table2[[#This Row],[FINAL CABLE LENGTH]]+Table24[[#This Row],[FINAL CABLE LENGTH]]</f>
        <v>20533</v>
      </c>
      <c r="C3" s="316">
        <f>'KHARAJ CABLES TAKEOFF ZONE A'!E13+'KHATRAJ ZONE B'!E24</f>
        <v>6570</v>
      </c>
      <c r="G3" s="311"/>
    </row>
    <row r="4" spans="1:8">
      <c r="A4" s="317" t="s">
        <v>1001</v>
      </c>
      <c r="B4" s="318">
        <f>Table2[[#This Row],[FINAL CABLE LENGTH]]+Table24[[#This Row],[FINAL CABLE LENGTH]]</f>
        <v>17446</v>
      </c>
      <c r="C4" s="318">
        <f>'KHARAJ CABLES TAKEOFF ZONE A'!E14+'KHATRAJ ZONE B'!E25</f>
        <v>4186</v>
      </c>
      <c r="G4" s="311"/>
    </row>
    <row r="5" spans="1:8">
      <c r="A5" s="319" t="s">
        <v>1002</v>
      </c>
      <c r="B5" s="320">
        <f>Table2[[#This Row],[FINAL CABLE LENGTH]]+Table24[[#This Row],[FINAL CABLE LENGTH]]</f>
        <v>3774</v>
      </c>
      <c r="C5" s="320">
        <f>'KHARAJ CABLES TAKEOFF ZONE A'!E15+'KHATRAJ ZONE B'!E26</f>
        <v>905</v>
      </c>
      <c r="G5" s="311"/>
    </row>
    <row r="6" spans="1:8">
      <c r="A6" s="317" t="s">
        <v>1016</v>
      </c>
      <c r="B6" s="318">
        <f>Table24[[#This Row],[FINAL CABLE LENGTH]]</f>
        <v>1960</v>
      </c>
      <c r="C6" s="318">
        <f>'KHATRAJ ZONE B'!E27</f>
        <v>470</v>
      </c>
      <c r="G6" s="311"/>
    </row>
    <row r="7" spans="1:8">
      <c r="A7" s="319" t="s">
        <v>1003</v>
      </c>
      <c r="B7" s="320">
        <f>'KHARAJ CABLES TAKEOFF ZONE A'!H6</f>
        <v>760</v>
      </c>
      <c r="C7" s="320">
        <f>'KHARAJ CABLES TAKEOFF ZONE A'!E16</f>
        <v>182</v>
      </c>
      <c r="G7" s="311"/>
    </row>
    <row r="8" spans="1:8">
      <c r="A8" s="317" t="s">
        <v>1004</v>
      </c>
      <c r="B8" s="318">
        <f>'KHARAJ CABLES TAKEOFF ZONE A'!H7</f>
        <v>6228</v>
      </c>
      <c r="C8" s="318">
        <f>'KHARAJ CABLES TAKEOFF ZONE A'!E17</f>
        <v>1494</v>
      </c>
      <c r="G8" s="311"/>
    </row>
    <row r="9" spans="1:8" ht="15" thickBot="1">
      <c r="A9" s="319" t="s">
        <v>1017</v>
      </c>
      <c r="B9" s="320">
        <f>'KHATRAJ ZONE B'!H7</f>
        <v>26376</v>
      </c>
      <c r="C9" s="320">
        <f>'KHATRAJ ZONE B'!E28</f>
        <v>6330</v>
      </c>
    </row>
    <row r="10" spans="1:8" ht="15" thickTop="1">
      <c r="A10" s="321" t="s">
        <v>19</v>
      </c>
      <c r="B10" s="322">
        <f>SUBTOTAL(109,'TOTAL ITEMS FOR ZONE A&amp;B'!$B$3:$B$9)</f>
        <v>77077</v>
      </c>
      <c r="C10" s="322"/>
      <c r="D10" s="310"/>
      <c r="E10" s="310"/>
      <c r="F10" s="310"/>
      <c r="G10" s="310"/>
      <c r="H10" s="310"/>
    </row>
    <row r="17" s="287" customFormat="1"/>
    <row r="18" s="287" customFormat="1"/>
    <row r="19" s="287" customFormat="1"/>
    <row r="20" s="287" customFormat="1"/>
    <row r="21" s="287" customFormat="1"/>
    <row r="22" s="287" customFormat="1"/>
  </sheetData>
  <phoneticPr fontId="72" type="noConversion"/>
  <pageMargins left="0.7" right="0.7" top="0.75" bottom="0.75" header="0.3" footer="0.3"/>
  <pageSetup scale="60" orientation="portrait" r:id="rId1"/>
  <headerFooter>
    <oddFooter>&amp;R_x000D_&amp;1#&amp;"Aptos"&amp;10&amp;K000000 Data sensitivity -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24EA-D298-40E9-92A9-CC3465203F58}">
  <sheetPr>
    <tabColor rgb="FFFFFF00"/>
    <pageSetUpPr fitToPage="1"/>
  </sheetPr>
  <dimension ref="A1:M661"/>
  <sheetViews>
    <sheetView showGridLines="0" showZeros="0" rightToLeft="1" view="pageBreakPreview" zoomScale="118" zoomScaleNormal="100" zoomScaleSheetLayoutView="118" workbookViewId="0">
      <pane ySplit="5" topLeftCell="A55" activePane="bottomLeft" state="frozen"/>
      <selection sqref="A1:H1048576"/>
      <selection pane="bottomLeft" activeCell="D61" sqref="D61"/>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9" width="10" style="68" bestFit="1" customWidth="1"/>
    <col min="10" max="10" width="12.44140625" style="68" bestFit="1" customWidth="1"/>
    <col min="11" max="16384" width="9.109375" style="68"/>
  </cols>
  <sheetData>
    <row r="1" spans="1:9" ht="20.100000000000001" customHeight="1" outlineLevel="1">
      <c r="A1" s="2319" t="e">
        <f>#REF!</f>
        <v>#REF!</v>
      </c>
      <c r="B1" s="2320"/>
      <c r="C1" s="2321"/>
      <c r="D1" s="2322"/>
      <c r="E1" s="2322"/>
      <c r="F1" s="2323"/>
      <c r="G1" s="323"/>
      <c r="H1" s="324" t="e">
        <f>#REF!</f>
        <v>#REF!</v>
      </c>
    </row>
    <row r="2" spans="1:9" ht="20.100000000000001" customHeight="1" outlineLevel="1">
      <c r="A2" s="20" t="s">
        <v>0</v>
      </c>
      <c r="B2" s="69"/>
      <c r="C2" s="2324"/>
      <c r="D2" s="2325"/>
      <c r="E2" s="2325"/>
      <c r="F2" s="2326"/>
      <c r="G2" s="70"/>
      <c r="H2" s="21" t="s">
        <v>1</v>
      </c>
    </row>
    <row r="3" spans="1:9" ht="10.5" customHeight="1" outlineLevel="1">
      <c r="A3" s="71"/>
      <c r="B3" s="72"/>
      <c r="C3" s="2324"/>
      <c r="D3" s="2325"/>
      <c r="E3" s="2325"/>
      <c r="F3" s="2326"/>
      <c r="G3" s="1"/>
      <c r="H3" s="21"/>
    </row>
    <row r="4" spans="1:9" ht="32.25" customHeight="1" outlineLevel="1">
      <c r="A4" s="2327" t="s">
        <v>7</v>
      </c>
      <c r="B4" s="2327" t="s">
        <v>8</v>
      </c>
      <c r="C4" s="24" t="s">
        <v>9</v>
      </c>
      <c r="D4" s="25" t="s">
        <v>10</v>
      </c>
      <c r="E4" s="2" t="s">
        <v>11</v>
      </c>
      <c r="F4" s="2" t="s">
        <v>12</v>
      </c>
      <c r="G4" s="2318" t="s">
        <v>13</v>
      </c>
      <c r="H4" s="2318" t="s">
        <v>14</v>
      </c>
    </row>
    <row r="5" spans="1:9" ht="19.5" customHeight="1" outlineLevel="1">
      <c r="A5" s="2327"/>
      <c r="B5" s="2327"/>
      <c r="C5" s="24" t="s">
        <v>15</v>
      </c>
      <c r="D5" s="25" t="s">
        <v>16</v>
      </c>
      <c r="E5" s="2" t="s">
        <v>17</v>
      </c>
      <c r="F5" s="2" t="s">
        <v>18</v>
      </c>
      <c r="G5" s="2318"/>
      <c r="H5" s="2318"/>
    </row>
    <row r="6" spans="1:9" s="250" customFormat="1" ht="21" customHeight="1" outlineLevel="1">
      <c r="A6" s="2311" t="s">
        <v>20</v>
      </c>
      <c r="B6" s="2312"/>
      <c r="C6" s="2313"/>
      <c r="D6" s="2314"/>
      <c r="E6" s="2314"/>
      <c r="F6" s="2315"/>
      <c r="G6" s="2316" t="s">
        <v>21</v>
      </c>
      <c r="H6" s="2317"/>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2294" t="s">
        <v>79</v>
      </c>
      <c r="D32" s="2294"/>
      <c r="E32" s="2294"/>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94"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2294" t="s">
        <v>79</v>
      </c>
      <c r="D53" s="2294"/>
      <c r="E53" s="2294"/>
      <c r="F53" s="75">
        <f t="shared" si="4"/>
        <v>0</v>
      </c>
      <c r="G53" s="82" t="s">
        <v>80</v>
      </c>
      <c r="H53" s="83"/>
    </row>
    <row r="54" spans="1:8" s="240" customFormat="1" ht="24.75" customHeight="1">
      <c r="A54" s="2304" t="s">
        <v>2</v>
      </c>
      <c r="B54" s="2305"/>
      <c r="C54" s="239"/>
      <c r="D54" s="239"/>
      <c r="E54" s="239"/>
      <c r="F54" s="239">
        <f t="shared" si="4"/>
        <v>0</v>
      </c>
      <c r="G54" s="2309" t="s">
        <v>3</v>
      </c>
      <c r="H54" s="2310"/>
    </row>
    <row r="55" spans="1:8" s="26" customFormat="1" ht="30" customHeight="1">
      <c r="A55" s="27" t="str">
        <f t="shared" ref="A55:A72" si="5">H55</f>
        <v>31 23 00</v>
      </c>
      <c r="B55" s="28" t="s">
        <v>115</v>
      </c>
      <c r="C55" s="29"/>
      <c r="D55" s="3"/>
      <c r="E55" s="4"/>
      <c r="F55" s="75">
        <f t="shared" si="4"/>
        <v>0</v>
      </c>
      <c r="G55" s="146" t="s">
        <v>116</v>
      </c>
      <c r="H55" s="30" t="s">
        <v>117</v>
      </c>
    </row>
    <row r="56" spans="1:8" s="303" customFormat="1" ht="30" customHeight="1">
      <c r="A56" s="298" t="str">
        <f t="shared" si="5"/>
        <v>B2.31 23 00.01</v>
      </c>
      <c r="B56" s="306" t="s">
        <v>118</v>
      </c>
      <c r="C56" s="294" t="s">
        <v>119</v>
      </c>
      <c r="D56" s="289">
        <v>4945</v>
      </c>
      <c r="E56" s="294"/>
      <c r="F56" s="295"/>
      <c r="G56" s="305" t="s">
        <v>120</v>
      </c>
      <c r="H56" s="298" t="s">
        <v>121</v>
      </c>
    </row>
    <row r="57" spans="1:8" s="303" customFormat="1" ht="30" customHeight="1">
      <c r="A57" s="298" t="str">
        <f t="shared" si="5"/>
        <v>B2.31 23 00.02</v>
      </c>
      <c r="B57" s="296" t="s">
        <v>122</v>
      </c>
      <c r="C57" s="294" t="s">
        <v>119</v>
      </c>
      <c r="D57" s="289">
        <v>1246</v>
      </c>
      <c r="E57" s="289"/>
      <c r="F57" s="295"/>
      <c r="G57" s="305" t="s">
        <v>123</v>
      </c>
      <c r="H57" s="298" t="s">
        <v>124</v>
      </c>
    </row>
    <row r="58" spans="1:8" s="303" customFormat="1" ht="30" customHeight="1">
      <c r="A58" s="298" t="str">
        <f t="shared" si="5"/>
        <v>B2.31 23 00.03</v>
      </c>
      <c r="B58" s="296" t="s">
        <v>125</v>
      </c>
      <c r="C58" s="294" t="s">
        <v>119</v>
      </c>
      <c r="D58" s="289">
        <v>325</v>
      </c>
      <c r="E58" s="289"/>
      <c r="F58" s="295"/>
      <c r="G58" s="305" t="s">
        <v>126</v>
      </c>
      <c r="H58" s="298" t="s">
        <v>127</v>
      </c>
    </row>
    <row r="59" spans="1:8" s="303" customFormat="1" ht="30" customHeight="1">
      <c r="A59" s="298" t="str">
        <f t="shared" si="5"/>
        <v>B2.31 23 00.04</v>
      </c>
      <c r="B59" s="308" t="s">
        <v>129</v>
      </c>
      <c r="C59" s="294" t="s">
        <v>119</v>
      </c>
      <c r="D59" s="289">
        <v>182</v>
      </c>
      <c r="E59" s="289"/>
      <c r="F59" s="295"/>
      <c r="G59" s="309" t="s">
        <v>130</v>
      </c>
      <c r="H59" s="298" t="s">
        <v>128</v>
      </c>
    </row>
    <row r="60" spans="1:8" s="303" customFormat="1" ht="30" customHeight="1">
      <c r="A60" s="298" t="str">
        <f t="shared" si="5"/>
        <v>B2.31 23 00.05</v>
      </c>
      <c r="B60" s="308" t="s">
        <v>132</v>
      </c>
      <c r="C60" s="294" t="s">
        <v>119</v>
      </c>
      <c r="D60" s="289">
        <v>1494</v>
      </c>
      <c r="E60" s="289"/>
      <c r="F60" s="295"/>
      <c r="G60" s="309" t="s">
        <v>133</v>
      </c>
      <c r="H60" s="298" t="s">
        <v>131</v>
      </c>
    </row>
    <row r="61" spans="1:8" s="36" customFormat="1" ht="30" customHeight="1">
      <c r="A61" s="27" t="str">
        <f t="shared" si="5"/>
        <v>33 71 19</v>
      </c>
      <c r="B61" s="28" t="s">
        <v>134</v>
      </c>
      <c r="C61" s="29"/>
      <c r="D61" s="3">
        <v>0</v>
      </c>
      <c r="E61" s="3"/>
      <c r="F61" s="75"/>
      <c r="G61" s="146" t="s">
        <v>135</v>
      </c>
      <c r="H61" s="30" t="s">
        <v>136</v>
      </c>
    </row>
    <row r="62" spans="1:8" s="303" customFormat="1" ht="30" customHeight="1">
      <c r="A62" s="298" t="str">
        <f t="shared" si="5"/>
        <v>B2.33 71 19.01</v>
      </c>
      <c r="B62" s="306" t="s">
        <v>137</v>
      </c>
      <c r="C62" s="298" t="s">
        <v>33</v>
      </c>
      <c r="D62" s="289">
        <v>454</v>
      </c>
      <c r="E62" s="289"/>
      <c r="F62" s="295"/>
      <c r="G62" s="307" t="s">
        <v>138</v>
      </c>
      <c r="H62" s="298" t="s">
        <v>139</v>
      </c>
    </row>
    <row r="63" spans="1:8" s="303" customFormat="1" ht="30" customHeight="1">
      <c r="A63" s="298" t="str">
        <f t="shared" si="5"/>
        <v>B2.33 71 19.02</v>
      </c>
      <c r="B63" s="306" t="s">
        <v>140</v>
      </c>
      <c r="C63" s="298" t="s">
        <v>33</v>
      </c>
      <c r="D63" s="289">
        <v>101</v>
      </c>
      <c r="E63" s="289"/>
      <c r="F63" s="295"/>
      <c r="G63" s="307" t="s">
        <v>141</v>
      </c>
      <c r="H63" s="298" t="s">
        <v>142</v>
      </c>
    </row>
    <row r="64" spans="1:8" s="36" customFormat="1" ht="30" customHeight="1">
      <c r="A64" s="30" t="str">
        <f t="shared" si="5"/>
        <v>26 05 13.16</v>
      </c>
      <c r="B64" s="28" t="s">
        <v>146</v>
      </c>
      <c r="C64" s="29"/>
      <c r="D64" s="3"/>
      <c r="E64" s="4"/>
      <c r="F64" s="75">
        <f t="shared" si="4"/>
        <v>0</v>
      </c>
      <c r="G64" s="146" t="s">
        <v>147</v>
      </c>
      <c r="H64" s="30" t="s">
        <v>148</v>
      </c>
    </row>
    <row r="65" spans="1:8" s="303" customFormat="1" ht="30" customHeight="1">
      <c r="A65" s="299" t="str">
        <f t="shared" si="5"/>
        <v>B2.26.05.13.16.01</v>
      </c>
      <c r="B65" s="300" t="s">
        <v>149</v>
      </c>
      <c r="C65" s="298" t="s">
        <v>33</v>
      </c>
      <c r="D65" s="290">
        <v>29163</v>
      </c>
      <c r="E65" s="301"/>
      <c r="F65" s="295"/>
      <c r="G65" s="302" t="s">
        <v>150</v>
      </c>
      <c r="H65" s="298" t="s">
        <v>151</v>
      </c>
    </row>
    <row r="66" spans="1:8" s="303" customFormat="1" ht="30" customHeight="1">
      <c r="A66" s="299" t="str">
        <f t="shared" si="5"/>
        <v>B2.26.05.13.16.02</v>
      </c>
      <c r="B66" s="304" t="s">
        <v>152</v>
      </c>
      <c r="C66" s="298" t="s">
        <v>33</v>
      </c>
      <c r="D66" s="290">
        <f>15*3</f>
        <v>45</v>
      </c>
      <c r="E66" s="301"/>
      <c r="F66" s="295"/>
      <c r="G66" s="305" t="s">
        <v>153</v>
      </c>
      <c r="H66" s="298" t="s">
        <v>154</v>
      </c>
    </row>
    <row r="67" spans="1:8" s="303" customFormat="1" ht="30" customHeight="1">
      <c r="A67" s="299" t="str">
        <f t="shared" si="5"/>
        <v>B2.26.05.13.16.03</v>
      </c>
      <c r="B67" s="304" t="s">
        <v>155</v>
      </c>
      <c r="C67" s="298" t="s">
        <v>15</v>
      </c>
      <c r="D67" s="290">
        <v>66</v>
      </c>
      <c r="E67" s="301"/>
      <c r="F67" s="295"/>
      <c r="G67" s="305" t="s">
        <v>156</v>
      </c>
      <c r="H67" s="298" t="s">
        <v>157</v>
      </c>
    </row>
    <row r="68" spans="1:8" s="303" customFormat="1" ht="30" customHeight="1">
      <c r="A68" s="299" t="str">
        <f t="shared" si="5"/>
        <v>B2.26.05.13.16.04</v>
      </c>
      <c r="B68" s="304" t="s">
        <v>158</v>
      </c>
      <c r="C68" s="298" t="s">
        <v>15</v>
      </c>
      <c r="D68" s="290">
        <v>24</v>
      </c>
      <c r="E68" s="301"/>
      <c r="F68" s="295"/>
      <c r="G68" s="305" t="s">
        <v>159</v>
      </c>
      <c r="H68" s="298" t="s">
        <v>160</v>
      </c>
    </row>
    <row r="69" spans="1:8" s="34" customFormat="1" ht="30" customHeight="1">
      <c r="A69" s="30"/>
      <c r="B69" s="38"/>
      <c r="C69" s="27"/>
      <c r="D69" s="148"/>
      <c r="E69" s="5"/>
      <c r="F69" s="75"/>
      <c r="G69" s="33"/>
      <c r="H69" s="27"/>
    </row>
    <row r="70" spans="1:8" s="151" customFormat="1" ht="30.75" customHeight="1">
      <c r="A70" s="152"/>
      <c r="B70" s="42" t="s">
        <v>161</v>
      </c>
      <c r="C70" s="2294" t="s">
        <v>79</v>
      </c>
      <c r="D70" s="2303"/>
      <c r="E70" s="2303"/>
      <c r="F70" s="75">
        <f t="shared" ref="F70" si="6">E70+D70</f>
        <v>0</v>
      </c>
      <c r="G70" s="153" t="s">
        <v>162</v>
      </c>
      <c r="H70" s="152"/>
    </row>
    <row r="71" spans="1:8" s="36" customFormat="1" ht="30" customHeight="1">
      <c r="A71" s="30" t="str">
        <f t="shared" si="5"/>
        <v>26 13 00</v>
      </c>
      <c r="B71" s="149" t="s">
        <v>163</v>
      </c>
      <c r="C71" s="39"/>
      <c r="D71" s="148"/>
      <c r="E71" s="6"/>
      <c r="F71" s="75">
        <f t="shared" si="4"/>
        <v>0</v>
      </c>
      <c r="G71" s="150" t="s">
        <v>164</v>
      </c>
      <c r="H71" s="30" t="s">
        <v>165</v>
      </c>
    </row>
    <row r="72" spans="1:8" s="297" customFormat="1" ht="30" customHeight="1">
      <c r="A72" s="291" t="str">
        <f t="shared" si="5"/>
        <v>B2.26 13 00.01</v>
      </c>
      <c r="B72" s="292" t="s">
        <v>166</v>
      </c>
      <c r="C72" s="293" t="s">
        <v>15</v>
      </c>
      <c r="D72" s="289">
        <v>6</v>
      </c>
      <c r="E72" s="294"/>
      <c r="F72" s="295"/>
      <c r="G72" s="296" t="s">
        <v>167</v>
      </c>
      <c r="H72" s="298" t="s">
        <v>168</v>
      </c>
    </row>
    <row r="73" spans="1:8" s="45" customFormat="1" ht="30" customHeight="1">
      <c r="A73" s="154"/>
      <c r="B73" s="155" t="s">
        <v>169</v>
      </c>
      <c r="C73" s="43"/>
      <c r="D73" s="44"/>
      <c r="E73" s="7"/>
      <c r="F73" s="75">
        <f t="shared" si="4"/>
        <v>0</v>
      </c>
      <c r="G73" s="156" t="s">
        <v>170</v>
      </c>
      <c r="H73" s="27"/>
    </row>
    <row r="74" spans="1:8" s="151" customFormat="1" ht="27" customHeight="1">
      <c r="A74" s="40" t="str">
        <f>H74</f>
        <v>26 11 16</v>
      </c>
      <c r="B74" s="28" t="s">
        <v>171</v>
      </c>
      <c r="C74" s="29"/>
      <c r="D74" s="3"/>
      <c r="E74" s="3"/>
      <c r="F74" s="75">
        <f t="shared" si="4"/>
        <v>0</v>
      </c>
      <c r="G74" s="146" t="s">
        <v>172</v>
      </c>
      <c r="H74" s="30" t="s">
        <v>173</v>
      </c>
    </row>
    <row r="75" spans="1:8" s="297" customFormat="1" ht="30" customHeight="1">
      <c r="A75" s="291" t="str">
        <f t="shared" ref="A75:A76" si="7">H75</f>
        <v>B2.26 11 16.01</v>
      </c>
      <c r="B75" s="292" t="s">
        <v>174</v>
      </c>
      <c r="C75" s="293" t="s">
        <v>15</v>
      </c>
      <c r="D75" s="289">
        <v>5</v>
      </c>
      <c r="E75" s="294"/>
      <c r="F75" s="295"/>
      <c r="G75" s="296" t="s">
        <v>175</v>
      </c>
      <c r="H75" s="291" t="s">
        <v>176</v>
      </c>
    </row>
    <row r="76" spans="1:8" s="297" customFormat="1" ht="30" customHeight="1">
      <c r="A76" s="291" t="str">
        <f t="shared" si="7"/>
        <v>B2.26 11 16.04</v>
      </c>
      <c r="B76" s="292" t="s">
        <v>177</v>
      </c>
      <c r="C76" s="293" t="s">
        <v>15</v>
      </c>
      <c r="D76" s="289">
        <v>5</v>
      </c>
      <c r="E76" s="294"/>
      <c r="F76" s="295"/>
      <c r="G76" s="296" t="s">
        <v>178</v>
      </c>
      <c r="H76" s="291" t="s">
        <v>179</v>
      </c>
    </row>
    <row r="77" spans="1:8" s="151" customFormat="1" ht="27" customHeight="1">
      <c r="A77" s="40" t="str">
        <f>H77</f>
        <v>26 05 19</v>
      </c>
      <c r="B77" s="28" t="s">
        <v>180</v>
      </c>
      <c r="C77" s="29"/>
      <c r="D77" s="3"/>
      <c r="E77" s="3"/>
      <c r="F77" s="75">
        <f t="shared" si="4"/>
        <v>0</v>
      </c>
      <c r="G77" s="146" t="s">
        <v>181</v>
      </c>
      <c r="H77" s="30" t="s">
        <v>182</v>
      </c>
    </row>
    <row r="78" spans="1:8" s="48" customFormat="1" ht="33.75" customHeight="1">
      <c r="A78" s="40" t="str">
        <f>H78</f>
        <v>B2.26 05 19.01</v>
      </c>
      <c r="B78" s="157" t="s">
        <v>183</v>
      </c>
      <c r="C78" s="46" t="s">
        <v>33</v>
      </c>
      <c r="D78" s="148">
        <v>100</v>
      </c>
      <c r="E78" s="148"/>
      <c r="F78" s="75"/>
      <c r="G78" s="47" t="s">
        <v>184</v>
      </c>
      <c r="H78" s="40" t="s">
        <v>185</v>
      </c>
    </row>
    <row r="79" spans="1:8" s="48" customFormat="1" ht="33.75" customHeight="1">
      <c r="A79" s="40" t="str">
        <f>H79</f>
        <v>B2.26 05 19.02</v>
      </c>
      <c r="B79" s="157" t="s">
        <v>186</v>
      </c>
      <c r="C79" s="46" t="s">
        <v>33</v>
      </c>
      <c r="D79" s="148">
        <v>50</v>
      </c>
      <c r="E79" s="148"/>
      <c r="F79" s="75"/>
      <c r="G79" s="47" t="s">
        <v>187</v>
      </c>
      <c r="H79" s="40" t="s">
        <v>188</v>
      </c>
    </row>
    <row r="80" spans="1:8" s="48" customFormat="1" ht="33.75" customHeight="1">
      <c r="A80" s="27" t="str">
        <f t="shared" ref="A80:A81" si="8">H80</f>
        <v>B2.26 05 19.03</v>
      </c>
      <c r="B80" s="157" t="s">
        <v>189</v>
      </c>
      <c r="C80" s="46" t="s">
        <v>33</v>
      </c>
      <c r="D80" s="148">
        <v>7240</v>
      </c>
      <c r="E80" s="148"/>
      <c r="F80" s="75"/>
      <c r="G80" s="47" t="s">
        <v>190</v>
      </c>
      <c r="H80" s="40" t="s">
        <v>191</v>
      </c>
    </row>
    <row r="81" spans="1:9" s="48" customFormat="1" ht="33.75" customHeight="1">
      <c r="A81" s="27" t="str">
        <f t="shared" si="8"/>
        <v>B2.26 05 19.04</v>
      </c>
      <c r="B81" s="157" t="s">
        <v>192</v>
      </c>
      <c r="C81" s="46" t="s">
        <v>33</v>
      </c>
      <c r="D81" s="32">
        <v>57370</v>
      </c>
      <c r="E81" s="32"/>
      <c r="F81" s="75"/>
      <c r="G81" s="47" t="s">
        <v>193</v>
      </c>
      <c r="H81" s="40" t="s">
        <v>194</v>
      </c>
    </row>
    <row r="82" spans="1:9" s="151" customFormat="1" ht="30" customHeight="1">
      <c r="A82" s="40" t="str">
        <f>H82</f>
        <v>26 27 33</v>
      </c>
      <c r="B82" s="28" t="s">
        <v>195</v>
      </c>
      <c r="C82" s="29"/>
      <c r="D82" s="3"/>
      <c r="E82" s="3"/>
      <c r="F82" s="75">
        <f t="shared" si="4"/>
        <v>0</v>
      </c>
      <c r="G82" s="146" t="s">
        <v>196</v>
      </c>
      <c r="H82" s="30" t="s">
        <v>197</v>
      </c>
    </row>
    <row r="83" spans="1:9" s="151" customFormat="1" ht="30" customHeight="1">
      <c r="A83" s="40" t="str">
        <f>H83</f>
        <v>B2.26 27 33.01</v>
      </c>
      <c r="B83" s="31" t="s">
        <v>198</v>
      </c>
      <c r="C83" s="41" t="s">
        <v>15</v>
      </c>
      <c r="D83" s="32">
        <v>5</v>
      </c>
      <c r="E83" s="32"/>
      <c r="F83" s="75"/>
      <c r="G83" s="35" t="s">
        <v>199</v>
      </c>
      <c r="H83" s="40" t="s">
        <v>200</v>
      </c>
    </row>
    <row r="84" spans="1:9" s="151" customFormat="1" ht="27" customHeight="1">
      <c r="A84" s="40"/>
      <c r="B84" s="31"/>
      <c r="C84" s="41"/>
      <c r="D84" s="32"/>
      <c r="E84" s="32"/>
      <c r="F84" s="75"/>
      <c r="G84" s="35"/>
      <c r="H84" s="40"/>
    </row>
    <row r="85" spans="1:9" s="151" customFormat="1" ht="27" customHeight="1">
      <c r="A85" s="40"/>
      <c r="B85" s="31"/>
      <c r="C85" s="41"/>
      <c r="D85" s="32"/>
      <c r="E85" s="32"/>
      <c r="F85" s="75"/>
      <c r="G85" s="35"/>
      <c r="H85" s="40"/>
    </row>
    <row r="86" spans="1:9" s="151" customFormat="1" ht="27" customHeight="1">
      <c r="A86" s="40"/>
      <c r="B86" s="31"/>
      <c r="C86" s="41"/>
      <c r="D86" s="32"/>
      <c r="E86" s="32"/>
      <c r="F86" s="75"/>
      <c r="G86" s="35"/>
      <c r="H86" s="40"/>
    </row>
    <row r="87" spans="1:9" s="151" customFormat="1" ht="27" customHeight="1">
      <c r="A87" s="40"/>
      <c r="B87" s="31"/>
      <c r="C87" s="41"/>
      <c r="D87" s="32"/>
      <c r="E87" s="32"/>
      <c r="F87" s="75"/>
      <c r="G87" s="35"/>
      <c r="H87" s="40"/>
    </row>
    <row r="88" spans="1:9" s="151" customFormat="1" ht="27" customHeight="1">
      <c r="A88" s="40"/>
      <c r="B88" s="31"/>
      <c r="C88" s="41"/>
      <c r="D88" s="32"/>
      <c r="E88" s="32"/>
      <c r="F88" s="75"/>
      <c r="G88" s="35"/>
      <c r="H88" s="40"/>
    </row>
    <row r="89" spans="1:9" s="151" customFormat="1" ht="30.75" customHeight="1">
      <c r="A89" s="152"/>
      <c r="B89" s="42" t="s">
        <v>161</v>
      </c>
      <c r="C89" s="2294" t="s">
        <v>79</v>
      </c>
      <c r="D89" s="2303"/>
      <c r="E89" s="2303"/>
      <c r="F89" s="75">
        <f t="shared" ref="F89" si="9">E89+D89</f>
        <v>0</v>
      </c>
      <c r="G89" s="153" t="s">
        <v>162</v>
      </c>
      <c r="H89" s="152"/>
    </row>
    <row r="90" spans="1:9" s="151" customFormat="1" ht="26.25" customHeight="1">
      <c r="A90" s="30" t="str">
        <f>H90</f>
        <v>26 56 19</v>
      </c>
      <c r="B90" s="158" t="s">
        <v>201</v>
      </c>
      <c r="C90" s="49"/>
      <c r="D90" s="50"/>
      <c r="E90" s="3"/>
      <c r="F90" s="75">
        <f t="shared" si="4"/>
        <v>0</v>
      </c>
      <c r="G90" s="146" t="s">
        <v>202</v>
      </c>
      <c r="H90" s="30" t="s">
        <v>203</v>
      </c>
    </row>
    <row r="91" spans="1:9" s="48" customFormat="1" ht="37.5" customHeight="1">
      <c r="A91" s="27" t="str">
        <f t="shared" ref="A91:A97" si="10">H91</f>
        <v>B2.26 56 19.01</v>
      </c>
      <c r="B91" s="157" t="s">
        <v>204</v>
      </c>
      <c r="C91" s="46" t="s">
        <v>15</v>
      </c>
      <c r="D91" s="32">
        <v>107</v>
      </c>
      <c r="E91" s="32"/>
      <c r="F91" s="75"/>
      <c r="G91" s="159" t="s">
        <v>205</v>
      </c>
      <c r="H91" s="40" t="s">
        <v>206</v>
      </c>
    </row>
    <row r="92" spans="1:9" s="48" customFormat="1" ht="34.5" customHeight="1">
      <c r="A92" s="27" t="str">
        <f t="shared" si="10"/>
        <v>B2.26 56 19.02</v>
      </c>
      <c r="B92" s="157" t="s">
        <v>207</v>
      </c>
      <c r="C92" s="46" t="s">
        <v>15</v>
      </c>
      <c r="D92" s="32">
        <v>8</v>
      </c>
      <c r="E92" s="8"/>
      <c r="F92" s="75"/>
      <c r="G92" s="159" t="s">
        <v>208</v>
      </c>
      <c r="H92" s="40" t="s">
        <v>209</v>
      </c>
      <c r="I92" s="160"/>
    </row>
    <row r="93" spans="1:9" s="48" customFormat="1" ht="30.75" customHeight="1">
      <c r="A93" s="27" t="str">
        <f t="shared" si="10"/>
        <v>B2.26 56 19.03</v>
      </c>
      <c r="B93" s="157" t="s">
        <v>210</v>
      </c>
      <c r="C93" s="46" t="s">
        <v>15</v>
      </c>
      <c r="D93" s="32">
        <v>748</v>
      </c>
      <c r="E93" s="32"/>
      <c r="F93" s="75"/>
      <c r="G93" s="159" t="s">
        <v>211</v>
      </c>
      <c r="H93" s="40" t="s">
        <v>212</v>
      </c>
      <c r="I93" s="160"/>
    </row>
    <row r="94" spans="1:9" s="151" customFormat="1" ht="25.5" customHeight="1">
      <c r="A94" s="30" t="str">
        <f>H94</f>
        <v>26 56 19</v>
      </c>
      <c r="B94" s="28" t="s">
        <v>213</v>
      </c>
      <c r="C94" s="29"/>
      <c r="D94" s="3"/>
      <c r="E94" s="3"/>
      <c r="F94" s="75">
        <f t="shared" si="4"/>
        <v>0</v>
      </c>
      <c r="G94" s="146" t="s">
        <v>214</v>
      </c>
      <c r="H94" s="30" t="s">
        <v>203</v>
      </c>
    </row>
    <row r="95" spans="1:9" s="48" customFormat="1" ht="33" customHeight="1">
      <c r="A95" s="27" t="str">
        <f t="shared" si="10"/>
        <v>B2.26.56.19.04</v>
      </c>
      <c r="B95" s="157" t="s">
        <v>215</v>
      </c>
      <c r="C95" s="46" t="s">
        <v>15</v>
      </c>
      <c r="D95" s="32">
        <v>70</v>
      </c>
      <c r="E95" s="8"/>
      <c r="F95" s="75"/>
      <c r="G95" s="159" t="s">
        <v>216</v>
      </c>
      <c r="H95" s="40" t="s">
        <v>217</v>
      </c>
    </row>
    <row r="96" spans="1:9" s="48" customFormat="1" ht="32.25" customHeight="1">
      <c r="A96" s="27" t="str">
        <f t="shared" si="10"/>
        <v>B2.26.56.19.05</v>
      </c>
      <c r="B96" s="157" t="s">
        <v>218</v>
      </c>
      <c r="C96" s="46" t="s">
        <v>15</v>
      </c>
      <c r="D96" s="32">
        <v>214</v>
      </c>
      <c r="E96" s="32">
        <f>E93*2</f>
        <v>0</v>
      </c>
      <c r="F96" s="75"/>
      <c r="G96" s="159" t="s">
        <v>219</v>
      </c>
      <c r="H96" s="40" t="s">
        <v>220</v>
      </c>
    </row>
    <row r="97" spans="1:8" s="48" customFormat="1" ht="32.25" customHeight="1">
      <c r="A97" s="27" t="str">
        <f t="shared" si="10"/>
        <v>B2.26.56.19.06</v>
      </c>
      <c r="B97" s="157" t="s">
        <v>221</v>
      </c>
      <c r="C97" s="46" t="s">
        <v>15</v>
      </c>
      <c r="D97" s="32">
        <v>748</v>
      </c>
      <c r="E97" s="32">
        <f>E94</f>
        <v>0</v>
      </c>
      <c r="F97" s="75"/>
      <c r="G97" s="159" t="s">
        <v>222</v>
      </c>
      <c r="H97" s="40" t="s">
        <v>223</v>
      </c>
    </row>
    <row r="98" spans="1:8" s="151" customFormat="1" ht="30" customHeight="1">
      <c r="A98" s="30" t="str">
        <f>H98</f>
        <v>26 05 26</v>
      </c>
      <c r="B98" s="28" t="s">
        <v>224</v>
      </c>
      <c r="C98" s="29"/>
      <c r="D98" s="3"/>
      <c r="E98" s="3"/>
      <c r="F98" s="75">
        <f t="shared" ref="F98:F135" si="11">E98+D98</f>
        <v>0</v>
      </c>
      <c r="G98" s="146" t="s">
        <v>225</v>
      </c>
      <c r="H98" s="30" t="s">
        <v>226</v>
      </c>
    </row>
    <row r="99" spans="1:8" s="48" customFormat="1" ht="34.5" customHeight="1">
      <c r="A99" s="27" t="str">
        <f t="shared" ref="A99" si="12">H99</f>
        <v>B2.26 05 26.01</v>
      </c>
      <c r="B99" s="157" t="s">
        <v>228</v>
      </c>
      <c r="C99" s="46" t="s">
        <v>15</v>
      </c>
      <c r="D99" s="32">
        <v>86</v>
      </c>
      <c r="E99" s="32"/>
      <c r="F99" s="75"/>
      <c r="G99" s="47" t="s">
        <v>229</v>
      </c>
      <c r="H99" s="40" t="s">
        <v>230</v>
      </c>
    </row>
    <row r="100" spans="1:8" s="36" customFormat="1" ht="30" customHeight="1">
      <c r="A100" s="30" t="str">
        <f>H100</f>
        <v>33 71 19</v>
      </c>
      <c r="B100" s="161" t="s">
        <v>231</v>
      </c>
      <c r="C100" s="29"/>
      <c r="D100" s="3">
        <v>0</v>
      </c>
      <c r="E100" s="3"/>
      <c r="F100" s="75"/>
      <c r="G100" s="146" t="s">
        <v>232</v>
      </c>
      <c r="H100" s="30" t="s">
        <v>136</v>
      </c>
    </row>
    <row r="101" spans="1:8" s="48" customFormat="1" ht="33.75" customHeight="1">
      <c r="A101" s="27" t="str">
        <f t="shared" ref="A101" si="13">H101</f>
        <v>B2.33 71 19.04</v>
      </c>
      <c r="B101" s="51" t="s">
        <v>233</v>
      </c>
      <c r="C101" s="46" t="s">
        <v>33</v>
      </c>
      <c r="D101" s="32">
        <v>5074</v>
      </c>
      <c r="E101" s="32"/>
      <c r="F101" s="75"/>
      <c r="G101" s="47" t="s">
        <v>234</v>
      </c>
      <c r="H101" s="40" t="s">
        <v>145</v>
      </c>
    </row>
    <row r="102" spans="1:8" s="36" customFormat="1" ht="30" customHeight="1">
      <c r="A102" s="30" t="str">
        <f>H102</f>
        <v>26 24 16</v>
      </c>
      <c r="B102" s="161" t="s">
        <v>235</v>
      </c>
      <c r="C102" s="29"/>
      <c r="D102" s="3">
        <v>0</v>
      </c>
      <c r="E102" s="3"/>
      <c r="F102" s="75"/>
      <c r="G102" s="146" t="s">
        <v>236</v>
      </c>
      <c r="H102" s="30" t="s">
        <v>237</v>
      </c>
    </row>
    <row r="103" spans="1:8" s="48" customFormat="1" ht="33.75" customHeight="1">
      <c r="A103" s="27" t="str">
        <f t="shared" ref="A103:A104" si="14">H103</f>
        <v>B2.26 24 16.01</v>
      </c>
      <c r="B103" s="51" t="s">
        <v>238</v>
      </c>
      <c r="C103" s="46" t="s">
        <v>15</v>
      </c>
      <c r="D103" s="32">
        <v>13</v>
      </c>
      <c r="E103" s="32"/>
      <c r="F103" s="75"/>
      <c r="G103" s="47" t="s">
        <v>239</v>
      </c>
      <c r="H103" s="40" t="s">
        <v>240</v>
      </c>
    </row>
    <row r="104" spans="1:8" s="48" customFormat="1" ht="30" customHeight="1">
      <c r="A104" s="27" t="str">
        <f t="shared" si="14"/>
        <v>B2.26 24 16.02</v>
      </c>
      <c r="B104" s="37" t="s">
        <v>241</v>
      </c>
      <c r="C104" s="46" t="s">
        <v>15</v>
      </c>
      <c r="D104" s="32">
        <v>5</v>
      </c>
      <c r="E104" s="32"/>
      <c r="F104" s="75"/>
      <c r="G104" s="52" t="s">
        <v>242</v>
      </c>
      <c r="H104" s="27" t="s">
        <v>243</v>
      </c>
    </row>
    <row r="105" spans="1:8" s="36" customFormat="1" ht="30" customHeight="1">
      <c r="A105" s="164" t="str">
        <f>H105</f>
        <v xml:space="preserve">33 71 19.13 </v>
      </c>
      <c r="B105" s="165" t="s">
        <v>244</v>
      </c>
      <c r="C105" s="166"/>
      <c r="D105" s="167">
        <v>0</v>
      </c>
      <c r="E105" s="167"/>
      <c r="F105" s="75"/>
      <c r="G105" s="168" t="s">
        <v>245</v>
      </c>
      <c r="H105" s="164" t="s">
        <v>246</v>
      </c>
    </row>
    <row r="106" spans="1:8" s="36" customFormat="1" ht="30" customHeight="1">
      <c r="A106" s="39" t="str">
        <f>H106</f>
        <v>B2.33 71 19.13.01</v>
      </c>
      <c r="B106" s="169" t="s">
        <v>247</v>
      </c>
      <c r="C106" s="119" t="s">
        <v>15</v>
      </c>
      <c r="D106" s="148">
        <v>187</v>
      </c>
      <c r="E106" s="148"/>
      <c r="F106" s="75"/>
      <c r="G106" s="170" t="s">
        <v>248</v>
      </c>
      <c r="H106" s="39" t="s">
        <v>249</v>
      </c>
    </row>
    <row r="107" spans="1:8" s="36" customFormat="1" ht="30" customHeight="1">
      <c r="A107" s="39"/>
      <c r="B107" s="169"/>
      <c r="C107" s="119"/>
      <c r="D107" s="148"/>
      <c r="E107" s="148"/>
      <c r="F107" s="75"/>
      <c r="G107" s="170"/>
      <c r="H107" s="39"/>
    </row>
    <row r="108" spans="1:8" s="36" customFormat="1" ht="30" customHeight="1">
      <c r="A108" s="39"/>
      <c r="B108" s="169"/>
      <c r="C108" s="119"/>
      <c r="D108" s="148"/>
      <c r="E108" s="148"/>
      <c r="F108" s="75"/>
      <c r="G108" s="170"/>
      <c r="H108" s="39"/>
    </row>
    <row r="109" spans="1:8" s="151" customFormat="1" ht="30" customHeight="1">
      <c r="A109" s="40"/>
      <c r="B109" s="31"/>
      <c r="C109" s="41"/>
      <c r="D109" s="32"/>
      <c r="E109" s="147"/>
      <c r="F109" s="75">
        <f t="shared" si="11"/>
        <v>0</v>
      </c>
      <c r="G109" s="35"/>
      <c r="H109" s="27"/>
    </row>
    <row r="110" spans="1:8" s="151" customFormat="1" ht="34.5" customHeight="1">
      <c r="A110" s="152"/>
      <c r="B110" s="42" t="s">
        <v>161</v>
      </c>
      <c r="C110" s="2294" t="s">
        <v>79</v>
      </c>
      <c r="D110" s="2303"/>
      <c r="E110" s="2303"/>
      <c r="F110" s="75">
        <f t="shared" si="11"/>
        <v>0</v>
      </c>
      <c r="G110" s="153" t="s">
        <v>162</v>
      </c>
      <c r="H110" s="152"/>
    </row>
    <row r="111" spans="1:8" s="163" customFormat="1" ht="30" customHeight="1">
      <c r="A111" s="30"/>
      <c r="B111" s="162" t="s">
        <v>4</v>
      </c>
      <c r="C111" s="29"/>
      <c r="D111" s="50"/>
      <c r="E111" s="4"/>
      <c r="F111" s="75">
        <f t="shared" si="11"/>
        <v>0</v>
      </c>
      <c r="G111" s="146" t="s">
        <v>250</v>
      </c>
      <c r="H111" s="30"/>
    </row>
    <row r="112" spans="1:8" s="36" customFormat="1" ht="30" customHeight="1">
      <c r="A112" s="30" t="str">
        <f>H112</f>
        <v>33 71 19</v>
      </c>
      <c r="B112" s="161" t="s">
        <v>251</v>
      </c>
      <c r="C112" s="29"/>
      <c r="D112" s="3"/>
      <c r="E112" s="3"/>
      <c r="F112" s="75">
        <f t="shared" si="11"/>
        <v>0</v>
      </c>
      <c r="G112" s="146" t="s">
        <v>252</v>
      </c>
      <c r="H112" s="30" t="s">
        <v>136</v>
      </c>
    </row>
    <row r="113" spans="1:10" s="48" customFormat="1" ht="33.75" customHeight="1">
      <c r="A113" s="27" t="str">
        <f t="shared" ref="A113" si="15">H113</f>
        <v>B2.33 71 19.05</v>
      </c>
      <c r="B113" s="51" t="s">
        <v>253</v>
      </c>
      <c r="C113" s="46" t="s">
        <v>33</v>
      </c>
      <c r="D113" s="32">
        <v>1700</v>
      </c>
      <c r="E113" s="32"/>
      <c r="F113" s="75"/>
      <c r="G113" s="47" t="s">
        <v>254</v>
      </c>
      <c r="H113" s="40" t="s">
        <v>255</v>
      </c>
    </row>
    <row r="114" spans="1:10" s="36" customFormat="1" ht="30" customHeight="1">
      <c r="A114" s="30" t="str">
        <f>H114</f>
        <v>33 71 19</v>
      </c>
      <c r="B114" s="161" t="s">
        <v>256</v>
      </c>
      <c r="C114" s="29"/>
      <c r="D114" s="3">
        <v>0</v>
      </c>
      <c r="E114" s="3"/>
      <c r="F114" s="75"/>
      <c r="G114" s="146" t="s">
        <v>257</v>
      </c>
      <c r="H114" s="30" t="s">
        <v>136</v>
      </c>
      <c r="J114" s="36">
        <v>23380</v>
      </c>
    </row>
    <row r="115" spans="1:10" s="48" customFormat="1" ht="33.75" customHeight="1">
      <c r="A115" s="27" t="str">
        <f t="shared" ref="A115:A121" si="16">H115</f>
        <v>B2.33 71 19.06</v>
      </c>
      <c r="B115" s="51" t="s">
        <v>253</v>
      </c>
      <c r="C115" s="46" t="s">
        <v>33</v>
      </c>
      <c r="D115" s="32">
        <v>34650</v>
      </c>
      <c r="E115" s="32"/>
      <c r="F115" s="75"/>
      <c r="G115" s="47" t="s">
        <v>254</v>
      </c>
      <c r="H115" s="40" t="s">
        <v>258</v>
      </c>
    </row>
    <row r="116" spans="1:10" s="34" customFormat="1" ht="30" customHeight="1">
      <c r="A116" s="30" t="str">
        <f t="shared" si="16"/>
        <v>33 71 19</v>
      </c>
      <c r="B116" s="161" t="s">
        <v>5</v>
      </c>
      <c r="C116" s="29"/>
      <c r="D116" s="3">
        <v>0</v>
      </c>
      <c r="E116" s="3"/>
      <c r="F116" s="75"/>
      <c r="G116" s="146" t="s">
        <v>259</v>
      </c>
      <c r="H116" s="30" t="s">
        <v>136</v>
      </c>
      <c r="J116" s="34">
        <v>370</v>
      </c>
    </row>
    <row r="117" spans="1:10" s="53" customFormat="1" ht="30" customHeight="1">
      <c r="A117" s="27" t="str">
        <f t="shared" si="16"/>
        <v>B2.33 71 19.07</v>
      </c>
      <c r="B117" s="38" t="s">
        <v>260</v>
      </c>
      <c r="C117" s="27" t="s">
        <v>33</v>
      </c>
      <c r="D117" s="32">
        <v>30590</v>
      </c>
      <c r="E117" s="32"/>
      <c r="F117" s="75"/>
      <c r="G117" s="33" t="s">
        <v>261</v>
      </c>
      <c r="H117" s="40" t="s">
        <v>262</v>
      </c>
    </row>
    <row r="118" spans="1:10" s="36" customFormat="1" ht="30" customHeight="1">
      <c r="A118" s="27" t="str">
        <f t="shared" si="16"/>
        <v>33 71 19.13</v>
      </c>
      <c r="B118" s="54" t="s">
        <v>263</v>
      </c>
      <c r="C118" s="29"/>
      <c r="D118" s="50">
        <v>0</v>
      </c>
      <c r="E118" s="50"/>
      <c r="F118" s="75"/>
      <c r="G118" s="146" t="s">
        <v>264</v>
      </c>
      <c r="H118" s="30" t="s">
        <v>265</v>
      </c>
    </row>
    <row r="119" spans="1:10" s="53" customFormat="1" ht="30" customHeight="1">
      <c r="A119" s="27" t="str">
        <f t="shared" si="16"/>
        <v>B2.33.71.19.13.02</v>
      </c>
      <c r="B119" s="38" t="s">
        <v>266</v>
      </c>
      <c r="C119" s="27" t="s">
        <v>267</v>
      </c>
      <c r="D119" s="32">
        <v>79</v>
      </c>
      <c r="E119" s="32"/>
      <c r="F119" s="75"/>
      <c r="G119" s="33" t="s">
        <v>268</v>
      </c>
      <c r="H119" s="40" t="s">
        <v>269</v>
      </c>
    </row>
    <row r="120" spans="1:10" s="53" customFormat="1" ht="30" customHeight="1">
      <c r="A120" s="27" t="str">
        <f t="shared" si="16"/>
        <v>B2.33.71.19.13.03</v>
      </c>
      <c r="B120" s="38" t="s">
        <v>270</v>
      </c>
      <c r="C120" s="27" t="s">
        <v>267</v>
      </c>
      <c r="D120" s="32">
        <v>103</v>
      </c>
      <c r="E120" s="32"/>
      <c r="F120" s="75"/>
      <c r="G120" s="33" t="s">
        <v>271</v>
      </c>
      <c r="H120" s="40" t="s">
        <v>272</v>
      </c>
    </row>
    <row r="121" spans="1:10" s="53" customFormat="1" ht="30" customHeight="1">
      <c r="A121" s="27" t="str">
        <f t="shared" si="16"/>
        <v>B2.33.71.19.13.04</v>
      </c>
      <c r="B121" s="38" t="s">
        <v>273</v>
      </c>
      <c r="C121" s="27" t="s">
        <v>267</v>
      </c>
      <c r="D121" s="32">
        <v>2</v>
      </c>
      <c r="E121" s="5"/>
      <c r="F121" s="75"/>
      <c r="G121" s="33" t="s">
        <v>274</v>
      </c>
      <c r="H121" s="40" t="s">
        <v>275</v>
      </c>
    </row>
    <row r="122" spans="1:10" s="34" customFormat="1" ht="30" customHeight="1">
      <c r="A122" s="27"/>
      <c r="B122" s="38"/>
      <c r="C122" s="27"/>
      <c r="D122" s="32"/>
      <c r="E122" s="5"/>
      <c r="F122" s="75">
        <f t="shared" si="11"/>
        <v>0</v>
      </c>
      <c r="G122" s="33"/>
      <c r="H122" s="40"/>
    </row>
    <row r="123" spans="1:10" s="34" customFormat="1" ht="30" customHeight="1">
      <c r="A123" s="27"/>
      <c r="B123" s="38"/>
      <c r="C123" s="27"/>
      <c r="D123" s="32"/>
      <c r="E123" s="5"/>
      <c r="F123" s="75">
        <f t="shared" si="11"/>
        <v>0</v>
      </c>
      <c r="G123" s="33"/>
      <c r="H123" s="40"/>
    </row>
    <row r="124" spans="1:10" s="34" customFormat="1" ht="30" customHeight="1">
      <c r="A124" s="27"/>
      <c r="B124" s="38"/>
      <c r="C124" s="27"/>
      <c r="D124" s="32"/>
      <c r="E124" s="5"/>
      <c r="F124" s="75">
        <f t="shared" si="11"/>
        <v>0</v>
      </c>
      <c r="G124" s="33"/>
      <c r="H124" s="40"/>
    </row>
    <row r="125" spans="1:10" s="34" customFormat="1" ht="30" customHeight="1">
      <c r="A125" s="27"/>
      <c r="B125" s="38"/>
      <c r="C125" s="27"/>
      <c r="D125" s="32"/>
      <c r="E125" s="5"/>
      <c r="F125" s="75">
        <f t="shared" si="11"/>
        <v>0</v>
      </c>
      <c r="G125" s="33"/>
      <c r="H125" s="40"/>
    </row>
    <row r="126" spans="1:10" s="34" customFormat="1" ht="30" customHeight="1">
      <c r="A126" s="27"/>
      <c r="B126" s="38"/>
      <c r="C126" s="27"/>
      <c r="D126" s="32"/>
      <c r="E126" s="5"/>
      <c r="F126" s="75">
        <f t="shared" si="11"/>
        <v>0</v>
      </c>
      <c r="G126" s="33"/>
      <c r="H126" s="40"/>
    </row>
    <row r="127" spans="1:10" s="34" customFormat="1" ht="32.25" customHeight="1">
      <c r="A127" s="27"/>
      <c r="B127" s="38"/>
      <c r="C127" s="27"/>
      <c r="D127" s="32"/>
      <c r="E127" s="5"/>
      <c r="F127" s="75">
        <f t="shared" si="11"/>
        <v>0</v>
      </c>
      <c r="G127" s="33"/>
      <c r="H127" s="40"/>
    </row>
    <row r="128" spans="1:10" s="34" customFormat="1" ht="32.25" customHeight="1">
      <c r="A128" s="27"/>
      <c r="B128" s="38"/>
      <c r="C128" s="27"/>
      <c r="D128" s="32"/>
      <c r="E128" s="5"/>
      <c r="F128" s="75">
        <f t="shared" si="11"/>
        <v>0</v>
      </c>
      <c r="G128" s="33"/>
      <c r="H128" s="40"/>
    </row>
    <row r="129" spans="1:13" s="34" customFormat="1" ht="25.5" customHeight="1">
      <c r="A129" s="27"/>
      <c r="B129" s="38"/>
      <c r="C129" s="27"/>
      <c r="D129" s="32"/>
      <c r="E129" s="5"/>
      <c r="F129" s="75">
        <f t="shared" si="11"/>
        <v>0</v>
      </c>
      <c r="G129" s="33"/>
      <c r="H129" s="40"/>
    </row>
    <row r="130" spans="1:13" s="34" customFormat="1" ht="30" customHeight="1">
      <c r="A130" s="27"/>
      <c r="B130" s="38"/>
      <c r="C130" s="27"/>
      <c r="D130" s="32"/>
      <c r="E130" s="5"/>
      <c r="F130" s="75">
        <f t="shared" si="11"/>
        <v>0</v>
      </c>
      <c r="G130" s="33"/>
      <c r="H130" s="40"/>
    </row>
    <row r="131" spans="1:13" s="151" customFormat="1" ht="36.75" customHeight="1">
      <c r="A131" s="152"/>
      <c r="B131" s="42" t="s">
        <v>161</v>
      </c>
      <c r="C131" s="2294" t="s">
        <v>79</v>
      </c>
      <c r="D131" s="2303"/>
      <c r="E131" s="2303"/>
      <c r="F131" s="75">
        <f t="shared" si="11"/>
        <v>0</v>
      </c>
      <c r="G131" s="153" t="s">
        <v>162</v>
      </c>
      <c r="H131" s="152"/>
    </row>
    <row r="132" spans="1:13" s="240" customFormat="1" ht="24.75" customHeight="1">
      <c r="A132" s="2304" t="s">
        <v>276</v>
      </c>
      <c r="B132" s="2305"/>
      <c r="C132" s="239"/>
      <c r="D132" s="239"/>
      <c r="E132" s="239"/>
      <c r="F132" s="239">
        <f t="shared" si="11"/>
        <v>0</v>
      </c>
      <c r="G132" s="2309" t="s">
        <v>277</v>
      </c>
      <c r="H132" s="2310"/>
    </row>
    <row r="133" spans="1:13" s="102" customFormat="1" ht="23.25" customHeight="1">
      <c r="A133" s="41"/>
      <c r="B133" s="56" t="s">
        <v>278</v>
      </c>
      <c r="C133" s="87"/>
      <c r="D133" s="63"/>
      <c r="E133" s="9"/>
      <c r="F133" s="75">
        <f t="shared" si="11"/>
        <v>0</v>
      </c>
      <c r="G133" s="103" t="s">
        <v>279</v>
      </c>
      <c r="H133" s="60"/>
    </row>
    <row r="134" spans="1:13" s="84" customFormat="1" ht="30.75" customHeight="1">
      <c r="A134" s="41" t="str">
        <f t="shared" ref="A134" si="17">H134</f>
        <v>33 14 13</v>
      </c>
      <c r="B134" s="176" t="s">
        <v>280</v>
      </c>
      <c r="C134" s="87"/>
      <c r="D134" s="63"/>
      <c r="E134" s="9"/>
      <c r="F134" s="75">
        <f t="shared" si="11"/>
        <v>0</v>
      </c>
      <c r="G134" s="103" t="s">
        <v>281</v>
      </c>
      <c r="H134" s="41" t="s">
        <v>282</v>
      </c>
    </row>
    <row r="135" spans="1:13" s="84" customFormat="1" ht="21.75" customHeight="1">
      <c r="A135" s="41"/>
      <c r="B135" s="176" t="s">
        <v>283</v>
      </c>
      <c r="C135" s="87"/>
      <c r="D135" s="63"/>
      <c r="E135" s="9"/>
      <c r="F135" s="75">
        <f t="shared" si="11"/>
        <v>0</v>
      </c>
      <c r="G135" s="103" t="s">
        <v>284</v>
      </c>
      <c r="H135" s="41"/>
    </row>
    <row r="136" spans="1:13" s="84" customFormat="1" ht="26.25" customHeight="1">
      <c r="A136" s="41" t="str">
        <f t="shared" ref="A136:A138" si="18">H136</f>
        <v>B3.33 14 13.01</v>
      </c>
      <c r="B136" s="10" t="s">
        <v>285</v>
      </c>
      <c r="C136" s="27" t="s">
        <v>33</v>
      </c>
      <c r="D136" s="32">
        <v>51</v>
      </c>
      <c r="E136" s="32"/>
      <c r="F136" s="75"/>
      <c r="G136" s="104" t="s">
        <v>286</v>
      </c>
      <c r="H136" s="41" t="s">
        <v>287</v>
      </c>
      <c r="M136" s="11">
        <v>370</v>
      </c>
    </row>
    <row r="137" spans="1:13" s="84" customFormat="1" ht="26.25" customHeight="1">
      <c r="A137" s="41" t="str">
        <f t="shared" si="18"/>
        <v>B3.33 14 13.02</v>
      </c>
      <c r="B137" s="10" t="s">
        <v>288</v>
      </c>
      <c r="C137" s="27" t="s">
        <v>33</v>
      </c>
      <c r="D137" s="32">
        <v>14</v>
      </c>
      <c r="E137" s="32"/>
      <c r="F137" s="75"/>
      <c r="G137" s="104" t="s">
        <v>289</v>
      </c>
      <c r="H137" s="41" t="s">
        <v>290</v>
      </c>
      <c r="M137" s="11">
        <v>420</v>
      </c>
    </row>
    <row r="138" spans="1:13" s="84" customFormat="1" ht="26.25" customHeight="1">
      <c r="A138" s="41" t="str">
        <f t="shared" si="18"/>
        <v>B3.33 14 13.03</v>
      </c>
      <c r="B138" s="10" t="s">
        <v>291</v>
      </c>
      <c r="C138" s="27" t="s">
        <v>33</v>
      </c>
      <c r="D138" s="32">
        <v>10</v>
      </c>
      <c r="E138" s="11"/>
      <c r="F138" s="75"/>
      <c r="G138" s="104" t="s">
        <v>292</v>
      </c>
      <c r="H138" s="41" t="s">
        <v>293</v>
      </c>
      <c r="M138" s="258"/>
    </row>
    <row r="139" spans="1:13" s="84" customFormat="1" ht="21.75" customHeight="1">
      <c r="A139" s="41"/>
      <c r="B139" s="176" t="s">
        <v>294</v>
      </c>
      <c r="C139" s="87"/>
      <c r="D139" s="63">
        <v>0</v>
      </c>
      <c r="E139" s="63"/>
      <c r="F139" s="75"/>
      <c r="G139" s="103" t="s">
        <v>295</v>
      </c>
      <c r="H139" s="41"/>
    </row>
    <row r="140" spans="1:13" s="84" customFormat="1" ht="26.25" customHeight="1">
      <c r="A140" s="41" t="str">
        <f t="shared" ref="A140:A142" si="19">H140</f>
        <v>B3.33 14 13.04</v>
      </c>
      <c r="B140" s="10" t="s">
        <v>285</v>
      </c>
      <c r="C140" s="27" t="s">
        <v>33</v>
      </c>
      <c r="D140" s="32">
        <v>4464</v>
      </c>
      <c r="E140" s="32"/>
      <c r="F140" s="75"/>
      <c r="G140" s="104" t="s">
        <v>286</v>
      </c>
      <c r="H140" s="41" t="s">
        <v>296</v>
      </c>
      <c r="M140" s="11">
        <v>370</v>
      </c>
    </row>
    <row r="141" spans="1:13" s="84" customFormat="1" ht="26.25" customHeight="1">
      <c r="A141" s="41" t="str">
        <f t="shared" si="19"/>
        <v>B3.33 14 13.05</v>
      </c>
      <c r="B141" s="10" t="s">
        <v>288</v>
      </c>
      <c r="C141" s="27" t="s">
        <v>33</v>
      </c>
      <c r="D141" s="32">
        <v>633</v>
      </c>
      <c r="E141" s="32"/>
      <c r="F141" s="75"/>
      <c r="G141" s="104" t="s">
        <v>289</v>
      </c>
      <c r="H141" s="41" t="s">
        <v>297</v>
      </c>
      <c r="M141" s="11">
        <v>420</v>
      </c>
    </row>
    <row r="142" spans="1:13" s="84" customFormat="1" ht="26.25" customHeight="1">
      <c r="A142" s="41" t="str">
        <f t="shared" si="19"/>
        <v>B3.33 14 13.03</v>
      </c>
      <c r="B142" s="10" t="s">
        <v>291</v>
      </c>
      <c r="C142" s="27" t="s">
        <v>33</v>
      </c>
      <c r="D142" s="32">
        <v>10</v>
      </c>
      <c r="E142" s="11"/>
      <c r="F142" s="75"/>
      <c r="G142" s="104" t="s">
        <v>292</v>
      </c>
      <c r="H142" s="41" t="s">
        <v>293</v>
      </c>
      <c r="M142" s="258"/>
    </row>
    <row r="143" spans="1:13" s="84" customFormat="1" ht="20.25" customHeight="1">
      <c r="A143" s="41"/>
      <c r="B143" s="176" t="s">
        <v>298</v>
      </c>
      <c r="C143" s="87"/>
      <c r="D143" s="63">
        <v>0</v>
      </c>
      <c r="E143" s="63"/>
      <c r="F143" s="75"/>
      <c r="G143" s="103" t="s">
        <v>299</v>
      </c>
      <c r="H143" s="41"/>
    </row>
    <row r="144" spans="1:13" s="84" customFormat="1" ht="26.25" customHeight="1">
      <c r="A144" s="41" t="str">
        <f>H144</f>
        <v>B3.33 14 13.07</v>
      </c>
      <c r="B144" s="10" t="s">
        <v>285</v>
      </c>
      <c r="C144" s="27" t="s">
        <v>33</v>
      </c>
      <c r="D144" s="32">
        <v>9788</v>
      </c>
      <c r="E144" s="32"/>
      <c r="F144" s="75"/>
      <c r="G144" s="104" t="s">
        <v>286</v>
      </c>
      <c r="H144" s="41" t="s">
        <v>300</v>
      </c>
      <c r="J144" s="11">
        <v>320</v>
      </c>
    </row>
    <row r="145" spans="1:10" s="84" customFormat="1" ht="26.25" customHeight="1">
      <c r="A145" s="41" t="str">
        <f t="shared" ref="A145:A147" si="20">H145</f>
        <v>B3.33 14 13.08</v>
      </c>
      <c r="B145" s="10" t="s">
        <v>288</v>
      </c>
      <c r="C145" s="27" t="s">
        <v>33</v>
      </c>
      <c r="D145" s="32">
        <v>1416</v>
      </c>
      <c r="E145" s="32"/>
      <c r="F145" s="75"/>
      <c r="G145" s="104" t="s">
        <v>289</v>
      </c>
      <c r="H145" s="41" t="s">
        <v>301</v>
      </c>
      <c r="J145" s="11">
        <v>350</v>
      </c>
    </row>
    <row r="146" spans="1:10" s="45" customFormat="1" ht="30" customHeight="1">
      <c r="A146" s="41" t="str">
        <f t="shared" si="20"/>
        <v>B3.33 14 13.09</v>
      </c>
      <c r="B146" s="10" t="s">
        <v>302</v>
      </c>
      <c r="C146" s="27" t="s">
        <v>33</v>
      </c>
      <c r="D146" s="32">
        <v>71</v>
      </c>
      <c r="E146" s="11"/>
      <c r="F146" s="75"/>
      <c r="G146" s="104" t="s">
        <v>303</v>
      </c>
      <c r="H146" s="41" t="s">
        <v>304</v>
      </c>
      <c r="J146" s="11">
        <v>380</v>
      </c>
    </row>
    <row r="147" spans="1:10" s="45" customFormat="1" ht="30" customHeight="1">
      <c r="A147" s="41" t="str">
        <f t="shared" si="20"/>
        <v>B3.33 14 13.03</v>
      </c>
      <c r="B147" s="10" t="s">
        <v>305</v>
      </c>
      <c r="C147" s="27" t="s">
        <v>33</v>
      </c>
      <c r="D147" s="32">
        <v>10</v>
      </c>
      <c r="E147" s="11"/>
      <c r="F147" s="75"/>
      <c r="G147" s="104" t="s">
        <v>306</v>
      </c>
      <c r="H147" s="41" t="s">
        <v>293</v>
      </c>
      <c r="J147" s="258"/>
    </row>
    <row r="148" spans="1:10" s="84" customFormat="1" ht="20.25" customHeight="1">
      <c r="A148" s="41"/>
      <c r="B148" s="176" t="s">
        <v>307</v>
      </c>
      <c r="C148" s="87"/>
      <c r="D148" s="63">
        <v>0</v>
      </c>
      <c r="E148" s="9"/>
      <c r="F148" s="75"/>
      <c r="G148" s="103" t="s">
        <v>308</v>
      </c>
      <c r="H148" s="41"/>
    </row>
    <row r="149" spans="1:10" s="84" customFormat="1" ht="26.25" customHeight="1">
      <c r="A149" s="41" t="str">
        <f>H149</f>
        <v>B3.33 14 13.11</v>
      </c>
      <c r="B149" s="10" t="s">
        <v>285</v>
      </c>
      <c r="C149" s="27" t="s">
        <v>33</v>
      </c>
      <c r="D149" s="32">
        <v>7254</v>
      </c>
      <c r="E149" s="32"/>
      <c r="F149" s="75"/>
      <c r="G149" s="104" t="s">
        <v>286</v>
      </c>
      <c r="H149" s="41" t="s">
        <v>309</v>
      </c>
      <c r="J149" s="11">
        <v>320</v>
      </c>
    </row>
    <row r="150" spans="1:10" s="84" customFormat="1" ht="26.25" customHeight="1">
      <c r="A150" s="41" t="str">
        <f t="shared" ref="A150:A152" si="21">H150</f>
        <v>B3.33 14 13.12</v>
      </c>
      <c r="B150" s="10" t="s">
        <v>288</v>
      </c>
      <c r="C150" s="27" t="s">
        <v>33</v>
      </c>
      <c r="D150" s="32">
        <v>1431</v>
      </c>
      <c r="E150" s="32"/>
      <c r="F150" s="75"/>
      <c r="G150" s="104" t="s">
        <v>289</v>
      </c>
      <c r="H150" s="41" t="s">
        <v>310</v>
      </c>
      <c r="J150" s="11">
        <v>350</v>
      </c>
    </row>
    <row r="151" spans="1:10" s="45" customFormat="1" ht="27" customHeight="1">
      <c r="A151" s="41" t="str">
        <f t="shared" si="21"/>
        <v>B3.33 14 13.13</v>
      </c>
      <c r="B151" s="10" t="s">
        <v>302</v>
      </c>
      <c r="C151" s="27" t="s">
        <v>33</v>
      </c>
      <c r="D151" s="32">
        <v>69</v>
      </c>
      <c r="E151" s="11"/>
      <c r="F151" s="75"/>
      <c r="G151" s="104" t="s">
        <v>303</v>
      </c>
      <c r="H151" s="41" t="s">
        <v>311</v>
      </c>
      <c r="J151" s="11">
        <v>380</v>
      </c>
    </row>
    <row r="152" spans="1:10" s="45" customFormat="1" ht="30" customHeight="1">
      <c r="A152" s="41" t="str">
        <f t="shared" si="21"/>
        <v>B3.33 14 13.14</v>
      </c>
      <c r="B152" s="10" t="s">
        <v>305</v>
      </c>
      <c r="C152" s="27" t="s">
        <v>33</v>
      </c>
      <c r="D152" s="32">
        <v>10</v>
      </c>
      <c r="E152" s="11"/>
      <c r="F152" s="75"/>
      <c r="G152" s="104" t="s">
        <v>306</v>
      </c>
      <c r="H152" s="41" t="s">
        <v>312</v>
      </c>
      <c r="J152" s="258"/>
    </row>
    <row r="153" spans="1:10" s="45" customFormat="1" ht="30" customHeight="1">
      <c r="A153" s="41"/>
      <c r="B153" s="10"/>
      <c r="C153" s="27"/>
      <c r="D153" s="32"/>
      <c r="E153" s="11"/>
      <c r="F153" s="75"/>
      <c r="G153" s="104"/>
      <c r="H153" s="41"/>
      <c r="J153" s="258"/>
    </row>
    <row r="154" spans="1:10" s="45" customFormat="1" ht="30" customHeight="1">
      <c r="A154" s="41"/>
      <c r="B154" s="10"/>
      <c r="C154" s="27"/>
      <c r="D154" s="32"/>
      <c r="E154" s="11"/>
      <c r="F154" s="75"/>
      <c r="G154" s="104"/>
      <c r="H154" s="41"/>
      <c r="J154" s="258"/>
    </row>
    <row r="155" spans="1:10" s="45" customFormat="1" ht="30" customHeight="1">
      <c r="A155" s="41"/>
      <c r="B155" s="10"/>
      <c r="C155" s="27"/>
      <c r="D155" s="32"/>
      <c r="E155" s="11"/>
      <c r="F155" s="75"/>
      <c r="G155" s="104"/>
      <c r="H155" s="41"/>
      <c r="J155" s="258"/>
    </row>
    <row r="156" spans="1:10" s="84" customFormat="1" ht="30" customHeight="1">
      <c r="A156" s="67"/>
      <c r="B156" s="42" t="s">
        <v>313</v>
      </c>
      <c r="C156" s="2306" t="s">
        <v>79</v>
      </c>
      <c r="D156" s="2307"/>
      <c r="E156" s="2308"/>
      <c r="F156" s="75">
        <f t="shared" ref="F156:F157" si="22">E156+D156</f>
        <v>0</v>
      </c>
      <c r="G156" s="82" t="s">
        <v>314</v>
      </c>
      <c r="H156" s="67"/>
    </row>
    <row r="157" spans="1:10" s="84" customFormat="1" ht="30" customHeight="1">
      <c r="A157" s="41"/>
      <c r="B157" s="176" t="s">
        <v>278</v>
      </c>
      <c r="C157" s="87"/>
      <c r="D157" s="63"/>
      <c r="E157" s="9"/>
      <c r="F157" s="75">
        <f t="shared" si="22"/>
        <v>0</v>
      </c>
      <c r="G157" s="103" t="s">
        <v>279</v>
      </c>
      <c r="H157" s="60"/>
    </row>
    <row r="158" spans="1:10" s="84" customFormat="1" ht="21" customHeight="1">
      <c r="A158" s="41"/>
      <c r="B158" s="176" t="s">
        <v>315</v>
      </c>
      <c r="C158" s="87"/>
      <c r="D158" s="63">
        <v>0</v>
      </c>
      <c r="E158" s="9"/>
      <c r="F158" s="75"/>
      <c r="G158" s="103" t="s">
        <v>316</v>
      </c>
      <c r="H158" s="41"/>
    </row>
    <row r="159" spans="1:10" s="84" customFormat="1" ht="26.25" customHeight="1">
      <c r="A159" s="41" t="str">
        <f t="shared" ref="A159:A161" si="23">H159</f>
        <v>B3.33 14 13.15</v>
      </c>
      <c r="B159" s="10" t="s">
        <v>285</v>
      </c>
      <c r="C159" s="27" t="s">
        <v>33</v>
      </c>
      <c r="D159" s="32">
        <v>201</v>
      </c>
      <c r="E159" s="32"/>
      <c r="F159" s="75"/>
      <c r="G159" s="104" t="s">
        <v>286</v>
      </c>
      <c r="H159" s="41" t="s">
        <v>317</v>
      </c>
    </row>
    <row r="160" spans="1:10" s="84" customFormat="1" ht="26.25" customHeight="1">
      <c r="A160" s="41" t="str">
        <f t="shared" si="23"/>
        <v>B3.33 14 13.16</v>
      </c>
      <c r="B160" s="10" t="s">
        <v>288</v>
      </c>
      <c r="C160" s="27" t="s">
        <v>33</v>
      </c>
      <c r="D160" s="32">
        <v>151</v>
      </c>
      <c r="E160" s="32"/>
      <c r="F160" s="75"/>
      <c r="G160" s="104" t="s">
        <v>289</v>
      </c>
      <c r="H160" s="41" t="s">
        <v>318</v>
      </c>
    </row>
    <row r="161" spans="1:13" s="84" customFormat="1" ht="26.25" customHeight="1">
      <c r="A161" s="41" t="str">
        <f t="shared" si="23"/>
        <v>B3.33 14 13.17</v>
      </c>
      <c r="B161" s="10" t="s">
        <v>291</v>
      </c>
      <c r="C161" s="27" t="s">
        <v>33</v>
      </c>
      <c r="D161" s="32">
        <v>10</v>
      </c>
      <c r="E161" s="11"/>
      <c r="F161" s="75"/>
      <c r="G161" s="104" t="s">
        <v>292</v>
      </c>
      <c r="H161" s="41" t="s">
        <v>319</v>
      </c>
      <c r="M161" s="258"/>
    </row>
    <row r="162" spans="1:13" s="84" customFormat="1" ht="25.5" customHeight="1">
      <c r="A162" s="41"/>
      <c r="B162" s="176" t="s">
        <v>320</v>
      </c>
      <c r="C162" s="87"/>
      <c r="D162" s="63">
        <v>0</v>
      </c>
      <c r="E162" s="9"/>
      <c r="F162" s="75"/>
      <c r="G162" s="103" t="s">
        <v>321</v>
      </c>
      <c r="H162" s="41"/>
    </row>
    <row r="163" spans="1:13" s="22" customFormat="1" ht="30" customHeight="1">
      <c r="A163" s="41" t="str">
        <f>H163</f>
        <v>B3.33 14 13.18</v>
      </c>
      <c r="B163" s="10" t="s">
        <v>285</v>
      </c>
      <c r="C163" s="27" t="s">
        <v>33</v>
      </c>
      <c r="D163" s="32">
        <v>60</v>
      </c>
      <c r="E163" s="11"/>
      <c r="F163" s="75"/>
      <c r="G163" s="104" t="s">
        <v>286</v>
      </c>
      <c r="H163" s="41" t="s">
        <v>322</v>
      </c>
    </row>
    <row r="164" spans="1:13" s="84" customFormat="1" ht="26.25" customHeight="1">
      <c r="A164" s="41" t="str">
        <f t="shared" ref="A164" si="24">H164</f>
        <v>B3.33 14 13.19</v>
      </c>
      <c r="B164" s="10" t="s">
        <v>323</v>
      </c>
      <c r="C164" s="27" t="s">
        <v>33</v>
      </c>
      <c r="D164" s="32">
        <v>10</v>
      </c>
      <c r="E164" s="11"/>
      <c r="F164" s="75"/>
      <c r="G164" s="104" t="s">
        <v>324</v>
      </c>
      <c r="H164" s="41" t="s">
        <v>325</v>
      </c>
    </row>
    <row r="165" spans="1:13" s="84" customFormat="1" ht="30" customHeight="1">
      <c r="A165" s="41"/>
      <c r="B165" s="176" t="s">
        <v>278</v>
      </c>
      <c r="C165" s="87"/>
      <c r="D165" s="63"/>
      <c r="E165" s="9"/>
      <c r="F165" s="75">
        <f t="shared" ref="F165:F226" si="25">E165+D165</f>
        <v>0</v>
      </c>
      <c r="G165" s="103" t="s">
        <v>279</v>
      </c>
      <c r="H165" s="60"/>
    </row>
    <row r="166" spans="1:13" s="84" customFormat="1" ht="30" customHeight="1">
      <c r="A166" s="27" t="str">
        <f>H166</f>
        <v>33 14 11</v>
      </c>
      <c r="B166" s="176" t="s">
        <v>326</v>
      </c>
      <c r="C166" s="87"/>
      <c r="D166" s="63"/>
      <c r="E166" s="9"/>
      <c r="F166" s="75">
        <f t="shared" si="25"/>
        <v>0</v>
      </c>
      <c r="G166" s="103" t="s">
        <v>327</v>
      </c>
      <c r="H166" s="46" t="s">
        <v>328</v>
      </c>
    </row>
    <row r="167" spans="1:13" s="84" customFormat="1" ht="30" customHeight="1">
      <c r="A167" s="27" t="str">
        <f>H167</f>
        <v>B3.33 14 11.01</v>
      </c>
      <c r="B167" s="31" t="s">
        <v>329</v>
      </c>
      <c r="C167" s="27" t="s">
        <v>33</v>
      </c>
      <c r="D167" s="32">
        <v>289</v>
      </c>
      <c r="E167" s="32"/>
      <c r="F167" s="75"/>
      <c r="G167" s="104" t="s">
        <v>330</v>
      </c>
      <c r="H167" s="46" t="s">
        <v>331</v>
      </c>
    </row>
    <row r="168" spans="1:13" s="84" customFormat="1" ht="30" customHeight="1">
      <c r="A168" s="27" t="str">
        <f>H168</f>
        <v>B3.33 14 11.02</v>
      </c>
      <c r="B168" s="31" t="s">
        <v>332</v>
      </c>
      <c r="C168" s="27" t="s">
        <v>33</v>
      </c>
      <c r="D168" s="32">
        <v>562</v>
      </c>
      <c r="E168" s="32"/>
      <c r="F168" s="75"/>
      <c r="G168" s="104" t="s">
        <v>333</v>
      </c>
      <c r="H168" s="46" t="s">
        <v>334</v>
      </c>
    </row>
    <row r="169" spans="1:13" s="84" customFormat="1" ht="30" customHeight="1">
      <c r="A169" s="27" t="str">
        <f t="shared" ref="A169" si="26">H169</f>
        <v>B3.33 14 11.03</v>
      </c>
      <c r="B169" s="31" t="s">
        <v>335</v>
      </c>
      <c r="C169" s="27" t="s">
        <v>33</v>
      </c>
      <c r="D169" s="32">
        <v>553</v>
      </c>
      <c r="E169" s="32"/>
      <c r="F169" s="75"/>
      <c r="G169" s="104" t="s">
        <v>336</v>
      </c>
      <c r="H169" s="46" t="s">
        <v>337</v>
      </c>
    </row>
    <row r="170" spans="1:13" s="84" customFormat="1" ht="30" customHeight="1">
      <c r="A170" s="27" t="str">
        <f>H170</f>
        <v>B3.33 14 11.04</v>
      </c>
      <c r="B170" s="31" t="s">
        <v>338</v>
      </c>
      <c r="C170" s="27" t="s">
        <v>33</v>
      </c>
      <c r="D170" s="32">
        <v>7</v>
      </c>
      <c r="E170" s="32"/>
      <c r="F170" s="75"/>
      <c r="G170" s="104" t="s">
        <v>339</v>
      </c>
      <c r="H170" s="46" t="s">
        <v>340</v>
      </c>
    </row>
    <row r="171" spans="1:13" s="84" customFormat="1" ht="30" customHeight="1">
      <c r="A171" s="27" t="str">
        <f t="shared" ref="A171" si="27">H171</f>
        <v>B3.33 14 11.05</v>
      </c>
      <c r="B171" s="31" t="s">
        <v>341</v>
      </c>
      <c r="C171" s="27" t="s">
        <v>33</v>
      </c>
      <c r="D171" s="32">
        <v>60</v>
      </c>
      <c r="E171" s="32"/>
      <c r="F171" s="75"/>
      <c r="G171" s="104" t="s">
        <v>342</v>
      </c>
      <c r="H171" s="46" t="s">
        <v>343</v>
      </c>
    </row>
    <row r="172" spans="1:13" s="177" customFormat="1" ht="30" customHeight="1">
      <c r="A172" s="27"/>
      <c r="B172" s="176" t="s">
        <v>344</v>
      </c>
      <c r="C172" s="87"/>
      <c r="D172" s="63"/>
      <c r="E172" s="9"/>
      <c r="F172" s="75">
        <f t="shared" si="25"/>
        <v>0</v>
      </c>
      <c r="G172" s="103" t="s">
        <v>345</v>
      </c>
      <c r="H172" s="27"/>
    </row>
    <row r="173" spans="1:13" s="79" customFormat="1" ht="30" customHeight="1">
      <c r="A173" s="27" t="str">
        <f>H173</f>
        <v>33 14 19</v>
      </c>
      <c r="B173" s="176" t="s">
        <v>346</v>
      </c>
      <c r="C173" s="87"/>
      <c r="D173" s="63"/>
      <c r="E173" s="9"/>
      <c r="F173" s="75">
        <f t="shared" si="25"/>
        <v>0</v>
      </c>
      <c r="G173" s="103" t="s">
        <v>347</v>
      </c>
      <c r="H173" s="55" t="s">
        <v>348</v>
      </c>
    </row>
    <row r="174" spans="1:13" s="79" customFormat="1" ht="30" customHeight="1">
      <c r="A174" s="27">
        <f>H174</f>
        <v>0</v>
      </c>
      <c r="B174" s="176" t="s">
        <v>349</v>
      </c>
      <c r="C174" s="87"/>
      <c r="D174" s="63"/>
      <c r="E174" s="9"/>
      <c r="F174" s="75">
        <f t="shared" si="25"/>
        <v>0</v>
      </c>
      <c r="G174" s="103" t="s">
        <v>350</v>
      </c>
      <c r="H174" s="27"/>
    </row>
    <row r="175" spans="1:13" s="77" customFormat="1" ht="30" customHeight="1">
      <c r="A175" s="27" t="str">
        <f t="shared" ref="A175" si="28">H175</f>
        <v>B3.33 14 19.01</v>
      </c>
      <c r="B175" s="105" t="s">
        <v>351</v>
      </c>
      <c r="C175" s="27" t="s">
        <v>267</v>
      </c>
      <c r="D175" s="32">
        <v>19</v>
      </c>
      <c r="E175" s="32"/>
      <c r="F175" s="75"/>
      <c r="G175" s="35" t="s">
        <v>352</v>
      </c>
      <c r="H175" s="27" t="s">
        <v>353</v>
      </c>
    </row>
    <row r="176" spans="1:13" s="77" customFormat="1" ht="30" customHeight="1">
      <c r="A176" s="27" t="str">
        <f>H176</f>
        <v>B3.33 14 19.02</v>
      </c>
      <c r="B176" s="105" t="s">
        <v>354</v>
      </c>
      <c r="C176" s="27" t="s">
        <v>267</v>
      </c>
      <c r="D176" s="32">
        <v>45</v>
      </c>
      <c r="E176" s="32"/>
      <c r="F176" s="75"/>
      <c r="G176" s="35" t="s">
        <v>355</v>
      </c>
      <c r="H176" s="27" t="s">
        <v>356</v>
      </c>
    </row>
    <row r="177" spans="1:8" s="77" customFormat="1" ht="30" customHeight="1">
      <c r="A177" s="27" t="str">
        <f>H177</f>
        <v>B3.33 14 19.03</v>
      </c>
      <c r="B177" s="105" t="s">
        <v>357</v>
      </c>
      <c r="C177" s="27" t="s">
        <v>267</v>
      </c>
      <c r="D177" s="32">
        <v>39</v>
      </c>
      <c r="E177" s="32"/>
      <c r="F177" s="75"/>
      <c r="G177" s="35" t="s">
        <v>358</v>
      </c>
      <c r="H177" s="27" t="s">
        <v>359</v>
      </c>
    </row>
    <row r="178" spans="1:8" s="77" customFormat="1" ht="30" customHeight="1">
      <c r="A178" s="27"/>
      <c r="B178" s="105"/>
      <c r="C178" s="27"/>
      <c r="D178" s="32"/>
      <c r="E178" s="32"/>
      <c r="F178" s="75"/>
      <c r="G178" s="35"/>
      <c r="H178" s="27"/>
    </row>
    <row r="179" spans="1:8" s="84" customFormat="1" ht="30" customHeight="1">
      <c r="A179" s="67"/>
      <c r="B179" s="42" t="s">
        <v>313</v>
      </c>
      <c r="C179" s="2306" t="s">
        <v>79</v>
      </c>
      <c r="D179" s="2307"/>
      <c r="E179" s="2308"/>
      <c r="F179" s="75">
        <f t="shared" si="25"/>
        <v>0</v>
      </c>
      <c r="G179" s="82" t="s">
        <v>314</v>
      </c>
      <c r="H179" s="67"/>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 t="shared" ref="A182:A184" si="29">H182</f>
        <v>0</v>
      </c>
      <c r="B182" s="176" t="s">
        <v>360</v>
      </c>
      <c r="C182" s="87"/>
      <c r="D182" s="63"/>
      <c r="E182" s="9"/>
      <c r="F182" s="75">
        <f t="shared" si="25"/>
        <v>0</v>
      </c>
      <c r="G182" s="103" t="s">
        <v>361</v>
      </c>
      <c r="H182" s="27"/>
    </row>
    <row r="183" spans="1:8" s="79" customFormat="1" ht="30" customHeight="1">
      <c r="A183" s="27" t="str">
        <f t="shared" si="29"/>
        <v>B3.33 14 19.04</v>
      </c>
      <c r="B183" s="105" t="s">
        <v>362</v>
      </c>
      <c r="C183" s="27" t="s">
        <v>267</v>
      </c>
      <c r="D183" s="32">
        <v>2</v>
      </c>
      <c r="E183" s="5"/>
      <c r="F183" s="75"/>
      <c r="G183" s="35" t="s">
        <v>363</v>
      </c>
      <c r="H183" s="27" t="s">
        <v>364</v>
      </c>
    </row>
    <row r="184" spans="1:8" s="79" customFormat="1" ht="30" customHeight="1">
      <c r="A184" s="27" t="str">
        <f t="shared" si="29"/>
        <v>B3.33 14 19.05</v>
      </c>
      <c r="B184" s="105" t="s">
        <v>365</v>
      </c>
      <c r="C184" s="27" t="s">
        <v>267</v>
      </c>
      <c r="D184" s="32">
        <v>1</v>
      </c>
      <c r="E184" s="5"/>
      <c r="F184" s="75"/>
      <c r="G184" s="35" t="s">
        <v>366</v>
      </c>
      <c r="H184" s="27" t="s">
        <v>367</v>
      </c>
    </row>
    <row r="185" spans="1:8" s="79" customFormat="1" ht="30" customHeight="1">
      <c r="A185" s="27">
        <f>H185</f>
        <v>0</v>
      </c>
      <c r="B185" s="176" t="s">
        <v>368</v>
      </c>
      <c r="C185" s="87"/>
      <c r="D185" s="63">
        <v>0</v>
      </c>
      <c r="E185" s="9"/>
      <c r="F185" s="75"/>
      <c r="G185" s="103" t="s">
        <v>369</v>
      </c>
      <c r="H185" s="27"/>
    </row>
    <row r="186" spans="1:8" s="79" customFormat="1" ht="30" customHeight="1">
      <c r="A186" s="27" t="str">
        <f t="shared" ref="A186" si="30">H186</f>
        <v>B3.33 14 19.06</v>
      </c>
      <c r="B186" s="105" t="s">
        <v>370</v>
      </c>
      <c r="C186" s="27" t="s">
        <v>267</v>
      </c>
      <c r="D186" s="32">
        <v>2</v>
      </c>
      <c r="E186" s="5"/>
      <c r="F186" s="75"/>
      <c r="G186" s="35" t="s">
        <v>371</v>
      </c>
      <c r="H186" s="27" t="s">
        <v>372</v>
      </c>
    </row>
    <row r="187" spans="1:8" s="79" customFormat="1" ht="30" customHeight="1">
      <c r="A187" s="27" t="str">
        <f>H187</f>
        <v>B3.33 14 19.07</v>
      </c>
      <c r="B187" s="105" t="s">
        <v>373</v>
      </c>
      <c r="C187" s="27" t="s">
        <v>267</v>
      </c>
      <c r="D187" s="32">
        <v>8</v>
      </c>
      <c r="E187" s="32"/>
      <c r="F187" s="75"/>
      <c r="G187" s="35" t="s">
        <v>374</v>
      </c>
      <c r="H187" s="27" t="s">
        <v>375</v>
      </c>
    </row>
    <row r="188" spans="1:8" s="79" customFormat="1" ht="30" customHeight="1">
      <c r="A188" s="27" t="str">
        <f t="shared" ref="A188:A189" si="31">H188</f>
        <v>B3.33 14 19.08</v>
      </c>
      <c r="B188" s="105" t="s">
        <v>376</v>
      </c>
      <c r="C188" s="27" t="s">
        <v>267</v>
      </c>
      <c r="D188" s="32">
        <v>4</v>
      </c>
      <c r="E188" s="32"/>
      <c r="F188" s="75"/>
      <c r="G188" s="35" t="s">
        <v>377</v>
      </c>
      <c r="H188" s="27" t="s">
        <v>378</v>
      </c>
    </row>
    <row r="189" spans="1:8" s="79" customFormat="1" ht="30" customHeight="1">
      <c r="A189" s="27" t="str">
        <f t="shared" si="31"/>
        <v>B3.33 14 19.09</v>
      </c>
      <c r="B189" s="105" t="s">
        <v>379</v>
      </c>
      <c r="C189" s="27" t="s">
        <v>267</v>
      </c>
      <c r="D189" s="32">
        <v>2</v>
      </c>
      <c r="E189" s="32"/>
      <c r="F189" s="75"/>
      <c r="G189" s="35" t="s">
        <v>380</v>
      </c>
      <c r="H189" s="27" t="s">
        <v>381</v>
      </c>
    </row>
    <row r="190" spans="1:8" s="79" customFormat="1" ht="30" customHeight="1">
      <c r="A190" s="27">
        <f>H190</f>
        <v>0</v>
      </c>
      <c r="B190" s="176" t="s">
        <v>382</v>
      </c>
      <c r="C190" s="87"/>
      <c r="D190" s="63">
        <v>0</v>
      </c>
      <c r="E190" s="9"/>
      <c r="F190" s="75"/>
      <c r="G190" s="103" t="s">
        <v>383</v>
      </c>
      <c r="H190" s="27"/>
    </row>
    <row r="191" spans="1:8" s="79" customFormat="1" ht="30" customHeight="1">
      <c r="A191" s="27" t="str">
        <f>H191</f>
        <v>B3.33 14 19.10</v>
      </c>
      <c r="B191" s="105" t="s">
        <v>384</v>
      </c>
      <c r="C191" s="27" t="s">
        <v>267</v>
      </c>
      <c r="D191" s="32">
        <v>1</v>
      </c>
      <c r="E191" s="5"/>
      <c r="F191" s="75"/>
      <c r="G191" s="35" t="s">
        <v>385</v>
      </c>
      <c r="H191" s="27" t="s">
        <v>386</v>
      </c>
    </row>
    <row r="192" spans="1:8" s="79" customFormat="1" ht="30" customHeight="1">
      <c r="A192" s="27" t="str">
        <f>H192</f>
        <v>B3.33 14 19.11</v>
      </c>
      <c r="B192" s="105" t="s">
        <v>387</v>
      </c>
      <c r="C192" s="27" t="s">
        <v>267</v>
      </c>
      <c r="D192" s="32">
        <v>7</v>
      </c>
      <c r="E192" s="5"/>
      <c r="F192" s="75"/>
      <c r="G192" s="35" t="s">
        <v>388</v>
      </c>
      <c r="H192" s="27" t="s">
        <v>389</v>
      </c>
    </row>
    <row r="193" spans="1:8" s="79" customFormat="1" ht="30" customHeight="1">
      <c r="A193" s="27" t="str">
        <f t="shared" ref="A193" si="32">H193</f>
        <v>B3.33 14 19.12</v>
      </c>
      <c r="B193" s="105" t="s">
        <v>390</v>
      </c>
      <c r="C193" s="27" t="s">
        <v>267</v>
      </c>
      <c r="D193" s="32">
        <v>5</v>
      </c>
      <c r="E193" s="5"/>
      <c r="F193" s="75"/>
      <c r="G193" s="35" t="s">
        <v>391</v>
      </c>
      <c r="H193" s="27" t="s">
        <v>392</v>
      </c>
    </row>
    <row r="194" spans="1:8" s="79" customFormat="1" ht="30" customHeight="1">
      <c r="A194" s="27">
        <f>H194</f>
        <v>0</v>
      </c>
      <c r="B194" s="28" t="s">
        <v>393</v>
      </c>
      <c r="C194" s="178"/>
      <c r="D194" s="12">
        <v>0</v>
      </c>
      <c r="E194" s="13"/>
      <c r="F194" s="75"/>
      <c r="G194" s="103" t="s">
        <v>394</v>
      </c>
      <c r="H194" s="27"/>
    </row>
    <row r="195" spans="1:8" s="79" customFormat="1" ht="33.75" customHeight="1">
      <c r="A195" s="27" t="str">
        <f t="shared" ref="A195" si="33">H195</f>
        <v>B3.33 14 19.13</v>
      </c>
      <c r="B195" s="31" t="s">
        <v>395</v>
      </c>
      <c r="C195" s="27" t="s">
        <v>267</v>
      </c>
      <c r="D195" s="32">
        <v>280</v>
      </c>
      <c r="E195" s="5"/>
      <c r="F195" s="75"/>
      <c r="G195" s="104" t="s">
        <v>396</v>
      </c>
      <c r="H195" s="27" t="s">
        <v>397</v>
      </c>
    </row>
    <row r="196" spans="1:8" s="79" customFormat="1" ht="30" customHeight="1">
      <c r="A196" s="27"/>
      <c r="B196" s="105"/>
      <c r="C196" s="27"/>
      <c r="D196" s="32"/>
      <c r="E196" s="5"/>
      <c r="F196" s="75">
        <f t="shared" si="25"/>
        <v>0</v>
      </c>
      <c r="G196" s="35"/>
      <c r="H196" s="27"/>
    </row>
    <row r="197" spans="1:8" s="79" customFormat="1" ht="30" customHeight="1">
      <c r="A197" s="27"/>
      <c r="B197" s="105"/>
      <c r="C197" s="27"/>
      <c r="D197" s="32"/>
      <c r="E197" s="5"/>
      <c r="F197" s="75">
        <f t="shared" si="25"/>
        <v>0</v>
      </c>
      <c r="G197" s="35"/>
      <c r="H197" s="27"/>
    </row>
    <row r="198" spans="1:8" s="79" customFormat="1" ht="30" customHeight="1">
      <c r="A198" s="27"/>
      <c r="B198" s="105"/>
      <c r="C198" s="27"/>
      <c r="D198" s="32"/>
      <c r="E198" s="5"/>
      <c r="F198" s="75">
        <f t="shared" si="25"/>
        <v>0</v>
      </c>
      <c r="G198" s="35"/>
      <c r="H198" s="27"/>
    </row>
    <row r="199" spans="1:8" s="79" customFormat="1" ht="30" customHeight="1">
      <c r="A199" s="27"/>
      <c r="B199" s="105"/>
      <c r="C199" s="27"/>
      <c r="D199" s="32"/>
      <c r="E199" s="5"/>
      <c r="F199" s="75">
        <f t="shared" si="25"/>
        <v>0</v>
      </c>
      <c r="G199" s="35"/>
      <c r="H199" s="27"/>
    </row>
    <row r="200" spans="1:8" s="177" customFormat="1" ht="33" customHeight="1">
      <c r="A200" s="67"/>
      <c r="B200" s="42" t="s">
        <v>313</v>
      </c>
      <c r="C200" s="2306" t="s">
        <v>79</v>
      </c>
      <c r="D200" s="2307"/>
      <c r="E200" s="2308"/>
      <c r="F200" s="75">
        <f t="shared" si="25"/>
        <v>0</v>
      </c>
      <c r="G200" s="82" t="s">
        <v>314</v>
      </c>
      <c r="H200" s="67"/>
    </row>
    <row r="201" spans="1:8" s="177" customFormat="1" ht="30" customHeight="1">
      <c r="A201" s="27">
        <f t="shared" ref="A201:A218" si="34">H201</f>
        <v>0</v>
      </c>
      <c r="B201" s="28" t="s">
        <v>398</v>
      </c>
      <c r="C201" s="178"/>
      <c r="D201" s="12"/>
      <c r="E201" s="13"/>
      <c r="F201" s="75">
        <f t="shared" si="25"/>
        <v>0</v>
      </c>
      <c r="G201" s="103" t="s">
        <v>399</v>
      </c>
      <c r="H201" s="27"/>
    </row>
    <row r="202" spans="1:8" s="79" customFormat="1" ht="30" customHeight="1">
      <c r="A202" s="27" t="str">
        <f t="shared" si="34"/>
        <v>B3.33 14 13</v>
      </c>
      <c r="B202" s="28" t="s">
        <v>400</v>
      </c>
      <c r="C202" s="178"/>
      <c r="D202" s="12"/>
      <c r="E202" s="13"/>
      <c r="F202" s="75">
        <f t="shared" si="25"/>
        <v>0</v>
      </c>
      <c r="G202" s="103" t="s">
        <v>401</v>
      </c>
      <c r="H202" s="27" t="s">
        <v>402</v>
      </c>
    </row>
    <row r="203" spans="1:8" s="79" customFormat="1" ht="30" customHeight="1">
      <c r="A203" s="27" t="str">
        <f t="shared" si="34"/>
        <v>B3.33 14 13.01</v>
      </c>
      <c r="B203" s="179" t="s">
        <v>403</v>
      </c>
      <c r="C203" s="27" t="s">
        <v>267</v>
      </c>
      <c r="D203" s="32">
        <v>2</v>
      </c>
      <c r="E203" s="5"/>
      <c r="F203" s="75"/>
      <c r="G203" s="104" t="s">
        <v>404</v>
      </c>
      <c r="H203" s="27" t="s">
        <v>287</v>
      </c>
    </row>
    <row r="204" spans="1:8" s="79" customFormat="1" ht="30" customHeight="1">
      <c r="A204" s="27" t="str">
        <f t="shared" si="34"/>
        <v>B3.33 14 13.02</v>
      </c>
      <c r="B204" s="179" t="s">
        <v>405</v>
      </c>
      <c r="C204" s="27" t="s">
        <v>267</v>
      </c>
      <c r="D204" s="32">
        <v>1</v>
      </c>
      <c r="E204" s="5"/>
      <c r="F204" s="75"/>
      <c r="G204" s="104" t="s">
        <v>406</v>
      </c>
      <c r="H204" s="27" t="s">
        <v>290</v>
      </c>
    </row>
    <row r="205" spans="1:8" s="79" customFormat="1" ht="30" customHeight="1">
      <c r="A205" s="27">
        <f t="shared" si="34"/>
        <v>0</v>
      </c>
      <c r="B205" s="28" t="s">
        <v>407</v>
      </c>
      <c r="C205" s="178"/>
      <c r="D205" s="12">
        <v>0</v>
      </c>
      <c r="E205" s="13"/>
      <c r="F205" s="75"/>
      <c r="G205" s="103" t="s">
        <v>408</v>
      </c>
      <c r="H205" s="27"/>
    </row>
    <row r="206" spans="1:8" s="79" customFormat="1" ht="30" customHeight="1">
      <c r="A206" s="27" t="str">
        <f t="shared" si="34"/>
        <v>B3.33 14 13.03</v>
      </c>
      <c r="B206" s="38" t="s">
        <v>409</v>
      </c>
      <c r="C206" s="27" t="s">
        <v>267</v>
      </c>
      <c r="D206" s="32">
        <f>D186</f>
        <v>2</v>
      </c>
      <c r="E206" s="5"/>
      <c r="F206" s="75"/>
      <c r="G206" s="105" t="s">
        <v>410</v>
      </c>
      <c r="H206" s="27" t="s">
        <v>293</v>
      </c>
    </row>
    <row r="207" spans="1:8" s="79" customFormat="1" ht="30" customHeight="1">
      <c r="A207" s="27" t="str">
        <f t="shared" si="34"/>
        <v>B3.33 14 13.04</v>
      </c>
      <c r="B207" s="38" t="s">
        <v>411</v>
      </c>
      <c r="C207" s="27" t="s">
        <v>267</v>
      </c>
      <c r="D207" s="32">
        <f t="shared" ref="D207:D209" si="35">D187</f>
        <v>8</v>
      </c>
      <c r="E207" s="5"/>
      <c r="F207" s="75"/>
      <c r="G207" s="105" t="s">
        <v>412</v>
      </c>
      <c r="H207" s="27" t="s">
        <v>296</v>
      </c>
    </row>
    <row r="208" spans="1:8" s="79" customFormat="1" ht="30" customHeight="1">
      <c r="A208" s="27" t="str">
        <f t="shared" si="34"/>
        <v>B3.33 14 13.05</v>
      </c>
      <c r="B208" s="38" t="s">
        <v>413</v>
      </c>
      <c r="C208" s="27" t="s">
        <v>267</v>
      </c>
      <c r="D208" s="32">
        <f t="shared" si="35"/>
        <v>4</v>
      </c>
      <c r="E208" s="5"/>
      <c r="F208" s="75"/>
      <c r="G208" s="105" t="s">
        <v>414</v>
      </c>
      <c r="H208" s="27" t="s">
        <v>297</v>
      </c>
    </row>
    <row r="209" spans="1:8" s="79" customFormat="1" ht="30" customHeight="1">
      <c r="A209" s="27" t="str">
        <f t="shared" si="34"/>
        <v>B3.33 14 13.06</v>
      </c>
      <c r="B209" s="38" t="s">
        <v>415</v>
      </c>
      <c r="C209" s="27" t="s">
        <v>267</v>
      </c>
      <c r="D209" s="32">
        <f t="shared" si="35"/>
        <v>2</v>
      </c>
      <c r="E209" s="5"/>
      <c r="F209" s="75"/>
      <c r="G209" s="105" t="s">
        <v>416</v>
      </c>
      <c r="H209" s="46" t="s">
        <v>417</v>
      </c>
    </row>
    <row r="210" spans="1:8" s="79" customFormat="1" ht="27" customHeight="1">
      <c r="A210" s="27">
        <f t="shared" si="34"/>
        <v>0</v>
      </c>
      <c r="B210" s="28" t="s">
        <v>418</v>
      </c>
      <c r="C210" s="178"/>
      <c r="D210" s="12">
        <v>0</v>
      </c>
      <c r="E210" s="13"/>
      <c r="F210" s="75"/>
      <c r="G210" s="103" t="s">
        <v>419</v>
      </c>
      <c r="H210" s="46"/>
    </row>
    <row r="211" spans="1:8" s="106" customFormat="1" ht="30" customHeight="1">
      <c r="A211" s="27" t="str">
        <f t="shared" si="34"/>
        <v>B3.33 14 13.07</v>
      </c>
      <c r="B211" s="38" t="s">
        <v>420</v>
      </c>
      <c r="C211" s="27" t="s">
        <v>267</v>
      </c>
      <c r="D211" s="32">
        <f>D191</f>
        <v>1</v>
      </c>
      <c r="E211" s="5"/>
      <c r="F211" s="75"/>
      <c r="G211" s="105" t="s">
        <v>421</v>
      </c>
      <c r="H211" s="46" t="s">
        <v>300</v>
      </c>
    </row>
    <row r="212" spans="1:8" s="106" customFormat="1" ht="30" customHeight="1">
      <c r="A212" s="27" t="str">
        <f t="shared" si="34"/>
        <v>B3.33 14 13.08</v>
      </c>
      <c r="B212" s="38" t="s">
        <v>422</v>
      </c>
      <c r="C212" s="27" t="s">
        <v>267</v>
      </c>
      <c r="D212" s="32">
        <f t="shared" ref="D212:D213" si="36">D192</f>
        <v>7</v>
      </c>
      <c r="E212" s="5"/>
      <c r="F212" s="75"/>
      <c r="G212" s="105" t="s">
        <v>423</v>
      </c>
      <c r="H212" s="46" t="s">
        <v>301</v>
      </c>
    </row>
    <row r="213" spans="1:8" s="106" customFormat="1" ht="30" customHeight="1">
      <c r="A213" s="27" t="str">
        <f t="shared" si="34"/>
        <v>B3.33 14 13.09</v>
      </c>
      <c r="B213" s="38" t="s">
        <v>424</v>
      </c>
      <c r="C213" s="27" t="s">
        <v>267</v>
      </c>
      <c r="D213" s="32">
        <f t="shared" si="36"/>
        <v>5</v>
      </c>
      <c r="E213" s="5"/>
      <c r="F213" s="75"/>
      <c r="G213" s="105" t="s">
        <v>425</v>
      </c>
      <c r="H213" s="46" t="s">
        <v>304</v>
      </c>
    </row>
    <row r="214" spans="1:8" s="36" customFormat="1" ht="30" customHeight="1">
      <c r="A214" s="30" t="str">
        <f t="shared" si="34"/>
        <v>33 71 19</v>
      </c>
      <c r="B214" s="28" t="s">
        <v>426</v>
      </c>
      <c r="C214" s="178"/>
      <c r="D214" s="12">
        <v>0</v>
      </c>
      <c r="E214" s="13"/>
      <c r="F214" s="75"/>
      <c r="G214" s="103" t="s">
        <v>6</v>
      </c>
      <c r="H214" s="30" t="s">
        <v>136</v>
      </c>
    </row>
    <row r="215" spans="1:8" s="48" customFormat="1" ht="27.75" customHeight="1">
      <c r="A215" s="27" t="str">
        <f t="shared" si="34"/>
        <v>B3.33 71 19.01</v>
      </c>
      <c r="B215" s="51" t="s">
        <v>427</v>
      </c>
      <c r="C215" s="46" t="s">
        <v>267</v>
      </c>
      <c r="D215" s="32">
        <v>93</v>
      </c>
      <c r="E215" s="8"/>
      <c r="F215" s="75"/>
      <c r="G215" s="47" t="s">
        <v>428</v>
      </c>
      <c r="H215" s="40" t="s">
        <v>429</v>
      </c>
    </row>
    <row r="216" spans="1:8" s="36" customFormat="1" ht="30" customHeight="1">
      <c r="A216" s="30" t="str">
        <f t="shared" si="34"/>
        <v>33 05 04</v>
      </c>
      <c r="B216" s="28" t="s">
        <v>430</v>
      </c>
      <c r="C216" s="178"/>
      <c r="D216" s="12">
        <v>0</v>
      </c>
      <c r="E216" s="13"/>
      <c r="F216" s="75"/>
      <c r="G216" s="103" t="s">
        <v>431</v>
      </c>
      <c r="H216" s="30" t="s">
        <v>432</v>
      </c>
    </row>
    <row r="217" spans="1:8" s="48" customFormat="1" ht="27.75" customHeight="1">
      <c r="A217" s="27" t="str">
        <f t="shared" si="34"/>
        <v>B3.33 05 04.01</v>
      </c>
      <c r="B217" s="51" t="s">
        <v>433</v>
      </c>
      <c r="C217" s="46" t="s">
        <v>267</v>
      </c>
      <c r="D217" s="32">
        <v>180</v>
      </c>
      <c r="E217" s="8"/>
      <c r="F217" s="75"/>
      <c r="G217" s="47" t="s">
        <v>434</v>
      </c>
      <c r="H217" s="40" t="s">
        <v>435</v>
      </c>
    </row>
    <row r="218" spans="1:8" s="48" customFormat="1" ht="27.75" customHeight="1">
      <c r="A218" s="27" t="str">
        <f t="shared" si="34"/>
        <v>B3.33 05 04.02</v>
      </c>
      <c r="B218" s="51" t="s">
        <v>436</v>
      </c>
      <c r="C218" s="46" t="s">
        <v>267</v>
      </c>
      <c r="D218" s="32">
        <v>325</v>
      </c>
      <c r="E218" s="8"/>
      <c r="F218" s="75"/>
      <c r="G218" s="47" t="s">
        <v>437</v>
      </c>
      <c r="H218" s="40" t="s">
        <v>438</v>
      </c>
    </row>
    <row r="219" spans="1:8" s="48" customFormat="1" ht="27.75" customHeight="1">
      <c r="A219" s="27"/>
      <c r="B219" s="51"/>
      <c r="C219" s="46"/>
      <c r="D219" s="32"/>
      <c r="E219" s="8"/>
      <c r="F219" s="75"/>
      <c r="G219" s="47"/>
      <c r="H219" s="40"/>
    </row>
    <row r="220" spans="1:8" s="36" customFormat="1" ht="30" customHeight="1">
      <c r="A220" s="30"/>
      <c r="B220" s="28"/>
      <c r="C220" s="178"/>
      <c r="D220" s="12"/>
      <c r="E220" s="13"/>
      <c r="F220" s="75">
        <f t="shared" si="25"/>
        <v>0</v>
      </c>
      <c r="G220" s="103"/>
      <c r="H220" s="30"/>
    </row>
    <row r="221" spans="1:8" s="48" customFormat="1" ht="27.75" customHeight="1">
      <c r="A221" s="27"/>
      <c r="B221" s="51"/>
      <c r="C221" s="46"/>
      <c r="D221" s="32"/>
      <c r="E221" s="8"/>
      <c r="F221" s="75">
        <f t="shared" si="25"/>
        <v>0</v>
      </c>
      <c r="G221" s="47"/>
      <c r="H221" s="40"/>
    </row>
    <row r="222" spans="1:8" s="177" customFormat="1" ht="30.75" customHeight="1">
      <c r="A222" s="67"/>
      <c r="B222" s="42" t="s">
        <v>313</v>
      </c>
      <c r="C222" s="2306" t="s">
        <v>79</v>
      </c>
      <c r="D222" s="2307"/>
      <c r="E222" s="2308"/>
      <c r="F222" s="75">
        <f t="shared" si="25"/>
        <v>0</v>
      </c>
      <c r="G222" s="82" t="s">
        <v>314</v>
      </c>
      <c r="H222" s="67"/>
    </row>
    <row r="223" spans="1:8" s="255" customFormat="1" ht="27" customHeight="1">
      <c r="A223" s="2295" t="s">
        <v>439</v>
      </c>
      <c r="B223" s="2296"/>
      <c r="C223" s="251"/>
      <c r="D223" s="252"/>
      <c r="E223" s="252"/>
      <c r="F223" s="252">
        <f t="shared" si="25"/>
        <v>0</v>
      </c>
      <c r="G223" s="253"/>
      <c r="H223" s="254" t="s">
        <v>440</v>
      </c>
    </row>
    <row r="224" spans="1:8" s="23" customFormat="1" ht="30" customHeight="1">
      <c r="A224" s="87">
        <f t="shared" ref="A224" si="37">H224</f>
        <v>0</v>
      </c>
      <c r="B224" s="56" t="s">
        <v>278</v>
      </c>
      <c r="C224" s="171"/>
      <c r="D224" s="172"/>
      <c r="E224" s="14"/>
      <c r="F224" s="75">
        <f t="shared" si="25"/>
        <v>0</v>
      </c>
      <c r="G224" s="103" t="s">
        <v>441</v>
      </c>
      <c r="H224" s="88"/>
    </row>
    <row r="225" spans="1:8" s="22" customFormat="1" ht="28.5" customHeight="1">
      <c r="A225" s="41" t="str">
        <f>H225</f>
        <v>33 31 00</v>
      </c>
      <c r="B225" s="2301" t="s">
        <v>280</v>
      </c>
      <c r="C225" s="2302"/>
      <c r="D225" s="173"/>
      <c r="E225" s="174"/>
      <c r="F225" s="75">
        <f t="shared" si="25"/>
        <v>0</v>
      </c>
      <c r="G225" s="175" t="s">
        <v>442</v>
      </c>
      <c r="H225" s="41" t="s">
        <v>443</v>
      </c>
    </row>
    <row r="226" spans="1:8" s="22" customFormat="1" ht="30" customHeight="1">
      <c r="A226" s="41"/>
      <c r="B226" s="56" t="s">
        <v>283</v>
      </c>
      <c r="C226" s="171"/>
      <c r="D226" s="172"/>
      <c r="E226" s="14"/>
      <c r="F226" s="75">
        <f t="shared" si="25"/>
        <v>0</v>
      </c>
      <c r="G226" s="103" t="s">
        <v>284</v>
      </c>
      <c r="H226" s="41"/>
    </row>
    <row r="227" spans="1:8" s="22" customFormat="1" ht="30" customHeight="1">
      <c r="A227" s="41" t="str">
        <f>H227</f>
        <v>B4.33 31 00.01</v>
      </c>
      <c r="B227" s="10" t="s">
        <v>285</v>
      </c>
      <c r="C227" s="27" t="s">
        <v>33</v>
      </c>
      <c r="D227" s="32">
        <v>17946</v>
      </c>
      <c r="E227" s="32"/>
      <c r="F227" s="75"/>
      <c r="G227" s="104" t="s">
        <v>286</v>
      </c>
      <c r="H227" s="41" t="s">
        <v>444</v>
      </c>
    </row>
    <row r="228" spans="1:8" s="84" customFormat="1" ht="30" customHeight="1">
      <c r="A228" s="41" t="str">
        <f t="shared" ref="A228:A230" si="38">H228</f>
        <v>B4.33 31 00.02</v>
      </c>
      <c r="B228" s="107" t="s">
        <v>288</v>
      </c>
      <c r="C228" s="27" t="s">
        <v>33</v>
      </c>
      <c r="D228" s="32">
        <v>7162</v>
      </c>
      <c r="E228" s="32"/>
      <c r="F228" s="75"/>
      <c r="G228" s="104" t="s">
        <v>445</v>
      </c>
      <c r="H228" s="41" t="s">
        <v>446</v>
      </c>
    </row>
    <row r="229" spans="1:8" s="45" customFormat="1" ht="30" customHeight="1">
      <c r="A229" s="41" t="str">
        <f t="shared" si="38"/>
        <v>B4.33 31 00.03</v>
      </c>
      <c r="B229" s="10" t="s">
        <v>302</v>
      </c>
      <c r="C229" s="27" t="s">
        <v>33</v>
      </c>
      <c r="D229" s="32">
        <v>1426</v>
      </c>
      <c r="E229" s="11"/>
      <c r="F229" s="75"/>
      <c r="G229" s="104" t="s">
        <v>303</v>
      </c>
      <c r="H229" s="41" t="s">
        <v>447</v>
      </c>
    </row>
    <row r="230" spans="1:8" s="45" customFormat="1" ht="30" customHeight="1">
      <c r="A230" s="41" t="str">
        <f t="shared" si="38"/>
        <v>B4.33 31 00.04</v>
      </c>
      <c r="B230" s="10" t="s">
        <v>305</v>
      </c>
      <c r="C230" s="27" t="s">
        <v>33</v>
      </c>
      <c r="D230" s="32">
        <v>10</v>
      </c>
      <c r="E230" s="11"/>
      <c r="F230" s="75"/>
      <c r="G230" s="104" t="s">
        <v>306</v>
      </c>
      <c r="H230" s="41" t="s">
        <v>448</v>
      </c>
    </row>
    <row r="231" spans="1:8" s="22" customFormat="1" ht="30" customHeight="1">
      <c r="A231" s="41"/>
      <c r="B231" s="56" t="s">
        <v>294</v>
      </c>
      <c r="C231" s="171"/>
      <c r="D231" s="172">
        <v>0</v>
      </c>
      <c r="E231" s="14"/>
      <c r="F231" s="75"/>
      <c r="G231" s="103" t="s">
        <v>295</v>
      </c>
      <c r="H231" s="41"/>
    </row>
    <row r="232" spans="1:8" s="22" customFormat="1" ht="30" customHeight="1">
      <c r="A232" s="41" t="str">
        <f>H232</f>
        <v>B4.33 31 00.05</v>
      </c>
      <c r="B232" s="10" t="s">
        <v>285</v>
      </c>
      <c r="C232" s="27" t="s">
        <v>33</v>
      </c>
      <c r="D232" s="32">
        <v>5</v>
      </c>
      <c r="E232" s="32"/>
      <c r="F232" s="75"/>
      <c r="G232" s="104" t="s">
        <v>286</v>
      </c>
      <c r="H232" s="41" t="s">
        <v>449</v>
      </c>
    </row>
    <row r="233" spans="1:8" s="84" customFormat="1" ht="30" customHeight="1">
      <c r="A233" s="27" t="str">
        <f t="shared" ref="A233:A240" si="39">H233</f>
        <v>B4.33 31 00.06</v>
      </c>
      <c r="B233" s="107" t="s">
        <v>450</v>
      </c>
      <c r="C233" s="27" t="s">
        <v>33</v>
      </c>
      <c r="D233" s="32">
        <v>305</v>
      </c>
      <c r="E233" s="5"/>
      <c r="F233" s="75"/>
      <c r="G233" s="104" t="s">
        <v>451</v>
      </c>
      <c r="H233" s="41" t="s">
        <v>452</v>
      </c>
    </row>
    <row r="234" spans="1:8" s="45" customFormat="1" ht="30" customHeight="1">
      <c r="A234" s="27" t="str">
        <f t="shared" si="39"/>
        <v>B4.33 31 00.07</v>
      </c>
      <c r="B234" s="10" t="s">
        <v>302</v>
      </c>
      <c r="C234" s="27" t="s">
        <v>33</v>
      </c>
      <c r="D234" s="32">
        <v>453</v>
      </c>
      <c r="E234" s="32"/>
      <c r="F234" s="75"/>
      <c r="G234" s="104" t="s">
        <v>303</v>
      </c>
      <c r="H234" s="41" t="s">
        <v>453</v>
      </c>
    </row>
    <row r="235" spans="1:8" s="45" customFormat="1" ht="30" customHeight="1">
      <c r="A235" s="41" t="str">
        <f t="shared" si="39"/>
        <v>B4.33 31 00.08</v>
      </c>
      <c r="B235" s="10" t="s">
        <v>305</v>
      </c>
      <c r="C235" s="27" t="s">
        <v>33</v>
      </c>
      <c r="D235" s="32">
        <v>10</v>
      </c>
      <c r="E235" s="11"/>
      <c r="F235" s="75"/>
      <c r="G235" s="104" t="s">
        <v>306</v>
      </c>
      <c r="H235" s="41" t="s">
        <v>454</v>
      </c>
    </row>
    <row r="236" spans="1:8" s="22" customFormat="1" ht="30" customHeight="1">
      <c r="A236" s="41"/>
      <c r="B236" s="56" t="s">
        <v>298</v>
      </c>
      <c r="C236" s="171"/>
      <c r="D236" s="172">
        <v>0</v>
      </c>
      <c r="E236" s="14"/>
      <c r="F236" s="75"/>
      <c r="G236" s="103" t="s">
        <v>299</v>
      </c>
      <c r="H236" s="41"/>
    </row>
    <row r="237" spans="1:8" s="22" customFormat="1" ht="30" customHeight="1">
      <c r="A237" s="41" t="str">
        <f>H237</f>
        <v>B4.33 31 00.09</v>
      </c>
      <c r="B237" s="10" t="s">
        <v>285</v>
      </c>
      <c r="C237" s="27" t="s">
        <v>33</v>
      </c>
      <c r="D237" s="32">
        <v>85</v>
      </c>
      <c r="E237" s="11"/>
      <c r="F237" s="75"/>
      <c r="G237" s="104" t="s">
        <v>286</v>
      </c>
      <c r="H237" s="41" t="s">
        <v>455</v>
      </c>
    </row>
    <row r="238" spans="1:8" s="84" customFormat="1" ht="30" customHeight="1">
      <c r="A238" s="27" t="str">
        <f t="shared" ref="A238" si="40">H238</f>
        <v>B4.33 31 00.10</v>
      </c>
      <c r="B238" s="10" t="s">
        <v>323</v>
      </c>
      <c r="C238" s="27" t="s">
        <v>33</v>
      </c>
      <c r="D238" s="32">
        <v>10</v>
      </c>
      <c r="E238" s="11"/>
      <c r="F238" s="75"/>
      <c r="G238" s="104" t="s">
        <v>324</v>
      </c>
      <c r="H238" s="41" t="s">
        <v>456</v>
      </c>
    </row>
    <row r="239" spans="1:8" s="22" customFormat="1" ht="30" customHeight="1">
      <c r="A239" s="41" t="str">
        <f t="shared" si="39"/>
        <v>32 81 11</v>
      </c>
      <c r="B239" s="56" t="s">
        <v>457</v>
      </c>
      <c r="C239" s="171"/>
      <c r="D239" s="172">
        <v>0</v>
      </c>
      <c r="E239" s="14"/>
      <c r="F239" s="75"/>
      <c r="G239" s="103" t="s">
        <v>458</v>
      </c>
      <c r="H239" s="41" t="s">
        <v>459</v>
      </c>
    </row>
    <row r="240" spans="1:8" s="22" customFormat="1" ht="30" customHeight="1">
      <c r="A240" s="41" t="str">
        <f t="shared" si="39"/>
        <v>B4.32 81 11.01</v>
      </c>
      <c r="B240" s="10" t="s">
        <v>298</v>
      </c>
      <c r="C240" s="27" t="s">
        <v>33</v>
      </c>
      <c r="D240" s="32">
        <v>1638</v>
      </c>
      <c r="E240" s="32"/>
      <c r="F240" s="75"/>
      <c r="G240" s="104" t="s">
        <v>460</v>
      </c>
      <c r="H240" s="41" t="s">
        <v>461</v>
      </c>
    </row>
    <row r="241" spans="1:8" s="22" customFormat="1" ht="30" customHeight="1">
      <c r="A241" s="41"/>
      <c r="B241" s="10"/>
      <c r="C241" s="27"/>
      <c r="D241" s="32"/>
      <c r="E241" s="11"/>
      <c r="F241" s="75"/>
      <c r="G241" s="104"/>
      <c r="H241" s="41"/>
    </row>
    <row r="242" spans="1:8" s="22" customFormat="1" ht="30" customHeight="1">
      <c r="A242" s="41"/>
      <c r="B242" s="10"/>
      <c r="C242" s="27"/>
      <c r="D242" s="32"/>
      <c r="E242" s="11"/>
      <c r="F242" s="75"/>
      <c r="G242" s="104"/>
      <c r="H242" s="41"/>
    </row>
    <row r="243" spans="1:8" s="84" customFormat="1" ht="26.25" customHeight="1">
      <c r="A243" s="27"/>
      <c r="B243" s="107"/>
      <c r="C243" s="27"/>
      <c r="D243" s="32"/>
      <c r="E243" s="5"/>
      <c r="F243" s="75">
        <f t="shared" ref="F243:F297" si="41">E243+D243</f>
        <v>0</v>
      </c>
      <c r="G243" s="104"/>
      <c r="H243" s="41"/>
    </row>
    <row r="244" spans="1:8" s="22" customFormat="1" ht="30" customHeight="1">
      <c r="A244" s="65"/>
      <c r="B244" s="42" t="s">
        <v>462</v>
      </c>
      <c r="C244" s="2294" t="s">
        <v>79</v>
      </c>
      <c r="D244" s="2297"/>
      <c r="E244" s="2297"/>
      <c r="F244" s="75">
        <f t="shared" si="41"/>
        <v>0</v>
      </c>
      <c r="G244" s="82" t="s">
        <v>463</v>
      </c>
      <c r="H244" s="65"/>
    </row>
    <row r="245" spans="1:8" s="22" customFormat="1" ht="27" customHeight="1">
      <c r="A245" s="41">
        <f t="shared" ref="A245:A249" si="42">H245</f>
        <v>0</v>
      </c>
      <c r="B245" s="56" t="s">
        <v>278</v>
      </c>
      <c r="C245" s="171"/>
      <c r="D245" s="172"/>
      <c r="E245" s="14"/>
      <c r="F245" s="75">
        <f t="shared" si="41"/>
        <v>0</v>
      </c>
      <c r="G245" s="103" t="s">
        <v>441</v>
      </c>
      <c r="H245" s="46"/>
    </row>
    <row r="246" spans="1:8" s="84" customFormat="1" ht="23.25" customHeight="1">
      <c r="A246" s="27" t="str">
        <f t="shared" si="42"/>
        <v>B4.33 14 11</v>
      </c>
      <c r="B246" s="56" t="s">
        <v>464</v>
      </c>
      <c r="C246" s="171"/>
      <c r="D246" s="172"/>
      <c r="E246" s="14"/>
      <c r="F246" s="75">
        <f t="shared" si="41"/>
        <v>0</v>
      </c>
      <c r="G246" s="103" t="s">
        <v>327</v>
      </c>
      <c r="H246" s="46" t="s">
        <v>465</v>
      </c>
    </row>
    <row r="247" spans="1:8" s="84" customFormat="1" ht="26.25" customHeight="1">
      <c r="A247" s="27" t="str">
        <f t="shared" si="42"/>
        <v>B4.33 14 11.01</v>
      </c>
      <c r="B247" s="31" t="s">
        <v>466</v>
      </c>
      <c r="C247" s="27" t="s">
        <v>33</v>
      </c>
      <c r="D247" s="32">
        <v>1200</v>
      </c>
      <c r="E247" s="32"/>
      <c r="F247" s="75"/>
      <c r="G247" s="104" t="s">
        <v>467</v>
      </c>
      <c r="H247" s="46" t="s">
        <v>468</v>
      </c>
    </row>
    <row r="248" spans="1:8" s="84" customFormat="1" ht="27" customHeight="1">
      <c r="A248" s="27" t="str">
        <f t="shared" si="42"/>
        <v>B4.33 14 11.02</v>
      </c>
      <c r="B248" s="31" t="s">
        <v>469</v>
      </c>
      <c r="C248" s="27" t="s">
        <v>33</v>
      </c>
      <c r="D248" s="32">
        <v>150</v>
      </c>
      <c r="E248" s="32"/>
      <c r="F248" s="75"/>
      <c r="G248" s="104" t="s">
        <v>470</v>
      </c>
      <c r="H248" s="46" t="s">
        <v>471</v>
      </c>
    </row>
    <row r="249" spans="1:8" s="84" customFormat="1" ht="27" customHeight="1">
      <c r="A249" s="27" t="str">
        <f t="shared" si="42"/>
        <v>B4.33 14 11.03</v>
      </c>
      <c r="B249" s="31" t="s">
        <v>472</v>
      </c>
      <c r="C249" s="27" t="s">
        <v>33</v>
      </c>
      <c r="D249" s="32">
        <v>20</v>
      </c>
      <c r="E249" s="32"/>
      <c r="F249" s="75"/>
      <c r="G249" s="104" t="s">
        <v>473</v>
      </c>
      <c r="H249" s="46" t="s">
        <v>474</v>
      </c>
    </row>
    <row r="250" spans="1:8" s="79" customFormat="1" ht="25.5" customHeight="1">
      <c r="A250" s="27">
        <f>H250</f>
        <v>0</v>
      </c>
      <c r="B250" s="56" t="s">
        <v>344</v>
      </c>
      <c r="C250" s="171"/>
      <c r="D250" s="172"/>
      <c r="E250" s="14"/>
      <c r="F250" s="75">
        <f t="shared" si="41"/>
        <v>0</v>
      </c>
      <c r="G250" s="103" t="s">
        <v>345</v>
      </c>
      <c r="H250" s="55"/>
    </row>
    <row r="251" spans="1:8" s="79" customFormat="1" ht="21.75" customHeight="1">
      <c r="A251" s="27" t="str">
        <f t="shared" ref="A251" si="43">H251</f>
        <v>33 14 19</v>
      </c>
      <c r="B251" s="56" t="s">
        <v>346</v>
      </c>
      <c r="C251" s="171"/>
      <c r="D251" s="172"/>
      <c r="E251" s="14"/>
      <c r="F251" s="75">
        <f t="shared" si="41"/>
        <v>0</v>
      </c>
      <c r="G251" s="103" t="s">
        <v>347</v>
      </c>
      <c r="H251" s="27" t="s">
        <v>348</v>
      </c>
    </row>
    <row r="252" spans="1:8" s="77" customFormat="1" ht="26.25" customHeight="1">
      <c r="A252" s="27">
        <f>H252</f>
        <v>0</v>
      </c>
      <c r="B252" s="56" t="s">
        <v>349</v>
      </c>
      <c r="C252" s="171"/>
      <c r="D252" s="172"/>
      <c r="E252" s="14"/>
      <c r="F252" s="75">
        <f t="shared" si="41"/>
        <v>0</v>
      </c>
      <c r="G252" s="103" t="s">
        <v>350</v>
      </c>
      <c r="H252" s="27"/>
    </row>
    <row r="253" spans="1:8" s="77" customFormat="1" ht="28.5" customHeight="1">
      <c r="A253" s="27" t="str">
        <f t="shared" ref="A253:A255" si="44">H253</f>
        <v>B4.33 14 19.01</v>
      </c>
      <c r="B253" s="105" t="s">
        <v>475</v>
      </c>
      <c r="C253" s="27" t="s">
        <v>267</v>
      </c>
      <c r="D253" s="32">
        <v>81</v>
      </c>
      <c r="E253" s="32"/>
      <c r="F253" s="75"/>
      <c r="G253" s="35" t="s">
        <v>476</v>
      </c>
      <c r="H253" s="27" t="s">
        <v>477</v>
      </c>
    </row>
    <row r="254" spans="1:8" s="77" customFormat="1" ht="28.5" customHeight="1">
      <c r="A254" s="27" t="str">
        <f t="shared" si="44"/>
        <v>B4.33 14 19.02</v>
      </c>
      <c r="B254" s="105" t="s">
        <v>478</v>
      </c>
      <c r="C254" s="27" t="s">
        <v>267</v>
      </c>
      <c r="D254" s="32">
        <v>4</v>
      </c>
      <c r="E254" s="32"/>
      <c r="F254" s="75"/>
      <c r="G254" s="35" t="s">
        <v>352</v>
      </c>
      <c r="H254" s="27" t="s">
        <v>479</v>
      </c>
    </row>
    <row r="255" spans="1:8" s="77" customFormat="1" ht="28.5" customHeight="1">
      <c r="A255" s="27" t="str">
        <f t="shared" si="44"/>
        <v>B4.33 14 19.03</v>
      </c>
      <c r="B255" s="105" t="s">
        <v>480</v>
      </c>
      <c r="C255" s="27" t="s">
        <v>267</v>
      </c>
      <c r="D255" s="32">
        <v>1</v>
      </c>
      <c r="E255" s="5"/>
      <c r="F255" s="75"/>
      <c r="G255" s="35" t="s">
        <v>355</v>
      </c>
      <c r="H255" s="27" t="s">
        <v>481</v>
      </c>
    </row>
    <row r="256" spans="1:8" s="77" customFormat="1" ht="25.5" customHeight="1">
      <c r="A256" s="27"/>
      <c r="B256" s="56" t="s">
        <v>368</v>
      </c>
      <c r="C256" s="171"/>
      <c r="D256" s="172"/>
      <c r="E256" s="14"/>
      <c r="F256" s="75">
        <f t="shared" si="41"/>
        <v>0</v>
      </c>
      <c r="G256" s="103" t="s">
        <v>369</v>
      </c>
      <c r="H256" s="27"/>
    </row>
    <row r="257" spans="1:8" s="77" customFormat="1" ht="30" customHeight="1">
      <c r="A257" s="27" t="str">
        <f t="shared" ref="A257" si="45">H257</f>
        <v>B4.33 14 19.04</v>
      </c>
      <c r="B257" s="105" t="s">
        <v>482</v>
      </c>
      <c r="C257" s="27" t="s">
        <v>267</v>
      </c>
      <c r="D257" s="32">
        <v>9</v>
      </c>
      <c r="E257" s="5"/>
      <c r="F257" s="75"/>
      <c r="G257" s="35" t="s">
        <v>483</v>
      </c>
      <c r="H257" s="27" t="s">
        <v>484</v>
      </c>
    </row>
    <row r="258" spans="1:8" s="77" customFormat="1" ht="28.5" customHeight="1">
      <c r="A258" s="27"/>
      <c r="B258" s="56" t="s">
        <v>382</v>
      </c>
      <c r="C258" s="171"/>
      <c r="D258" s="172"/>
      <c r="E258" s="14"/>
      <c r="F258" s="75"/>
      <c r="G258" s="103" t="s">
        <v>383</v>
      </c>
      <c r="H258" s="27"/>
    </row>
    <row r="259" spans="1:8" s="77" customFormat="1" ht="30" customHeight="1">
      <c r="A259" s="27" t="str">
        <f t="shared" ref="A259" si="46">H259</f>
        <v>B4.33 14 19.05</v>
      </c>
      <c r="B259" s="105" t="s">
        <v>485</v>
      </c>
      <c r="C259" s="27" t="s">
        <v>267</v>
      </c>
      <c r="D259" s="32">
        <v>9</v>
      </c>
      <c r="E259" s="5"/>
      <c r="F259" s="75"/>
      <c r="G259" s="35" t="s">
        <v>486</v>
      </c>
      <c r="H259" s="27" t="s">
        <v>487</v>
      </c>
    </row>
    <row r="260" spans="1:8" s="77" customFormat="1" ht="23.25" customHeight="1">
      <c r="A260" s="27"/>
      <c r="B260" s="56"/>
      <c r="C260" s="171"/>
      <c r="D260" s="172"/>
      <c r="E260" s="14"/>
      <c r="F260" s="75">
        <f t="shared" si="41"/>
        <v>0</v>
      </c>
      <c r="G260" s="103"/>
      <c r="H260" s="27"/>
    </row>
    <row r="261" spans="1:8" s="77" customFormat="1" ht="23.25" customHeight="1">
      <c r="A261" s="27"/>
      <c r="B261" s="56"/>
      <c r="C261" s="171"/>
      <c r="D261" s="172"/>
      <c r="E261" s="14"/>
      <c r="F261" s="75"/>
      <c r="G261" s="103"/>
      <c r="H261" s="27"/>
    </row>
    <row r="262" spans="1:8" s="77" customFormat="1" ht="23.25" customHeight="1">
      <c r="A262" s="27"/>
      <c r="B262" s="56"/>
      <c r="C262" s="171"/>
      <c r="D262" s="172"/>
      <c r="E262" s="14"/>
      <c r="F262" s="75">
        <f t="shared" si="41"/>
        <v>0</v>
      </c>
      <c r="G262" s="103"/>
      <c r="H262" s="27"/>
    </row>
    <row r="263" spans="1:8" s="77" customFormat="1" ht="23.25" customHeight="1">
      <c r="A263" s="27"/>
      <c r="B263" s="56"/>
      <c r="C263" s="171"/>
      <c r="D263" s="172"/>
      <c r="E263" s="14"/>
      <c r="F263" s="75">
        <f t="shared" si="41"/>
        <v>0</v>
      </c>
      <c r="G263" s="103"/>
      <c r="H263" s="27"/>
    </row>
    <row r="264" spans="1:8" s="77" customFormat="1" ht="23.25" customHeight="1">
      <c r="A264" s="27"/>
      <c r="B264" s="56"/>
      <c r="C264" s="171"/>
      <c r="D264" s="172"/>
      <c r="E264" s="14"/>
      <c r="F264" s="75">
        <f t="shared" si="41"/>
        <v>0</v>
      </c>
      <c r="G264" s="103"/>
      <c r="H264" s="27"/>
    </row>
    <row r="265" spans="1:8" s="77" customFormat="1" ht="23.25" customHeight="1">
      <c r="A265" s="27"/>
      <c r="B265" s="56"/>
      <c r="C265" s="171"/>
      <c r="D265" s="172"/>
      <c r="E265" s="14"/>
      <c r="F265" s="75">
        <f t="shared" si="41"/>
        <v>0</v>
      </c>
      <c r="G265" s="103"/>
      <c r="H265" s="27"/>
    </row>
    <row r="266" spans="1:8" s="77" customFormat="1" ht="26.25" customHeight="1">
      <c r="A266" s="27"/>
      <c r="B266" s="56"/>
      <c r="C266" s="171"/>
      <c r="D266" s="172"/>
      <c r="E266" s="14"/>
      <c r="F266" s="75">
        <f t="shared" si="41"/>
        <v>0</v>
      </c>
      <c r="G266" s="103"/>
      <c r="H266" s="27"/>
    </row>
    <row r="267" spans="1:8" s="77" customFormat="1" ht="26.25" customHeight="1">
      <c r="A267" s="27"/>
      <c r="B267" s="56"/>
      <c r="C267" s="171"/>
      <c r="D267" s="172"/>
      <c r="E267" s="14"/>
      <c r="F267" s="75">
        <f t="shared" si="41"/>
        <v>0</v>
      </c>
      <c r="G267" s="103"/>
      <c r="H267" s="27"/>
    </row>
    <row r="268" spans="1:8" s="77" customFormat="1" ht="24" customHeight="1">
      <c r="A268" s="27"/>
      <c r="B268" s="105"/>
      <c r="C268" s="27"/>
      <c r="D268" s="32"/>
      <c r="E268" s="5"/>
      <c r="F268" s="75">
        <f t="shared" si="41"/>
        <v>0</v>
      </c>
      <c r="G268" s="35"/>
      <c r="H268" s="27"/>
    </row>
    <row r="269" spans="1:8" s="19" customFormat="1" ht="33" customHeight="1">
      <c r="A269" s="65"/>
      <c r="B269" s="42" t="s">
        <v>462</v>
      </c>
      <c r="C269" s="2294" t="s">
        <v>79</v>
      </c>
      <c r="D269" s="2297"/>
      <c r="E269" s="2297"/>
      <c r="F269" s="75">
        <f t="shared" si="41"/>
        <v>0</v>
      </c>
      <c r="G269" s="82" t="s">
        <v>463</v>
      </c>
      <c r="H269" s="65"/>
    </row>
    <row r="270" spans="1:8" s="19" customFormat="1" ht="27" customHeight="1">
      <c r="A270" s="27" t="str">
        <f t="shared" ref="A270" si="47">H270</f>
        <v>B4.33 14 13</v>
      </c>
      <c r="B270" s="56" t="s">
        <v>398</v>
      </c>
      <c r="C270" s="171"/>
      <c r="D270" s="172"/>
      <c r="E270" s="14"/>
      <c r="F270" s="75">
        <f t="shared" si="41"/>
        <v>0</v>
      </c>
      <c r="G270" s="103" t="s">
        <v>399</v>
      </c>
      <c r="H270" s="27" t="s">
        <v>488</v>
      </c>
    </row>
    <row r="271" spans="1:8" s="19" customFormat="1" ht="26.25" customHeight="1">
      <c r="A271" s="27">
        <f>H271</f>
        <v>0</v>
      </c>
      <c r="B271" s="56" t="s">
        <v>407</v>
      </c>
      <c r="C271" s="171"/>
      <c r="D271" s="172"/>
      <c r="E271" s="14"/>
      <c r="F271" s="75">
        <f t="shared" si="41"/>
        <v>0</v>
      </c>
      <c r="G271" s="103" t="s">
        <v>408</v>
      </c>
      <c r="H271" s="27"/>
    </row>
    <row r="272" spans="1:8" s="19" customFormat="1" ht="26.25" customHeight="1">
      <c r="A272" s="27" t="str">
        <f t="shared" ref="A272:A278" si="48">H272</f>
        <v>B4.33 14 13.01</v>
      </c>
      <c r="B272" s="38" t="s">
        <v>489</v>
      </c>
      <c r="C272" s="27" t="s">
        <v>267</v>
      </c>
      <c r="D272" s="32">
        <f>D257</f>
        <v>9</v>
      </c>
      <c r="E272" s="5"/>
      <c r="F272" s="75"/>
      <c r="G272" s="105" t="s">
        <v>490</v>
      </c>
      <c r="H272" s="27" t="s">
        <v>491</v>
      </c>
    </row>
    <row r="273" spans="1:8" s="19" customFormat="1" ht="26.25" customHeight="1">
      <c r="A273" s="27">
        <f t="shared" si="48"/>
        <v>0</v>
      </c>
      <c r="B273" s="56" t="s">
        <v>418</v>
      </c>
      <c r="C273" s="171"/>
      <c r="D273" s="172">
        <v>0</v>
      </c>
      <c r="E273" s="14"/>
      <c r="F273" s="75"/>
      <c r="G273" s="103" t="s">
        <v>419</v>
      </c>
      <c r="H273" s="46"/>
    </row>
    <row r="274" spans="1:8" s="19" customFormat="1" ht="26.25" customHeight="1">
      <c r="A274" s="27" t="str">
        <f t="shared" si="48"/>
        <v>B4.33 14 13.02</v>
      </c>
      <c r="B274" s="38" t="s">
        <v>492</v>
      </c>
      <c r="C274" s="27" t="s">
        <v>267</v>
      </c>
      <c r="D274" s="32">
        <f>D259</f>
        <v>9</v>
      </c>
      <c r="E274" s="5"/>
      <c r="F274" s="75"/>
      <c r="G274" s="105" t="s">
        <v>493</v>
      </c>
      <c r="H274" s="46" t="s">
        <v>494</v>
      </c>
    </row>
    <row r="275" spans="1:8" s="19" customFormat="1" ht="26.25" customHeight="1">
      <c r="A275" s="27" t="str">
        <f t="shared" si="48"/>
        <v>32 84 00</v>
      </c>
      <c r="B275" s="56" t="s">
        <v>426</v>
      </c>
      <c r="C275" s="171"/>
      <c r="D275" s="172">
        <v>0</v>
      </c>
      <c r="E275" s="14"/>
      <c r="F275" s="75"/>
      <c r="G275" s="103" t="s">
        <v>6</v>
      </c>
      <c r="H275" s="27" t="s">
        <v>495</v>
      </c>
    </row>
    <row r="276" spans="1:8" s="19" customFormat="1" ht="26.25" customHeight="1">
      <c r="A276" s="27" t="str">
        <f t="shared" si="48"/>
        <v>B4.32 84 00.01</v>
      </c>
      <c r="B276" s="51" t="s">
        <v>496</v>
      </c>
      <c r="C276" s="46" t="s">
        <v>267</v>
      </c>
      <c r="D276" s="32">
        <v>81</v>
      </c>
      <c r="E276" s="8"/>
      <c r="F276" s="75"/>
      <c r="G276" s="47" t="s">
        <v>497</v>
      </c>
      <c r="H276" s="27" t="s">
        <v>498</v>
      </c>
    </row>
    <row r="277" spans="1:8" s="19" customFormat="1" ht="26.25" customHeight="1">
      <c r="A277" s="27" t="str">
        <f t="shared" si="48"/>
        <v>32 80 00</v>
      </c>
      <c r="B277" s="56" t="s">
        <v>499</v>
      </c>
      <c r="C277" s="171"/>
      <c r="D277" s="172">
        <v>0</v>
      </c>
      <c r="E277" s="14"/>
      <c r="F277" s="75"/>
      <c r="G277" s="103" t="s">
        <v>500</v>
      </c>
      <c r="H277" s="27" t="s">
        <v>501</v>
      </c>
    </row>
    <row r="278" spans="1:8" s="19" customFormat="1" ht="42" customHeight="1">
      <c r="A278" s="27" t="str">
        <f t="shared" si="48"/>
        <v>B4.32 80 00.01</v>
      </c>
      <c r="B278" s="51" t="s">
        <v>502</v>
      </c>
      <c r="C278" s="46" t="s">
        <v>33</v>
      </c>
      <c r="D278" s="32">
        <v>28200</v>
      </c>
      <c r="E278" s="8"/>
      <c r="F278" s="75"/>
      <c r="G278" s="47" t="s">
        <v>503</v>
      </c>
      <c r="H278" s="27" t="s">
        <v>504</v>
      </c>
    </row>
    <row r="279" spans="1:8" s="19" customFormat="1" ht="26.25" customHeight="1">
      <c r="A279" s="27"/>
      <c r="B279" s="51"/>
      <c r="C279" s="46"/>
      <c r="D279" s="32"/>
      <c r="E279" s="8"/>
      <c r="F279" s="75">
        <f t="shared" si="41"/>
        <v>0</v>
      </c>
      <c r="G279" s="47"/>
      <c r="H279" s="27"/>
    </row>
    <row r="280" spans="1:8" s="19" customFormat="1" ht="26.25" customHeight="1">
      <c r="A280" s="27"/>
      <c r="B280" s="51"/>
      <c r="C280" s="46"/>
      <c r="D280" s="32"/>
      <c r="E280" s="8"/>
      <c r="F280" s="75">
        <f t="shared" si="41"/>
        <v>0</v>
      </c>
      <c r="G280" s="47"/>
      <c r="H280" s="27"/>
    </row>
    <row r="281" spans="1:8" s="19" customFormat="1" ht="26.25" customHeight="1">
      <c r="A281" s="27"/>
      <c r="B281" s="51"/>
      <c r="C281" s="46"/>
      <c r="D281" s="32"/>
      <c r="E281" s="8"/>
      <c r="F281" s="75">
        <f t="shared" si="41"/>
        <v>0</v>
      </c>
      <c r="G281" s="47"/>
      <c r="H281" s="27"/>
    </row>
    <row r="282" spans="1:8" s="19" customFormat="1" ht="26.25" customHeight="1">
      <c r="A282" s="27"/>
      <c r="B282" s="51"/>
      <c r="C282" s="46"/>
      <c r="D282" s="32"/>
      <c r="E282" s="8"/>
      <c r="F282" s="75">
        <f t="shared" si="41"/>
        <v>0</v>
      </c>
      <c r="G282" s="47"/>
      <c r="H282" s="27"/>
    </row>
    <row r="283" spans="1:8" s="19" customFormat="1" ht="26.25" customHeight="1">
      <c r="A283" s="27"/>
      <c r="B283" s="51"/>
      <c r="C283" s="46"/>
      <c r="D283" s="32"/>
      <c r="E283" s="8"/>
      <c r="F283" s="75">
        <f t="shared" si="41"/>
        <v>0</v>
      </c>
      <c r="G283" s="47"/>
      <c r="H283" s="27"/>
    </row>
    <row r="284" spans="1:8" s="19" customFormat="1" ht="26.25" customHeight="1">
      <c r="A284" s="27"/>
      <c r="B284" s="51"/>
      <c r="C284" s="46"/>
      <c r="D284" s="32"/>
      <c r="E284" s="8"/>
      <c r="F284" s="75">
        <f t="shared" si="41"/>
        <v>0</v>
      </c>
      <c r="G284" s="47"/>
      <c r="H284" s="27"/>
    </row>
    <row r="285" spans="1:8" s="19" customFormat="1" ht="26.25" customHeight="1">
      <c r="A285" s="27"/>
      <c r="B285" s="51"/>
      <c r="C285" s="46"/>
      <c r="D285" s="32"/>
      <c r="E285" s="8"/>
      <c r="F285" s="75">
        <f t="shared" si="41"/>
        <v>0</v>
      </c>
      <c r="G285" s="47"/>
      <c r="H285" s="27"/>
    </row>
    <row r="286" spans="1:8" s="19" customFormat="1" ht="26.25" customHeight="1">
      <c r="A286" s="27"/>
      <c r="B286" s="51"/>
      <c r="C286" s="46"/>
      <c r="D286" s="32"/>
      <c r="E286" s="8"/>
      <c r="F286" s="75">
        <f t="shared" si="41"/>
        <v>0</v>
      </c>
      <c r="G286" s="47"/>
      <c r="H286" s="27"/>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32.25" customHeight="1">
      <c r="A293" s="65"/>
      <c r="B293" s="42" t="s">
        <v>462</v>
      </c>
      <c r="C293" s="2294" t="s">
        <v>79</v>
      </c>
      <c r="D293" s="2297"/>
      <c r="E293" s="2297"/>
      <c r="F293" s="75">
        <f t="shared" si="41"/>
        <v>0</v>
      </c>
      <c r="G293" s="82" t="s">
        <v>463</v>
      </c>
      <c r="H293" s="62"/>
    </row>
    <row r="294" spans="1:8" s="255" customFormat="1" ht="27" customHeight="1">
      <c r="A294" s="2295" t="s">
        <v>505</v>
      </c>
      <c r="B294" s="2296"/>
      <c r="C294" s="256"/>
      <c r="D294" s="257"/>
      <c r="E294" s="257"/>
      <c r="F294" s="257">
        <f t="shared" si="41"/>
        <v>0</v>
      </c>
      <c r="G294" s="253"/>
      <c r="H294" s="254" t="s">
        <v>506</v>
      </c>
    </row>
    <row r="295" spans="1:8" s="23" customFormat="1" ht="30.75" customHeight="1">
      <c r="A295" s="29"/>
      <c r="B295" s="28" t="s">
        <v>507</v>
      </c>
      <c r="C295" s="29"/>
      <c r="D295" s="50"/>
      <c r="E295" s="4"/>
      <c r="F295" s="75">
        <f t="shared" si="41"/>
        <v>0</v>
      </c>
      <c r="G295" s="103" t="s">
        <v>279</v>
      </c>
      <c r="H295" s="29"/>
    </row>
    <row r="296" spans="1:8" s="45" customFormat="1" ht="59.25" customHeight="1">
      <c r="A296" s="29" t="s">
        <v>443</v>
      </c>
      <c r="B296" s="108" t="s">
        <v>508</v>
      </c>
      <c r="C296" s="29"/>
      <c r="D296" s="63"/>
      <c r="E296" s="9"/>
      <c r="F296" s="75">
        <f t="shared" si="41"/>
        <v>0</v>
      </c>
      <c r="G296" s="103" t="s">
        <v>509</v>
      </c>
      <c r="H296" s="29" t="s">
        <v>443</v>
      </c>
    </row>
    <row r="297" spans="1:8" s="45" customFormat="1" ht="30" customHeight="1">
      <c r="A297" s="60"/>
      <c r="B297" s="108" t="s">
        <v>510</v>
      </c>
      <c r="C297" s="29"/>
      <c r="D297" s="63"/>
      <c r="E297" s="9"/>
      <c r="F297" s="75">
        <f t="shared" si="41"/>
        <v>0</v>
      </c>
      <c r="G297" s="103" t="s">
        <v>511</v>
      </c>
      <c r="H297" s="60"/>
    </row>
    <row r="298" spans="1:8" s="45" customFormat="1" ht="25.5" customHeight="1">
      <c r="A298" s="27" t="str">
        <f t="shared" ref="A298:A301" si="49">H298</f>
        <v>B5.33 31 00.01</v>
      </c>
      <c r="B298" s="107" t="s">
        <v>512</v>
      </c>
      <c r="C298" s="27" t="s">
        <v>33</v>
      </c>
      <c r="D298" s="32">
        <v>2693</v>
      </c>
      <c r="E298" s="32"/>
      <c r="F298" s="75"/>
      <c r="G298" s="104" t="s">
        <v>513</v>
      </c>
      <c r="H298" s="27" t="s">
        <v>514</v>
      </c>
    </row>
    <row r="299" spans="1:8" s="45" customFormat="1" ht="25.5" customHeight="1">
      <c r="A299" s="27" t="str">
        <f t="shared" si="49"/>
        <v>B5.33 31 00.02</v>
      </c>
      <c r="B299" s="107" t="s">
        <v>288</v>
      </c>
      <c r="C299" s="27" t="s">
        <v>33</v>
      </c>
      <c r="D299" s="32">
        <v>1237</v>
      </c>
      <c r="E299" s="32"/>
      <c r="F299" s="75"/>
      <c r="G299" s="104" t="s">
        <v>515</v>
      </c>
      <c r="H299" s="27" t="s">
        <v>516</v>
      </c>
    </row>
    <row r="300" spans="1:8" s="45" customFormat="1" ht="25.5" customHeight="1">
      <c r="A300" s="27" t="str">
        <f t="shared" si="49"/>
        <v>B5.33 31 00.03</v>
      </c>
      <c r="B300" s="107" t="s">
        <v>302</v>
      </c>
      <c r="C300" s="27" t="s">
        <v>33</v>
      </c>
      <c r="D300" s="32">
        <v>131</v>
      </c>
      <c r="E300" s="5"/>
      <c r="F300" s="75"/>
      <c r="G300" s="104" t="s">
        <v>517</v>
      </c>
      <c r="H300" s="27" t="s">
        <v>518</v>
      </c>
    </row>
    <row r="301" spans="1:8" s="45" customFormat="1" ht="25.5" customHeight="1">
      <c r="A301" s="41" t="str">
        <f t="shared" si="49"/>
        <v>B4.33 31 00.04</v>
      </c>
      <c r="B301" s="10" t="s">
        <v>305</v>
      </c>
      <c r="C301" s="27" t="s">
        <v>33</v>
      </c>
      <c r="D301" s="32">
        <v>20</v>
      </c>
      <c r="E301" s="11"/>
      <c r="F301" s="75"/>
      <c r="G301" s="104" t="s">
        <v>306</v>
      </c>
      <c r="H301" s="41" t="s">
        <v>448</v>
      </c>
    </row>
    <row r="302" spans="1:8" s="45" customFormat="1" ht="30" customHeight="1">
      <c r="A302" s="60"/>
      <c r="B302" s="108" t="s">
        <v>298</v>
      </c>
      <c r="C302" s="29"/>
      <c r="D302" s="63">
        <v>0</v>
      </c>
      <c r="E302" s="9"/>
      <c r="F302" s="75"/>
      <c r="G302" s="103" t="s">
        <v>299</v>
      </c>
      <c r="H302" s="60"/>
    </row>
    <row r="303" spans="1:8" s="45" customFormat="1" ht="28.5" customHeight="1">
      <c r="A303" s="27" t="str">
        <f t="shared" ref="A303:A308" si="50">H303</f>
        <v>B5.33 31 00.05</v>
      </c>
      <c r="B303" s="107" t="s">
        <v>512</v>
      </c>
      <c r="C303" s="27" t="s">
        <v>33</v>
      </c>
      <c r="D303" s="32">
        <v>4588</v>
      </c>
      <c r="E303" s="32"/>
      <c r="F303" s="75"/>
      <c r="G303" s="104" t="s">
        <v>513</v>
      </c>
      <c r="H303" s="27" t="s">
        <v>519</v>
      </c>
    </row>
    <row r="304" spans="1:8" s="45" customFormat="1" ht="28.5" customHeight="1">
      <c r="A304" s="27" t="str">
        <f t="shared" si="50"/>
        <v>B5.33 31 00.06</v>
      </c>
      <c r="B304" s="107" t="s">
        <v>288</v>
      </c>
      <c r="C304" s="27" t="s">
        <v>33</v>
      </c>
      <c r="D304" s="32">
        <v>4052</v>
      </c>
      <c r="E304" s="32"/>
      <c r="F304" s="75"/>
      <c r="G304" s="104" t="s">
        <v>445</v>
      </c>
      <c r="H304" s="27" t="s">
        <v>520</v>
      </c>
    </row>
    <row r="305" spans="1:8" s="45" customFormat="1" ht="28.5" customHeight="1">
      <c r="A305" s="27" t="str">
        <f t="shared" si="50"/>
        <v>B5.33 31 00.07</v>
      </c>
      <c r="B305" s="107" t="s">
        <v>302</v>
      </c>
      <c r="C305" s="27" t="s">
        <v>33</v>
      </c>
      <c r="D305" s="32">
        <v>1579</v>
      </c>
      <c r="E305" s="32"/>
      <c r="F305" s="75"/>
      <c r="G305" s="104" t="s">
        <v>521</v>
      </c>
      <c r="H305" s="27" t="s">
        <v>522</v>
      </c>
    </row>
    <row r="306" spans="1:8" s="45" customFormat="1" ht="28.5" customHeight="1">
      <c r="A306" s="27" t="str">
        <f t="shared" si="50"/>
        <v>B5.33 31 00.08</v>
      </c>
      <c r="B306" s="107" t="s">
        <v>523</v>
      </c>
      <c r="C306" s="27" t="s">
        <v>33</v>
      </c>
      <c r="D306" s="32">
        <v>446</v>
      </c>
      <c r="E306" s="32"/>
      <c r="F306" s="75"/>
      <c r="G306" s="104" t="s">
        <v>524</v>
      </c>
      <c r="H306" s="27" t="s">
        <v>525</v>
      </c>
    </row>
    <row r="307" spans="1:8" s="45" customFormat="1" ht="28.5" customHeight="1">
      <c r="A307" s="27" t="str">
        <f t="shared" si="50"/>
        <v>B5.33 31 00.09</v>
      </c>
      <c r="B307" s="107" t="s">
        <v>526</v>
      </c>
      <c r="C307" s="27" t="s">
        <v>33</v>
      </c>
      <c r="D307" s="32">
        <v>559</v>
      </c>
      <c r="E307" s="32"/>
      <c r="F307" s="75"/>
      <c r="G307" s="104" t="s">
        <v>527</v>
      </c>
      <c r="H307" s="27" t="s">
        <v>528</v>
      </c>
    </row>
    <row r="308" spans="1:8" s="45" customFormat="1" ht="28.5" customHeight="1">
      <c r="A308" s="41" t="str">
        <f t="shared" si="50"/>
        <v>B5.33 31 00.10</v>
      </c>
      <c r="B308" s="10" t="s">
        <v>529</v>
      </c>
      <c r="C308" s="27" t="s">
        <v>33</v>
      </c>
      <c r="D308" s="32">
        <v>10</v>
      </c>
      <c r="E308" s="11"/>
      <c r="F308" s="75"/>
      <c r="G308" s="104" t="s">
        <v>530</v>
      </c>
      <c r="H308" s="27" t="s">
        <v>531</v>
      </c>
    </row>
    <row r="309" spans="1:8" s="45" customFormat="1" ht="21.75" customHeight="1">
      <c r="A309" s="60"/>
      <c r="B309" s="108" t="s">
        <v>307</v>
      </c>
      <c r="C309" s="29"/>
      <c r="D309" s="63">
        <v>0</v>
      </c>
      <c r="E309" s="9"/>
      <c r="F309" s="75"/>
      <c r="G309" s="103" t="s">
        <v>308</v>
      </c>
      <c r="H309" s="60"/>
    </row>
    <row r="310" spans="1:8" s="45" customFormat="1" ht="25.5" customHeight="1">
      <c r="A310" s="27" t="str">
        <f t="shared" ref="A310:A315" si="51">H310</f>
        <v>B5.33 31 00.11</v>
      </c>
      <c r="B310" s="107" t="s">
        <v>512</v>
      </c>
      <c r="C310" s="27" t="s">
        <v>33</v>
      </c>
      <c r="D310" s="32">
        <v>20</v>
      </c>
      <c r="E310" s="32"/>
      <c r="F310" s="75"/>
      <c r="G310" s="104" t="s">
        <v>513</v>
      </c>
      <c r="H310" s="27" t="s">
        <v>532</v>
      </c>
    </row>
    <row r="311" spans="1:8" s="45" customFormat="1" ht="25.5" customHeight="1">
      <c r="A311" s="27" t="str">
        <f t="shared" si="51"/>
        <v>B5.33 31 00.12</v>
      </c>
      <c r="B311" s="107" t="s">
        <v>288</v>
      </c>
      <c r="C311" s="27" t="s">
        <v>33</v>
      </c>
      <c r="D311" s="32">
        <v>317</v>
      </c>
      <c r="E311" s="32"/>
      <c r="F311" s="75"/>
      <c r="G311" s="104" t="s">
        <v>445</v>
      </c>
      <c r="H311" s="27" t="s">
        <v>533</v>
      </c>
    </row>
    <row r="312" spans="1:8" s="45" customFormat="1" ht="25.5" customHeight="1">
      <c r="A312" s="27" t="str">
        <f t="shared" si="51"/>
        <v>B5.33 31 00.13</v>
      </c>
      <c r="B312" s="107" t="s">
        <v>534</v>
      </c>
      <c r="C312" s="27" t="s">
        <v>33</v>
      </c>
      <c r="D312" s="32">
        <v>10</v>
      </c>
      <c r="E312" s="32"/>
      <c r="F312" s="75"/>
      <c r="G312" s="104" t="s">
        <v>521</v>
      </c>
      <c r="H312" s="27" t="s">
        <v>535</v>
      </c>
    </row>
    <row r="313" spans="1:8" s="45" customFormat="1" ht="25.5" customHeight="1">
      <c r="A313" s="27" t="str">
        <f t="shared" si="51"/>
        <v>B5.33 31 00.14</v>
      </c>
      <c r="B313" s="107" t="s">
        <v>536</v>
      </c>
      <c r="C313" s="27" t="s">
        <v>33</v>
      </c>
      <c r="D313" s="32">
        <v>606</v>
      </c>
      <c r="E313" s="32"/>
      <c r="F313" s="75"/>
      <c r="G313" s="104" t="s">
        <v>524</v>
      </c>
      <c r="H313" s="27" t="s">
        <v>537</v>
      </c>
    </row>
    <row r="314" spans="1:8" s="45" customFormat="1" ht="25.5" customHeight="1">
      <c r="A314" s="27" t="str">
        <f t="shared" si="51"/>
        <v>B5.33 31 00.15</v>
      </c>
      <c r="B314" s="107" t="s">
        <v>526</v>
      </c>
      <c r="C314" s="27" t="s">
        <v>33</v>
      </c>
      <c r="D314" s="32">
        <v>528</v>
      </c>
      <c r="E314" s="32"/>
      <c r="F314" s="75"/>
      <c r="G314" s="104" t="s">
        <v>527</v>
      </c>
      <c r="H314" s="27" t="s">
        <v>538</v>
      </c>
    </row>
    <row r="315" spans="1:8" s="45" customFormat="1" ht="25.5" customHeight="1">
      <c r="A315" s="41" t="str">
        <f t="shared" si="51"/>
        <v>B5.33 31 00.16</v>
      </c>
      <c r="B315" s="10" t="s">
        <v>529</v>
      </c>
      <c r="C315" s="27" t="s">
        <v>33</v>
      </c>
      <c r="D315" s="32">
        <v>10</v>
      </c>
      <c r="E315" s="11"/>
      <c r="F315" s="75"/>
      <c r="G315" s="104" t="s">
        <v>530</v>
      </c>
      <c r="H315" s="27" t="s">
        <v>539</v>
      </c>
    </row>
    <row r="316" spans="1:8" s="45" customFormat="1" ht="30" customHeight="1">
      <c r="A316" s="49"/>
      <c r="B316" s="42" t="s">
        <v>540</v>
      </c>
      <c r="C316" s="2294" t="s">
        <v>79</v>
      </c>
      <c r="D316" s="2297"/>
      <c r="E316" s="2297"/>
      <c r="F316" s="75">
        <f t="shared" ref="F316:F351" si="52">E316+D316</f>
        <v>0</v>
      </c>
      <c r="G316" s="109" t="s">
        <v>541</v>
      </c>
      <c r="H316" s="49"/>
    </row>
    <row r="317" spans="1:8" s="23" customFormat="1" ht="26.25" customHeight="1">
      <c r="A317" s="29"/>
      <c r="B317" s="28" t="s">
        <v>507</v>
      </c>
      <c r="C317" s="29"/>
      <c r="D317" s="50"/>
      <c r="E317" s="4"/>
      <c r="F317" s="75">
        <f t="shared" si="52"/>
        <v>0</v>
      </c>
      <c r="G317" s="103" t="s">
        <v>279</v>
      </c>
      <c r="H317" s="29"/>
    </row>
    <row r="318" spans="1:8" s="45" customFormat="1" ht="54.75" customHeight="1">
      <c r="A318" s="27" t="s">
        <v>443</v>
      </c>
      <c r="B318" s="108" t="s">
        <v>508</v>
      </c>
      <c r="C318" s="29"/>
      <c r="D318" s="63"/>
      <c r="E318" s="9"/>
      <c r="F318" s="75">
        <f t="shared" si="52"/>
        <v>0</v>
      </c>
      <c r="G318" s="103" t="s">
        <v>509</v>
      </c>
      <c r="H318" s="27" t="s">
        <v>443</v>
      </c>
    </row>
    <row r="319" spans="1:8" s="45" customFormat="1" ht="21" customHeight="1">
      <c r="A319" s="60"/>
      <c r="B319" s="108" t="s">
        <v>542</v>
      </c>
      <c r="C319" s="29"/>
      <c r="D319" s="63"/>
      <c r="E319" s="9"/>
      <c r="F319" s="75">
        <f t="shared" si="52"/>
        <v>0</v>
      </c>
      <c r="G319" s="103" t="s">
        <v>543</v>
      </c>
      <c r="H319" s="60"/>
    </row>
    <row r="320" spans="1:8" s="45" customFormat="1" ht="25.5" customHeight="1">
      <c r="A320" s="27" t="str">
        <f t="shared" ref="A320:A325" si="53">H320</f>
        <v>B5.33 31 00.17</v>
      </c>
      <c r="B320" s="107" t="s">
        <v>512</v>
      </c>
      <c r="C320" s="27" t="s">
        <v>33</v>
      </c>
      <c r="D320" s="32">
        <v>70</v>
      </c>
      <c r="E320" s="5"/>
      <c r="F320" s="75"/>
      <c r="G320" s="104" t="s">
        <v>544</v>
      </c>
      <c r="H320" s="27" t="s">
        <v>545</v>
      </c>
    </row>
    <row r="321" spans="1:8" s="45" customFormat="1" ht="25.5" customHeight="1">
      <c r="A321" s="27" t="str">
        <f t="shared" si="53"/>
        <v>B5.33 31 00.18</v>
      </c>
      <c r="B321" s="107" t="s">
        <v>450</v>
      </c>
      <c r="C321" s="27" t="s">
        <v>33</v>
      </c>
      <c r="D321" s="32">
        <v>776</v>
      </c>
      <c r="E321" s="5"/>
      <c r="F321" s="75"/>
      <c r="G321" s="104" t="s">
        <v>451</v>
      </c>
      <c r="H321" s="27" t="s">
        <v>546</v>
      </c>
    </row>
    <row r="322" spans="1:8" s="45" customFormat="1" ht="25.5" customHeight="1">
      <c r="A322" s="27" t="str">
        <f t="shared" si="53"/>
        <v>B5.33 31 00.19</v>
      </c>
      <c r="B322" s="107" t="s">
        <v>547</v>
      </c>
      <c r="C322" s="27" t="s">
        <v>33</v>
      </c>
      <c r="D322" s="32">
        <v>733</v>
      </c>
      <c r="E322" s="5"/>
      <c r="F322" s="75"/>
      <c r="G322" s="104" t="s">
        <v>521</v>
      </c>
      <c r="H322" s="27" t="s">
        <v>548</v>
      </c>
    </row>
    <row r="323" spans="1:8" s="45" customFormat="1" ht="25.5" customHeight="1">
      <c r="A323" s="27" t="str">
        <f t="shared" si="53"/>
        <v>B5.33 31 00.20</v>
      </c>
      <c r="B323" s="107" t="s">
        <v>523</v>
      </c>
      <c r="C323" s="27" t="s">
        <v>33</v>
      </c>
      <c r="D323" s="32">
        <v>200</v>
      </c>
      <c r="E323" s="5"/>
      <c r="F323" s="75"/>
      <c r="G323" s="104" t="s">
        <v>524</v>
      </c>
      <c r="H323" s="27" t="s">
        <v>549</v>
      </c>
    </row>
    <row r="324" spans="1:8" s="45" customFormat="1" ht="25.5" customHeight="1">
      <c r="A324" s="27" t="str">
        <f t="shared" si="53"/>
        <v>B5.33 31 00.21</v>
      </c>
      <c r="B324" s="107" t="s">
        <v>526</v>
      </c>
      <c r="C324" s="27" t="s">
        <v>33</v>
      </c>
      <c r="D324" s="32">
        <v>445</v>
      </c>
      <c r="E324" s="5"/>
      <c r="F324" s="75"/>
      <c r="G324" s="104" t="s">
        <v>527</v>
      </c>
      <c r="H324" s="27" t="s">
        <v>550</v>
      </c>
    </row>
    <row r="325" spans="1:8" s="45" customFormat="1" ht="25.5" customHeight="1">
      <c r="A325" s="41" t="str">
        <f t="shared" si="53"/>
        <v>B5.33 31 00.22</v>
      </c>
      <c r="B325" s="10" t="s">
        <v>529</v>
      </c>
      <c r="C325" s="27" t="s">
        <v>33</v>
      </c>
      <c r="D325" s="32">
        <v>10</v>
      </c>
      <c r="E325" s="11"/>
      <c r="F325" s="75"/>
      <c r="G325" s="104" t="s">
        <v>530</v>
      </c>
      <c r="H325" s="27" t="s">
        <v>551</v>
      </c>
    </row>
    <row r="326" spans="1:8" s="45" customFormat="1" ht="21.75" customHeight="1">
      <c r="A326" s="60"/>
      <c r="B326" s="108" t="s">
        <v>552</v>
      </c>
      <c r="C326" s="29"/>
      <c r="D326" s="63">
        <v>0</v>
      </c>
      <c r="E326" s="9"/>
      <c r="F326" s="75"/>
      <c r="G326" s="103" t="s">
        <v>553</v>
      </c>
      <c r="H326" s="60"/>
    </row>
    <row r="327" spans="1:8" s="45" customFormat="1" ht="25.5" customHeight="1">
      <c r="A327" s="27" t="str">
        <f t="shared" ref="A327:A332" si="54">H327</f>
        <v>B5.33 31 00.23</v>
      </c>
      <c r="B327" s="107" t="s">
        <v>512</v>
      </c>
      <c r="C327" s="27" t="s">
        <v>33</v>
      </c>
      <c r="D327" s="32">
        <v>10</v>
      </c>
      <c r="E327" s="5"/>
      <c r="F327" s="75"/>
      <c r="G327" s="104" t="s">
        <v>544</v>
      </c>
      <c r="H327" s="27" t="s">
        <v>554</v>
      </c>
    </row>
    <row r="328" spans="1:8" s="45" customFormat="1" ht="25.5" customHeight="1">
      <c r="A328" s="27" t="str">
        <f t="shared" si="54"/>
        <v>B5.33 31 00.24</v>
      </c>
      <c r="B328" s="107" t="s">
        <v>450</v>
      </c>
      <c r="C328" s="27" t="s">
        <v>33</v>
      </c>
      <c r="D328" s="32">
        <v>10</v>
      </c>
      <c r="E328" s="5"/>
      <c r="F328" s="75"/>
      <c r="G328" s="104" t="s">
        <v>451</v>
      </c>
      <c r="H328" s="27" t="s">
        <v>555</v>
      </c>
    </row>
    <row r="329" spans="1:8" s="45" customFormat="1" ht="25.5" customHeight="1">
      <c r="A329" s="27" t="str">
        <f t="shared" si="54"/>
        <v>B5.33 31 00.25</v>
      </c>
      <c r="B329" s="107" t="s">
        <v>547</v>
      </c>
      <c r="C329" s="27" t="s">
        <v>33</v>
      </c>
      <c r="D329" s="32">
        <v>10</v>
      </c>
      <c r="E329" s="5"/>
      <c r="F329" s="75"/>
      <c r="G329" s="104" t="s">
        <v>521</v>
      </c>
      <c r="H329" s="27" t="s">
        <v>556</v>
      </c>
    </row>
    <row r="330" spans="1:8" s="45" customFormat="1" ht="28.5" customHeight="1">
      <c r="A330" s="27" t="str">
        <f t="shared" si="54"/>
        <v>B5.33 31 00.26</v>
      </c>
      <c r="B330" s="107" t="s">
        <v>557</v>
      </c>
      <c r="C330" s="27" t="s">
        <v>33</v>
      </c>
      <c r="D330" s="32">
        <v>425</v>
      </c>
      <c r="E330" s="5"/>
      <c r="F330" s="75"/>
      <c r="G330" s="104" t="s">
        <v>558</v>
      </c>
      <c r="H330" s="27" t="s">
        <v>559</v>
      </c>
    </row>
    <row r="331" spans="1:8" s="45" customFormat="1" ht="28.5" customHeight="1">
      <c r="A331" s="27" t="str">
        <f t="shared" si="54"/>
        <v>B5.33 31 00.27</v>
      </c>
      <c r="B331" s="107" t="s">
        <v>526</v>
      </c>
      <c r="C331" s="27" t="s">
        <v>33</v>
      </c>
      <c r="D331" s="32">
        <v>612</v>
      </c>
      <c r="E331" s="5"/>
      <c r="F331" s="75"/>
      <c r="G331" s="104" t="s">
        <v>527</v>
      </c>
      <c r="H331" s="27" t="s">
        <v>560</v>
      </c>
    </row>
    <row r="332" spans="1:8" s="45" customFormat="1" ht="30" customHeight="1">
      <c r="A332" s="41" t="str">
        <f t="shared" si="54"/>
        <v>B5.33 31 00.28</v>
      </c>
      <c r="B332" s="10" t="s">
        <v>529</v>
      </c>
      <c r="C332" s="27" t="s">
        <v>33</v>
      </c>
      <c r="D332" s="32">
        <v>10</v>
      </c>
      <c r="E332" s="11"/>
      <c r="F332" s="75"/>
      <c r="G332" s="104" t="s">
        <v>530</v>
      </c>
      <c r="H332" s="27" t="s">
        <v>561</v>
      </c>
    </row>
    <row r="333" spans="1:8" s="45" customFormat="1" ht="23.25" customHeight="1">
      <c r="A333" s="60"/>
      <c r="B333" s="108" t="s">
        <v>562</v>
      </c>
      <c r="C333" s="29"/>
      <c r="D333" s="63">
        <v>0</v>
      </c>
      <c r="E333" s="9"/>
      <c r="F333" s="75"/>
      <c r="G333" s="103" t="s">
        <v>563</v>
      </c>
      <c r="H333" s="60"/>
    </row>
    <row r="334" spans="1:8" s="45" customFormat="1" ht="25.5" customHeight="1">
      <c r="A334" s="27" t="str">
        <f t="shared" ref="A334:A338" si="55">H334</f>
        <v>B5.33 31 00.29</v>
      </c>
      <c r="B334" s="107" t="s">
        <v>512</v>
      </c>
      <c r="C334" s="27" t="s">
        <v>33</v>
      </c>
      <c r="D334" s="32">
        <v>10</v>
      </c>
      <c r="E334" s="5"/>
      <c r="F334" s="75"/>
      <c r="G334" s="104" t="s">
        <v>544</v>
      </c>
      <c r="H334" s="27" t="s">
        <v>564</v>
      </c>
    </row>
    <row r="335" spans="1:8" s="45" customFormat="1" ht="25.5" customHeight="1">
      <c r="A335" s="27" t="str">
        <f t="shared" si="55"/>
        <v>B5.33 31 00.30</v>
      </c>
      <c r="B335" s="107" t="s">
        <v>450</v>
      </c>
      <c r="C335" s="27" t="s">
        <v>33</v>
      </c>
      <c r="D335" s="32">
        <v>10</v>
      </c>
      <c r="E335" s="5"/>
      <c r="F335" s="75"/>
      <c r="G335" s="104" t="s">
        <v>451</v>
      </c>
      <c r="H335" s="27" t="s">
        <v>565</v>
      </c>
    </row>
    <row r="336" spans="1:8" s="45" customFormat="1" ht="25.5" customHeight="1">
      <c r="A336" s="27" t="str">
        <f t="shared" si="55"/>
        <v>B5.33 31 00.31</v>
      </c>
      <c r="B336" s="107" t="s">
        <v>547</v>
      </c>
      <c r="C336" s="27" t="s">
        <v>33</v>
      </c>
      <c r="D336" s="32">
        <v>10</v>
      </c>
      <c r="E336" s="5"/>
      <c r="F336" s="75"/>
      <c r="G336" s="104" t="s">
        <v>521</v>
      </c>
      <c r="H336" s="27" t="s">
        <v>566</v>
      </c>
    </row>
    <row r="337" spans="1:8" s="45" customFormat="1" ht="28.5" customHeight="1">
      <c r="A337" s="27" t="str">
        <f t="shared" si="55"/>
        <v>B5.33 31 00.32</v>
      </c>
      <c r="B337" s="107" t="s">
        <v>523</v>
      </c>
      <c r="C337" s="27" t="s">
        <v>33</v>
      </c>
      <c r="D337" s="32">
        <v>924</v>
      </c>
      <c r="E337" s="5"/>
      <c r="F337" s="75"/>
      <c r="G337" s="104" t="s">
        <v>524</v>
      </c>
      <c r="H337" s="27" t="s">
        <v>567</v>
      </c>
    </row>
    <row r="338" spans="1:8" s="45" customFormat="1" ht="28.5" customHeight="1">
      <c r="A338" s="27" t="str">
        <f t="shared" si="55"/>
        <v>B5.33 31 00.33</v>
      </c>
      <c r="B338" s="10" t="s">
        <v>529</v>
      </c>
      <c r="C338" s="27" t="s">
        <v>33</v>
      </c>
      <c r="D338" s="32">
        <v>10</v>
      </c>
      <c r="E338" s="11"/>
      <c r="F338" s="75"/>
      <c r="G338" s="104" t="s">
        <v>530</v>
      </c>
      <c r="H338" s="27" t="s">
        <v>568</v>
      </c>
    </row>
    <row r="339" spans="1:8" s="45" customFormat="1" ht="28.5" customHeight="1">
      <c r="A339" s="27"/>
      <c r="B339" s="10"/>
      <c r="C339" s="27"/>
      <c r="D339" s="32"/>
      <c r="E339" s="11"/>
      <c r="F339" s="75"/>
      <c r="G339" s="104"/>
      <c r="H339" s="27"/>
    </row>
    <row r="340" spans="1:8" s="45" customFormat="1" ht="30" customHeight="1">
      <c r="A340" s="49"/>
      <c r="B340" s="42" t="s">
        <v>540</v>
      </c>
      <c r="C340" s="2294" t="s">
        <v>79</v>
      </c>
      <c r="D340" s="2297"/>
      <c r="E340" s="2297"/>
      <c r="F340" s="75">
        <f t="shared" ref="F340:F342" si="56">E340+D340</f>
        <v>0</v>
      </c>
      <c r="G340" s="109" t="s">
        <v>541</v>
      </c>
      <c r="H340" s="49"/>
    </row>
    <row r="341" spans="1:8" s="23" customFormat="1" ht="26.25" customHeight="1">
      <c r="A341" s="29"/>
      <c r="B341" s="28" t="s">
        <v>507</v>
      </c>
      <c r="C341" s="29"/>
      <c r="D341" s="50"/>
      <c r="E341" s="4"/>
      <c r="F341" s="75">
        <f t="shared" si="56"/>
        <v>0</v>
      </c>
      <c r="G341" s="103" t="s">
        <v>279</v>
      </c>
      <c r="H341" s="29"/>
    </row>
    <row r="342" spans="1:8" s="45" customFormat="1" ht="54.75" customHeight="1">
      <c r="A342" s="27" t="s">
        <v>443</v>
      </c>
      <c r="B342" s="108" t="s">
        <v>508</v>
      </c>
      <c r="C342" s="29"/>
      <c r="D342" s="63"/>
      <c r="E342" s="9"/>
      <c r="F342" s="75">
        <f t="shared" si="56"/>
        <v>0</v>
      </c>
      <c r="G342" s="103" t="s">
        <v>509</v>
      </c>
      <c r="H342" s="27" t="s">
        <v>443</v>
      </c>
    </row>
    <row r="343" spans="1:8" s="45" customFormat="1" ht="22.5" customHeight="1">
      <c r="A343" s="60"/>
      <c r="B343" s="108" t="s">
        <v>569</v>
      </c>
      <c r="C343" s="29"/>
      <c r="D343" s="63">
        <v>0</v>
      </c>
      <c r="E343" s="9"/>
      <c r="F343" s="75"/>
      <c r="G343" s="103" t="s">
        <v>570</v>
      </c>
      <c r="H343" s="60"/>
    </row>
    <row r="344" spans="1:8" s="45" customFormat="1" ht="21.75" customHeight="1">
      <c r="A344" s="27" t="str">
        <f t="shared" ref="A344:A348" si="57">H344</f>
        <v>B5.33 31 00.34</v>
      </c>
      <c r="B344" s="107" t="s">
        <v>302</v>
      </c>
      <c r="C344" s="27" t="s">
        <v>33</v>
      </c>
      <c r="D344" s="32">
        <v>98</v>
      </c>
      <c r="E344" s="5"/>
      <c r="F344" s="75"/>
      <c r="G344" s="104" t="s">
        <v>521</v>
      </c>
      <c r="H344" s="27" t="s">
        <v>571</v>
      </c>
    </row>
    <row r="345" spans="1:8" s="45" customFormat="1" ht="21.75" customHeight="1">
      <c r="A345" s="27" t="str">
        <f t="shared" si="57"/>
        <v>B5.33 31 00.35</v>
      </c>
      <c r="B345" s="107" t="s">
        <v>523</v>
      </c>
      <c r="C345" s="27" t="s">
        <v>33</v>
      </c>
      <c r="D345" s="32">
        <v>392</v>
      </c>
      <c r="E345" s="5"/>
      <c r="F345" s="75"/>
      <c r="G345" s="104" t="s">
        <v>524</v>
      </c>
      <c r="H345" s="27" t="s">
        <v>572</v>
      </c>
    </row>
    <row r="346" spans="1:8" s="45" customFormat="1" ht="21.75" customHeight="1">
      <c r="A346" s="27" t="str">
        <f t="shared" si="57"/>
        <v>B5.33 31 00.36</v>
      </c>
      <c r="B346" s="107" t="s">
        <v>526</v>
      </c>
      <c r="C346" s="27" t="s">
        <v>33</v>
      </c>
      <c r="D346" s="32">
        <v>372</v>
      </c>
      <c r="E346" s="5"/>
      <c r="F346" s="75"/>
      <c r="G346" s="104" t="s">
        <v>527</v>
      </c>
      <c r="H346" s="27" t="s">
        <v>573</v>
      </c>
    </row>
    <row r="347" spans="1:8" s="45" customFormat="1" ht="21.75" customHeight="1">
      <c r="A347" s="27" t="str">
        <f t="shared" si="57"/>
        <v>B5.33 31 00.37</v>
      </c>
      <c r="B347" s="107" t="s">
        <v>574</v>
      </c>
      <c r="C347" s="27" t="s">
        <v>33</v>
      </c>
      <c r="D347" s="32">
        <v>373</v>
      </c>
      <c r="E347" s="5"/>
      <c r="F347" s="75"/>
      <c r="G347" s="104" t="s">
        <v>575</v>
      </c>
      <c r="H347" s="27" t="s">
        <v>576</v>
      </c>
    </row>
    <row r="348" spans="1:8" s="45" customFormat="1" ht="21.75" customHeight="1">
      <c r="A348" s="27" t="str">
        <f t="shared" si="57"/>
        <v>B5.33 31 00.38</v>
      </c>
      <c r="B348" s="10" t="s">
        <v>577</v>
      </c>
      <c r="C348" s="27" t="s">
        <v>33</v>
      </c>
      <c r="D348" s="32">
        <v>10</v>
      </c>
      <c r="E348" s="11"/>
      <c r="F348" s="75"/>
      <c r="G348" s="104" t="s">
        <v>578</v>
      </c>
      <c r="H348" s="27" t="s">
        <v>579</v>
      </c>
    </row>
    <row r="349" spans="1:8" s="34" customFormat="1" ht="24.75" customHeight="1">
      <c r="A349" s="27"/>
      <c r="B349" s="108" t="s">
        <v>580</v>
      </c>
      <c r="C349" s="29"/>
      <c r="D349" s="63"/>
      <c r="E349" s="9"/>
      <c r="F349" s="75">
        <f t="shared" si="52"/>
        <v>0</v>
      </c>
      <c r="G349" s="103" t="s">
        <v>581</v>
      </c>
      <c r="H349" s="27"/>
    </row>
    <row r="350" spans="1:8" s="106" customFormat="1" ht="26.25" customHeight="1">
      <c r="A350" s="55" t="str">
        <f>H350</f>
        <v>33 05 13</v>
      </c>
      <c r="B350" s="108" t="s">
        <v>582</v>
      </c>
      <c r="C350" s="29"/>
      <c r="D350" s="63"/>
      <c r="E350" s="9"/>
      <c r="F350" s="75">
        <f t="shared" si="52"/>
        <v>0</v>
      </c>
      <c r="G350" s="103" t="s">
        <v>583</v>
      </c>
      <c r="H350" s="55" t="s">
        <v>584</v>
      </c>
    </row>
    <row r="351" spans="1:8" s="34" customFormat="1" ht="30" customHeight="1">
      <c r="A351" s="27"/>
      <c r="B351" s="108" t="s">
        <v>585</v>
      </c>
      <c r="C351" s="29"/>
      <c r="D351" s="63"/>
      <c r="E351" s="9"/>
      <c r="F351" s="75">
        <f t="shared" si="52"/>
        <v>0</v>
      </c>
      <c r="G351" s="103" t="s">
        <v>586</v>
      </c>
      <c r="H351" s="27"/>
    </row>
    <row r="352" spans="1:8" s="34" customFormat="1" ht="23.25" customHeight="1">
      <c r="A352" s="27" t="str">
        <f>H352</f>
        <v>B5.33 05 13.01</v>
      </c>
      <c r="B352" s="110" t="s">
        <v>587</v>
      </c>
      <c r="C352" s="27" t="s">
        <v>267</v>
      </c>
      <c r="D352" s="32">
        <v>87</v>
      </c>
      <c r="E352" s="15"/>
      <c r="F352" s="75"/>
      <c r="G352" s="104" t="s">
        <v>588</v>
      </c>
      <c r="H352" s="27" t="s">
        <v>589</v>
      </c>
    </row>
    <row r="353" spans="1:8" s="34" customFormat="1" ht="23.25" customHeight="1">
      <c r="A353" s="27" t="str">
        <f t="shared" ref="A353:A363" si="58">H353</f>
        <v>B5.33 05 13.02</v>
      </c>
      <c r="B353" s="110" t="s">
        <v>590</v>
      </c>
      <c r="C353" s="27" t="s">
        <v>267</v>
      </c>
      <c r="D353" s="32">
        <v>113</v>
      </c>
      <c r="E353" s="15"/>
      <c r="F353" s="75"/>
      <c r="G353" s="104" t="s">
        <v>591</v>
      </c>
      <c r="H353" s="27" t="s">
        <v>592</v>
      </c>
    </row>
    <row r="354" spans="1:8" s="34" customFormat="1" ht="23.25" customHeight="1">
      <c r="A354" s="27" t="str">
        <f t="shared" si="58"/>
        <v>B5.33 05 13.03</v>
      </c>
      <c r="B354" s="110" t="s">
        <v>593</v>
      </c>
      <c r="C354" s="27" t="s">
        <v>267</v>
      </c>
      <c r="D354" s="15">
        <v>2</v>
      </c>
      <c r="E354" s="5"/>
      <c r="F354" s="75"/>
      <c r="G354" s="104" t="s">
        <v>594</v>
      </c>
      <c r="H354" s="27" t="s">
        <v>595</v>
      </c>
    </row>
    <row r="355" spans="1:8" s="34" customFormat="1" ht="23.25" customHeight="1">
      <c r="A355" s="27" t="str">
        <f t="shared" si="58"/>
        <v>B5.33 05 13.04</v>
      </c>
      <c r="B355" s="110" t="s">
        <v>596</v>
      </c>
      <c r="C355" s="27" t="s">
        <v>267</v>
      </c>
      <c r="D355" s="32">
        <v>45</v>
      </c>
      <c r="E355" s="15"/>
      <c r="F355" s="75"/>
      <c r="G355" s="104" t="s">
        <v>597</v>
      </c>
      <c r="H355" s="27" t="s">
        <v>598</v>
      </c>
    </row>
    <row r="356" spans="1:8" s="34" customFormat="1" ht="23.25" customHeight="1">
      <c r="A356" s="27" t="str">
        <f t="shared" si="58"/>
        <v>B5.33 05 13.05</v>
      </c>
      <c r="B356" s="110" t="s">
        <v>599</v>
      </c>
      <c r="C356" s="27" t="s">
        <v>267</v>
      </c>
      <c r="D356" s="32">
        <v>21</v>
      </c>
      <c r="E356" s="15"/>
      <c r="F356" s="75"/>
      <c r="G356" s="104" t="s">
        <v>600</v>
      </c>
      <c r="H356" s="27" t="s">
        <v>601</v>
      </c>
    </row>
    <row r="357" spans="1:8" s="34" customFormat="1" ht="23.25" customHeight="1">
      <c r="A357" s="27" t="str">
        <f t="shared" si="58"/>
        <v>B5.33 05 13.06</v>
      </c>
      <c r="B357" s="110" t="s">
        <v>602</v>
      </c>
      <c r="C357" s="27" t="s">
        <v>267</v>
      </c>
      <c r="D357" s="32">
        <v>11</v>
      </c>
      <c r="E357" s="15"/>
      <c r="F357" s="75"/>
      <c r="G357" s="104" t="s">
        <v>603</v>
      </c>
      <c r="H357" s="27" t="s">
        <v>604</v>
      </c>
    </row>
    <row r="358" spans="1:8" s="34" customFormat="1" ht="23.25" customHeight="1">
      <c r="A358" s="27" t="str">
        <f t="shared" si="58"/>
        <v>B5.33 05 13.07</v>
      </c>
      <c r="B358" s="110" t="s">
        <v>605</v>
      </c>
      <c r="C358" s="27" t="s">
        <v>267</v>
      </c>
      <c r="D358" s="32">
        <v>14</v>
      </c>
      <c r="E358" s="5"/>
      <c r="F358" s="75"/>
      <c r="G358" s="104" t="s">
        <v>606</v>
      </c>
      <c r="H358" s="27" t="s">
        <v>607</v>
      </c>
    </row>
    <row r="359" spans="1:8" s="34" customFormat="1" ht="23.25" customHeight="1">
      <c r="A359" s="27" t="str">
        <f t="shared" si="58"/>
        <v>B5.33 05 13.08</v>
      </c>
      <c r="B359" s="110" t="s">
        <v>608</v>
      </c>
      <c r="C359" s="27" t="s">
        <v>267</v>
      </c>
      <c r="D359" s="32">
        <v>25</v>
      </c>
      <c r="E359" s="5"/>
      <c r="F359" s="75"/>
      <c r="G359" s="104" t="s">
        <v>609</v>
      </c>
      <c r="H359" s="27" t="s">
        <v>610</v>
      </c>
    </row>
    <row r="360" spans="1:8" s="34" customFormat="1" ht="23.25" customHeight="1">
      <c r="A360" s="27" t="str">
        <f t="shared" si="58"/>
        <v>B5.33 05 13.09</v>
      </c>
      <c r="B360" s="110" t="s">
        <v>611</v>
      </c>
      <c r="C360" s="27" t="s">
        <v>267</v>
      </c>
      <c r="D360" s="32">
        <v>18</v>
      </c>
      <c r="E360" s="5"/>
      <c r="F360" s="75"/>
      <c r="G360" s="104" t="s">
        <v>612</v>
      </c>
      <c r="H360" s="27" t="s">
        <v>613</v>
      </c>
    </row>
    <row r="361" spans="1:8" s="34" customFormat="1" ht="23.25" customHeight="1">
      <c r="A361" s="27" t="str">
        <f t="shared" si="58"/>
        <v>B5.33 05 13.10</v>
      </c>
      <c r="B361" s="110" t="s">
        <v>614</v>
      </c>
      <c r="C361" s="27" t="s">
        <v>267</v>
      </c>
      <c r="D361" s="15">
        <v>2</v>
      </c>
      <c r="E361" s="5"/>
      <c r="F361" s="75"/>
      <c r="G361" s="104" t="s">
        <v>615</v>
      </c>
      <c r="H361" s="27" t="s">
        <v>616</v>
      </c>
    </row>
    <row r="362" spans="1:8" s="34" customFormat="1" ht="23.25" customHeight="1">
      <c r="A362" s="27" t="str">
        <f t="shared" si="58"/>
        <v>B5.33 05 13.11</v>
      </c>
      <c r="B362" s="110" t="s">
        <v>617</v>
      </c>
      <c r="C362" s="27" t="s">
        <v>267</v>
      </c>
      <c r="D362" s="32">
        <v>3</v>
      </c>
      <c r="E362" s="5"/>
      <c r="F362" s="75"/>
      <c r="G362" s="104" t="s">
        <v>618</v>
      </c>
      <c r="H362" s="27" t="s">
        <v>619</v>
      </c>
    </row>
    <row r="363" spans="1:8" s="34" customFormat="1" ht="23.25" customHeight="1">
      <c r="A363" s="27" t="str">
        <f t="shared" si="58"/>
        <v>B5.33 05 13.12</v>
      </c>
      <c r="B363" s="110" t="s">
        <v>620</v>
      </c>
      <c r="C363" s="27" t="s">
        <v>267</v>
      </c>
      <c r="D363" s="32">
        <v>1</v>
      </c>
      <c r="E363" s="5"/>
      <c r="F363" s="75"/>
      <c r="G363" s="104" t="s">
        <v>621</v>
      </c>
      <c r="H363" s="27" t="s">
        <v>622</v>
      </c>
    </row>
    <row r="364" spans="1:8" s="34" customFormat="1" ht="18.75" customHeight="1">
      <c r="A364" s="27"/>
      <c r="B364" s="108" t="s">
        <v>623</v>
      </c>
      <c r="C364" s="29"/>
      <c r="D364" s="63">
        <v>0</v>
      </c>
      <c r="E364" s="9"/>
      <c r="F364" s="75"/>
      <c r="G364" s="103" t="s">
        <v>624</v>
      </c>
      <c r="H364" s="27"/>
    </row>
    <row r="365" spans="1:8" s="34" customFormat="1" ht="21.75" customHeight="1">
      <c r="A365" s="27" t="str">
        <f>H365</f>
        <v>B5.33 05 13.13</v>
      </c>
      <c r="B365" s="110" t="s">
        <v>614</v>
      </c>
      <c r="C365" s="27" t="s">
        <v>267</v>
      </c>
      <c r="D365" s="15">
        <v>1</v>
      </c>
      <c r="E365" s="5"/>
      <c r="F365" s="75"/>
      <c r="G365" s="104" t="s">
        <v>615</v>
      </c>
      <c r="H365" s="27" t="s">
        <v>625</v>
      </c>
    </row>
    <row r="366" spans="1:8" s="34" customFormat="1" ht="21.75" customHeight="1">
      <c r="A366" s="27" t="str">
        <f t="shared" ref="A366" si="59">H366</f>
        <v>B5.33 05 13.14</v>
      </c>
      <c r="B366" s="110" t="s">
        <v>620</v>
      </c>
      <c r="C366" s="27" t="s">
        <v>267</v>
      </c>
      <c r="D366" s="32">
        <v>1</v>
      </c>
      <c r="E366" s="5"/>
      <c r="F366" s="75"/>
      <c r="G366" s="104" t="s">
        <v>621</v>
      </c>
      <c r="H366" s="27" t="s">
        <v>626</v>
      </c>
    </row>
    <row r="367" spans="1:8" s="45" customFormat="1" ht="30" customHeight="1">
      <c r="A367" s="49"/>
      <c r="B367" s="42" t="s">
        <v>540</v>
      </c>
      <c r="C367" s="2294" t="s">
        <v>79</v>
      </c>
      <c r="D367" s="2297"/>
      <c r="E367" s="2297"/>
      <c r="F367" s="75">
        <f t="shared" ref="F367:F430" si="60">E367+D367</f>
        <v>0</v>
      </c>
      <c r="G367" s="109" t="s">
        <v>541</v>
      </c>
      <c r="H367" s="49"/>
    </row>
    <row r="368" spans="1:8" s="255" customFormat="1" ht="27" customHeight="1">
      <c r="A368" s="2295" t="s">
        <v>627</v>
      </c>
      <c r="B368" s="2296"/>
      <c r="C368" s="251"/>
      <c r="D368" s="252"/>
      <c r="E368" s="252"/>
      <c r="F368" s="252">
        <f t="shared" si="60"/>
        <v>0</v>
      </c>
      <c r="G368" s="253"/>
      <c r="H368" s="254" t="s">
        <v>628</v>
      </c>
    </row>
    <row r="369" spans="1:8" s="84" customFormat="1" ht="24.9" customHeight="1">
      <c r="A369" s="46">
        <f>H369</f>
        <v>0</v>
      </c>
      <c r="B369" s="28" t="s">
        <v>629</v>
      </c>
      <c r="C369" s="111"/>
      <c r="D369" s="112"/>
      <c r="E369" s="112"/>
      <c r="F369" s="75">
        <f t="shared" si="60"/>
        <v>0</v>
      </c>
      <c r="G369" s="73" t="s">
        <v>630</v>
      </c>
      <c r="H369" s="74"/>
    </row>
    <row r="370" spans="1:8" s="84" customFormat="1" ht="24.9" customHeight="1">
      <c r="A370" s="74" t="str">
        <f>H370</f>
        <v>33 42 11</v>
      </c>
      <c r="B370" s="28" t="s">
        <v>631</v>
      </c>
      <c r="C370" s="113"/>
      <c r="D370" s="114"/>
      <c r="E370" s="114"/>
      <c r="F370" s="75">
        <f t="shared" si="60"/>
        <v>0</v>
      </c>
      <c r="G370" s="78" t="s">
        <v>632</v>
      </c>
      <c r="H370" s="74" t="s">
        <v>633</v>
      </c>
    </row>
    <row r="371" spans="1:8" s="84" customFormat="1" ht="53.25" customHeight="1">
      <c r="A371" s="74">
        <f t="shared" ref="A371:A458" si="61">H371</f>
        <v>0</v>
      </c>
      <c r="B371" s="108" t="s">
        <v>508</v>
      </c>
      <c r="C371" s="29"/>
      <c r="D371" s="63"/>
      <c r="E371" s="9"/>
      <c r="F371" s="75">
        <f t="shared" si="60"/>
        <v>0</v>
      </c>
      <c r="G371" s="103" t="s">
        <v>509</v>
      </c>
      <c r="H371" s="74"/>
    </row>
    <row r="372" spans="1:8" s="84" customFormat="1" ht="30" customHeight="1">
      <c r="A372" s="29">
        <f t="shared" si="61"/>
        <v>0</v>
      </c>
      <c r="B372" s="28" t="s">
        <v>552</v>
      </c>
      <c r="C372" s="111"/>
      <c r="D372" s="112"/>
      <c r="E372" s="112"/>
      <c r="F372" s="75">
        <f t="shared" si="60"/>
        <v>0</v>
      </c>
      <c r="G372" s="73" t="s">
        <v>553</v>
      </c>
      <c r="H372" s="29"/>
    </row>
    <row r="373" spans="1:8" s="84" customFormat="1" ht="30" customHeight="1">
      <c r="A373" s="27" t="str">
        <f t="shared" si="61"/>
        <v>B6.33 42 11.01</v>
      </c>
      <c r="B373" s="107" t="s">
        <v>285</v>
      </c>
      <c r="C373" s="27" t="s">
        <v>33</v>
      </c>
      <c r="D373" s="32">
        <v>10430</v>
      </c>
      <c r="E373" s="5"/>
      <c r="F373" s="75"/>
      <c r="G373" s="104" t="s">
        <v>544</v>
      </c>
      <c r="H373" s="27" t="s">
        <v>634</v>
      </c>
    </row>
    <row r="374" spans="1:8" s="45" customFormat="1" ht="30" customHeight="1">
      <c r="A374" s="27" t="str">
        <f t="shared" si="61"/>
        <v>B6.33 42 11.02</v>
      </c>
      <c r="B374" s="107" t="s">
        <v>288</v>
      </c>
      <c r="C374" s="27" t="s">
        <v>33</v>
      </c>
      <c r="D374" s="32">
        <v>1715</v>
      </c>
      <c r="E374" s="5"/>
      <c r="F374" s="75"/>
      <c r="G374" s="104" t="s">
        <v>515</v>
      </c>
      <c r="H374" s="27" t="s">
        <v>635</v>
      </c>
    </row>
    <row r="375" spans="1:8" s="45" customFormat="1" ht="30" customHeight="1">
      <c r="A375" s="27" t="str">
        <f t="shared" si="61"/>
        <v>B6.33 42 11.03</v>
      </c>
      <c r="B375" s="107" t="s">
        <v>302</v>
      </c>
      <c r="C375" s="27" t="s">
        <v>33</v>
      </c>
      <c r="D375" s="32">
        <v>180</v>
      </c>
      <c r="E375" s="5"/>
      <c r="F375" s="75"/>
      <c r="G375" s="104" t="s">
        <v>517</v>
      </c>
      <c r="H375" s="27" t="s">
        <v>636</v>
      </c>
    </row>
    <row r="376" spans="1:8" s="45" customFormat="1" ht="30" customHeight="1">
      <c r="A376" s="27" t="str">
        <f t="shared" si="61"/>
        <v>B6.33 42 11.04</v>
      </c>
      <c r="B376" s="107" t="s">
        <v>523</v>
      </c>
      <c r="C376" s="27" t="s">
        <v>33</v>
      </c>
      <c r="D376" s="32">
        <v>275</v>
      </c>
      <c r="E376" s="5"/>
      <c r="F376" s="75"/>
      <c r="G376" s="104" t="s">
        <v>524</v>
      </c>
      <c r="H376" s="27" t="s">
        <v>637</v>
      </c>
    </row>
    <row r="377" spans="1:8" s="45" customFormat="1" ht="28.5" customHeight="1">
      <c r="A377" s="27" t="str">
        <f t="shared" si="61"/>
        <v>B5.33 31 00.05</v>
      </c>
      <c r="B377" s="10" t="s">
        <v>638</v>
      </c>
      <c r="C377" s="27" t="s">
        <v>33</v>
      </c>
      <c r="D377" s="32">
        <v>15</v>
      </c>
      <c r="E377" s="11"/>
      <c r="F377" s="75"/>
      <c r="G377" s="104" t="s">
        <v>639</v>
      </c>
      <c r="H377" s="27" t="s">
        <v>519</v>
      </c>
    </row>
    <row r="378" spans="1:8" s="84" customFormat="1" ht="25.5" customHeight="1">
      <c r="A378" s="29">
        <f t="shared" si="61"/>
        <v>0</v>
      </c>
      <c r="B378" s="28" t="s">
        <v>562</v>
      </c>
      <c r="C378" s="111"/>
      <c r="D378" s="112">
        <v>0</v>
      </c>
      <c r="E378" s="112"/>
      <c r="F378" s="75"/>
      <c r="G378" s="73" t="s">
        <v>563</v>
      </c>
      <c r="H378" s="29"/>
    </row>
    <row r="379" spans="1:8" s="84" customFormat="1" ht="30" customHeight="1">
      <c r="A379" s="27" t="str">
        <f t="shared" si="61"/>
        <v>B6.33 42 11.06</v>
      </c>
      <c r="B379" s="107" t="s">
        <v>285</v>
      </c>
      <c r="C379" s="27" t="s">
        <v>33</v>
      </c>
      <c r="D379" s="32">
        <v>750</v>
      </c>
      <c r="E379" s="5"/>
      <c r="F379" s="75"/>
      <c r="G379" s="104" t="s">
        <v>544</v>
      </c>
      <c r="H379" s="27" t="s">
        <v>640</v>
      </c>
    </row>
    <row r="380" spans="1:8" s="45" customFormat="1" ht="30" customHeight="1">
      <c r="A380" s="27" t="str">
        <f t="shared" si="61"/>
        <v>B6.33 42 11.07</v>
      </c>
      <c r="B380" s="107" t="s">
        <v>288</v>
      </c>
      <c r="C380" s="27" t="s">
        <v>33</v>
      </c>
      <c r="D380" s="32">
        <v>165</v>
      </c>
      <c r="E380" s="5"/>
      <c r="F380" s="75"/>
      <c r="G380" s="104" t="s">
        <v>515</v>
      </c>
      <c r="H380" s="27" t="s">
        <v>641</v>
      </c>
    </row>
    <row r="381" spans="1:8" s="45" customFormat="1" ht="30" customHeight="1">
      <c r="A381" s="27" t="str">
        <f t="shared" si="61"/>
        <v>B6.33 42 11.08</v>
      </c>
      <c r="B381" s="107" t="s">
        <v>302</v>
      </c>
      <c r="C381" s="27" t="s">
        <v>33</v>
      </c>
      <c r="D381" s="32">
        <v>55</v>
      </c>
      <c r="E381" s="5"/>
      <c r="F381" s="75"/>
      <c r="G381" s="104" t="s">
        <v>517</v>
      </c>
      <c r="H381" s="27" t="s">
        <v>642</v>
      </c>
    </row>
    <row r="382" spans="1:8" s="45" customFormat="1" ht="30" customHeight="1">
      <c r="A382" s="27" t="str">
        <f t="shared" si="61"/>
        <v>B6.33 42 11.09</v>
      </c>
      <c r="B382" s="107" t="s">
        <v>523</v>
      </c>
      <c r="C382" s="27" t="s">
        <v>33</v>
      </c>
      <c r="D382" s="32">
        <v>190</v>
      </c>
      <c r="E382" s="5"/>
      <c r="F382" s="75"/>
      <c r="G382" s="104" t="s">
        <v>524</v>
      </c>
      <c r="H382" s="27" t="s">
        <v>643</v>
      </c>
    </row>
    <row r="383" spans="1:8" s="45" customFormat="1" ht="28.5" customHeight="1">
      <c r="A383" s="27" t="str">
        <f t="shared" si="61"/>
        <v>B6.33 42 11.10</v>
      </c>
      <c r="B383" s="10" t="s">
        <v>638</v>
      </c>
      <c r="C383" s="27" t="s">
        <v>33</v>
      </c>
      <c r="D383" s="32">
        <v>15</v>
      </c>
      <c r="E383" s="11"/>
      <c r="F383" s="75"/>
      <c r="G383" s="104" t="s">
        <v>639</v>
      </c>
      <c r="H383" s="27" t="s">
        <v>644</v>
      </c>
    </row>
    <row r="384" spans="1:8" s="84" customFormat="1" ht="26.25" customHeight="1">
      <c r="A384" s="29">
        <f t="shared" si="61"/>
        <v>0</v>
      </c>
      <c r="B384" s="28" t="s">
        <v>569</v>
      </c>
      <c r="C384" s="111"/>
      <c r="D384" s="112">
        <v>0</v>
      </c>
      <c r="E384" s="112"/>
      <c r="F384" s="75"/>
      <c r="G384" s="73" t="s">
        <v>570</v>
      </c>
      <c r="H384" s="29"/>
    </row>
    <row r="385" spans="1:8" s="84" customFormat="1" ht="27" customHeight="1">
      <c r="A385" s="27" t="str">
        <f t="shared" si="61"/>
        <v>B6.33 42 11.11</v>
      </c>
      <c r="B385" s="107" t="s">
        <v>285</v>
      </c>
      <c r="C385" s="27" t="s">
        <v>33</v>
      </c>
      <c r="D385" s="32">
        <v>590</v>
      </c>
      <c r="E385" s="32"/>
      <c r="F385" s="75"/>
      <c r="G385" s="104" t="s">
        <v>544</v>
      </c>
      <c r="H385" s="27" t="s">
        <v>645</v>
      </c>
    </row>
    <row r="386" spans="1:8" s="45" customFormat="1" ht="24.75" customHeight="1">
      <c r="A386" s="27" t="str">
        <f t="shared" si="61"/>
        <v>B6.33 42 11.12</v>
      </c>
      <c r="B386" s="107" t="s">
        <v>288</v>
      </c>
      <c r="C386" s="27" t="s">
        <v>33</v>
      </c>
      <c r="D386" s="32">
        <v>1710</v>
      </c>
      <c r="E386" s="32"/>
      <c r="F386" s="75"/>
      <c r="G386" s="104" t="s">
        <v>515</v>
      </c>
      <c r="H386" s="27" t="s">
        <v>646</v>
      </c>
    </row>
    <row r="387" spans="1:8" s="45" customFormat="1" ht="25.5" customHeight="1">
      <c r="A387" s="27" t="str">
        <f t="shared" si="61"/>
        <v>B6.33 42 11.13</v>
      </c>
      <c r="B387" s="107" t="s">
        <v>302</v>
      </c>
      <c r="C387" s="27" t="s">
        <v>33</v>
      </c>
      <c r="D387" s="32">
        <v>360</v>
      </c>
      <c r="E387" s="32"/>
      <c r="F387" s="75"/>
      <c r="G387" s="104" t="s">
        <v>517</v>
      </c>
      <c r="H387" s="27" t="s">
        <v>647</v>
      </c>
    </row>
    <row r="388" spans="1:8" s="45" customFormat="1" ht="25.5" customHeight="1">
      <c r="A388" s="27" t="str">
        <f t="shared" si="61"/>
        <v>B6.33 42 11.14</v>
      </c>
      <c r="B388" s="10" t="s">
        <v>305</v>
      </c>
      <c r="C388" s="27" t="s">
        <v>33</v>
      </c>
      <c r="D388" s="32">
        <v>15</v>
      </c>
      <c r="E388" s="11"/>
      <c r="F388" s="75"/>
      <c r="G388" s="104" t="s">
        <v>306</v>
      </c>
      <c r="H388" s="27" t="s">
        <v>648</v>
      </c>
    </row>
    <row r="389" spans="1:8" s="84" customFormat="1" ht="30" customHeight="1">
      <c r="A389" s="87">
        <f t="shared" si="61"/>
        <v>0</v>
      </c>
      <c r="B389" s="42" t="s">
        <v>649</v>
      </c>
      <c r="C389" s="2294" t="s">
        <v>79</v>
      </c>
      <c r="D389" s="2294"/>
      <c r="E389" s="2294"/>
      <c r="F389" s="75">
        <f t="shared" si="60"/>
        <v>0</v>
      </c>
      <c r="G389" s="82" t="s">
        <v>650</v>
      </c>
      <c r="H389" s="82"/>
    </row>
    <row r="390" spans="1:8" s="84" customFormat="1" ht="29.25" customHeight="1">
      <c r="A390" s="74" t="str">
        <f t="shared" si="61"/>
        <v>33 42 11</v>
      </c>
      <c r="B390" s="28" t="s">
        <v>631</v>
      </c>
      <c r="C390" s="113"/>
      <c r="D390" s="114"/>
      <c r="E390" s="114"/>
      <c r="F390" s="75">
        <f t="shared" si="60"/>
        <v>0</v>
      </c>
      <c r="G390" s="78" t="s">
        <v>632</v>
      </c>
      <c r="H390" s="74" t="s">
        <v>633</v>
      </c>
    </row>
    <row r="391" spans="1:8" s="84" customFormat="1" ht="51" customHeight="1">
      <c r="A391" s="74">
        <f t="shared" si="61"/>
        <v>0</v>
      </c>
      <c r="B391" s="108" t="s">
        <v>508</v>
      </c>
      <c r="C391" s="29"/>
      <c r="D391" s="63"/>
      <c r="E391" s="9"/>
      <c r="F391" s="75">
        <f t="shared" si="60"/>
        <v>0</v>
      </c>
      <c r="G391" s="103" t="s">
        <v>509</v>
      </c>
      <c r="H391" s="74"/>
    </row>
    <row r="392" spans="1:8" s="84" customFormat="1" ht="30" customHeight="1">
      <c r="A392" s="29">
        <f>H392</f>
        <v>0</v>
      </c>
      <c r="B392" s="28" t="s">
        <v>651</v>
      </c>
      <c r="C392" s="111"/>
      <c r="D392" s="112">
        <v>0</v>
      </c>
      <c r="E392" s="112"/>
      <c r="F392" s="75"/>
      <c r="G392" s="73" t="s">
        <v>652</v>
      </c>
      <c r="H392" s="29"/>
    </row>
    <row r="393" spans="1:8" s="84" customFormat="1" ht="30" customHeight="1">
      <c r="A393" s="27" t="str">
        <f t="shared" ref="A393" si="62">H393</f>
        <v>B6.33 42 11.15</v>
      </c>
      <c r="B393" s="107" t="s">
        <v>285</v>
      </c>
      <c r="C393" s="27" t="s">
        <v>33</v>
      </c>
      <c r="D393" s="32">
        <v>10</v>
      </c>
      <c r="E393" s="32"/>
      <c r="F393" s="75"/>
      <c r="G393" s="104" t="s">
        <v>544</v>
      </c>
      <c r="H393" s="27" t="s">
        <v>653</v>
      </c>
    </row>
    <row r="394" spans="1:8" s="84" customFormat="1" ht="30" customHeight="1">
      <c r="A394" s="27" t="str">
        <f>H394</f>
        <v>B6.33 42 11.16</v>
      </c>
      <c r="B394" s="107" t="s">
        <v>654</v>
      </c>
      <c r="C394" s="27" t="s">
        <v>33</v>
      </c>
      <c r="D394" s="32">
        <v>460</v>
      </c>
      <c r="E394" s="5"/>
      <c r="F394" s="75"/>
      <c r="G394" s="104" t="s">
        <v>451</v>
      </c>
      <c r="H394" s="27" t="s">
        <v>655</v>
      </c>
    </row>
    <row r="395" spans="1:8" s="84" customFormat="1" ht="30" customHeight="1">
      <c r="A395" s="27" t="str">
        <f>H395</f>
        <v>B6.33 42 11.17</v>
      </c>
      <c r="B395" s="107" t="s">
        <v>302</v>
      </c>
      <c r="C395" s="27" t="s">
        <v>33</v>
      </c>
      <c r="D395" s="32">
        <v>190</v>
      </c>
      <c r="E395" s="5"/>
      <c r="F395" s="75"/>
      <c r="G395" s="104" t="s">
        <v>517</v>
      </c>
      <c r="H395" s="27" t="s">
        <v>656</v>
      </c>
    </row>
    <row r="396" spans="1:8" s="45" customFormat="1" ht="30" customHeight="1">
      <c r="A396" s="27" t="str">
        <f>H396</f>
        <v>B6.33 42 11.18</v>
      </c>
      <c r="B396" s="10" t="s">
        <v>305</v>
      </c>
      <c r="C396" s="27" t="s">
        <v>33</v>
      </c>
      <c r="D396" s="32">
        <v>15</v>
      </c>
      <c r="E396" s="11"/>
      <c r="F396" s="75"/>
      <c r="G396" s="104" t="s">
        <v>306</v>
      </c>
      <c r="H396" s="27" t="s">
        <v>657</v>
      </c>
    </row>
    <row r="397" spans="1:8" s="84" customFormat="1" ht="30" customHeight="1">
      <c r="A397" s="29">
        <f t="shared" si="61"/>
        <v>0</v>
      </c>
      <c r="B397" s="28" t="s">
        <v>658</v>
      </c>
      <c r="C397" s="111"/>
      <c r="D397" s="112"/>
      <c r="E397" s="112"/>
      <c r="F397" s="75">
        <f t="shared" si="60"/>
        <v>0</v>
      </c>
      <c r="G397" s="73" t="s">
        <v>659</v>
      </c>
      <c r="H397" s="29"/>
    </row>
    <row r="398" spans="1:8" s="84" customFormat="1" ht="30" customHeight="1">
      <c r="A398" s="27" t="str">
        <f t="shared" si="61"/>
        <v>B6.33 42 11.19</v>
      </c>
      <c r="B398" s="107" t="s">
        <v>285</v>
      </c>
      <c r="C398" s="27" t="s">
        <v>33</v>
      </c>
      <c r="D398" s="32">
        <v>10</v>
      </c>
      <c r="E398" s="32"/>
      <c r="F398" s="75"/>
      <c r="G398" s="104" t="s">
        <v>544</v>
      </c>
      <c r="H398" s="27" t="s">
        <v>660</v>
      </c>
    </row>
    <row r="399" spans="1:8" s="45" customFormat="1" ht="30" customHeight="1">
      <c r="A399" s="27" t="str">
        <f t="shared" si="61"/>
        <v>B6.33 42 11.20</v>
      </c>
      <c r="B399" s="107" t="s">
        <v>450</v>
      </c>
      <c r="C399" s="27" t="s">
        <v>33</v>
      </c>
      <c r="D399" s="32">
        <v>1405</v>
      </c>
      <c r="E399" s="32"/>
      <c r="F399" s="75"/>
      <c r="G399" s="104" t="s">
        <v>661</v>
      </c>
      <c r="H399" s="27" t="s">
        <v>662</v>
      </c>
    </row>
    <row r="400" spans="1:8" s="45" customFormat="1" ht="30" customHeight="1">
      <c r="A400" s="27" t="str">
        <f t="shared" si="61"/>
        <v>B6.33 42 11.21</v>
      </c>
      <c r="B400" s="107" t="s">
        <v>302</v>
      </c>
      <c r="C400" s="27" t="s">
        <v>33</v>
      </c>
      <c r="D400" s="32">
        <v>400</v>
      </c>
      <c r="E400" s="32"/>
      <c r="F400" s="75"/>
      <c r="G400" s="104" t="s">
        <v>517</v>
      </c>
      <c r="H400" s="27" t="s">
        <v>663</v>
      </c>
    </row>
    <row r="401" spans="1:8" s="45" customFormat="1" ht="30" customHeight="1">
      <c r="A401" s="27" t="str">
        <f t="shared" si="61"/>
        <v>B6.33 42 11.22</v>
      </c>
      <c r="B401" s="10" t="s">
        <v>305</v>
      </c>
      <c r="C401" s="27" t="s">
        <v>33</v>
      </c>
      <c r="D401" s="32">
        <v>15</v>
      </c>
      <c r="E401" s="11"/>
      <c r="F401" s="75"/>
      <c r="G401" s="104" t="s">
        <v>306</v>
      </c>
      <c r="H401" s="27" t="s">
        <v>664</v>
      </c>
    </row>
    <row r="402" spans="1:8" s="84" customFormat="1" ht="30" customHeight="1">
      <c r="A402" s="29">
        <f t="shared" si="61"/>
        <v>0</v>
      </c>
      <c r="B402" s="28" t="s">
        <v>665</v>
      </c>
      <c r="C402" s="111"/>
      <c r="D402" s="112">
        <v>0</v>
      </c>
      <c r="E402" s="112"/>
      <c r="F402" s="75"/>
      <c r="G402" s="73" t="s">
        <v>666</v>
      </c>
      <c r="H402" s="29"/>
    </row>
    <row r="403" spans="1:8" s="84" customFormat="1" ht="30" customHeight="1">
      <c r="A403" s="27" t="str">
        <f t="shared" si="61"/>
        <v>B6.33 42 11.23</v>
      </c>
      <c r="B403" s="107" t="s">
        <v>285</v>
      </c>
      <c r="C403" s="27" t="s">
        <v>33</v>
      </c>
      <c r="D403" s="32">
        <v>10</v>
      </c>
      <c r="E403" s="32"/>
      <c r="F403" s="75"/>
      <c r="G403" s="104" t="s">
        <v>544</v>
      </c>
      <c r="H403" s="27" t="s">
        <v>667</v>
      </c>
    </row>
    <row r="404" spans="1:8" s="45" customFormat="1" ht="30" customHeight="1">
      <c r="A404" s="27" t="str">
        <f t="shared" si="61"/>
        <v>B6.33 42 11.24</v>
      </c>
      <c r="B404" s="107" t="s">
        <v>450</v>
      </c>
      <c r="C404" s="27" t="s">
        <v>33</v>
      </c>
      <c r="D404" s="32">
        <v>625</v>
      </c>
      <c r="E404" s="5"/>
      <c r="F404" s="75"/>
      <c r="G404" s="104" t="s">
        <v>661</v>
      </c>
      <c r="H404" s="27" t="s">
        <v>668</v>
      </c>
    </row>
    <row r="405" spans="1:8" s="45" customFormat="1" ht="30" customHeight="1">
      <c r="A405" s="27" t="str">
        <f t="shared" si="61"/>
        <v>B6.33 42 11.25</v>
      </c>
      <c r="B405" s="107" t="s">
        <v>669</v>
      </c>
      <c r="C405" s="27" t="s">
        <v>33</v>
      </c>
      <c r="D405" s="32">
        <v>180</v>
      </c>
      <c r="E405" s="5"/>
      <c r="F405" s="75"/>
      <c r="G405" s="104" t="s">
        <v>670</v>
      </c>
      <c r="H405" s="27" t="s">
        <v>671</v>
      </c>
    </row>
    <row r="406" spans="1:8" s="45" customFormat="1" ht="30" customHeight="1">
      <c r="A406" s="27" t="str">
        <f t="shared" si="61"/>
        <v>B6.33 42 11.26</v>
      </c>
      <c r="B406" s="10" t="s">
        <v>305</v>
      </c>
      <c r="C406" s="27" t="s">
        <v>33</v>
      </c>
      <c r="D406" s="32">
        <v>15</v>
      </c>
      <c r="E406" s="11"/>
      <c r="F406" s="75"/>
      <c r="G406" s="104" t="s">
        <v>306</v>
      </c>
      <c r="H406" s="27" t="s">
        <v>672</v>
      </c>
    </row>
    <row r="407" spans="1:8" s="45" customFormat="1" ht="30" customHeight="1">
      <c r="A407" s="27"/>
      <c r="B407" s="10"/>
      <c r="C407" s="27"/>
      <c r="D407" s="32"/>
      <c r="E407" s="11"/>
      <c r="F407" s="75"/>
      <c r="G407" s="104"/>
      <c r="H407" s="27"/>
    </row>
    <row r="408" spans="1:8" s="45" customFormat="1" ht="30" customHeight="1">
      <c r="A408" s="27"/>
      <c r="B408" s="107"/>
      <c r="C408" s="27"/>
      <c r="D408" s="32"/>
      <c r="E408" s="5"/>
      <c r="F408" s="75"/>
      <c r="G408" s="104"/>
      <c r="H408" s="27"/>
    </row>
    <row r="409" spans="1:8" s="45" customFormat="1" ht="30" customHeight="1">
      <c r="A409" s="27"/>
      <c r="B409" s="107"/>
      <c r="C409" s="27"/>
      <c r="D409" s="32"/>
      <c r="E409" s="5"/>
      <c r="F409" s="75"/>
      <c r="G409" s="104"/>
      <c r="H409" s="27"/>
    </row>
    <row r="410" spans="1:8" s="84" customFormat="1" ht="30" customHeight="1">
      <c r="A410" s="87">
        <f t="shared" ref="A410:A412" si="63">H410</f>
        <v>0</v>
      </c>
      <c r="B410" s="42" t="s">
        <v>649</v>
      </c>
      <c r="C410" s="2294" t="s">
        <v>79</v>
      </c>
      <c r="D410" s="2294"/>
      <c r="E410" s="2294"/>
      <c r="F410" s="75">
        <f t="shared" ref="F410:F412" si="64">E410+D410</f>
        <v>0</v>
      </c>
      <c r="G410" s="82" t="s">
        <v>650</v>
      </c>
      <c r="H410" s="82"/>
    </row>
    <row r="411" spans="1:8" s="84" customFormat="1" ht="29.25" customHeight="1">
      <c r="A411" s="74" t="str">
        <f t="shared" si="63"/>
        <v>33 42 11</v>
      </c>
      <c r="B411" s="28" t="s">
        <v>631</v>
      </c>
      <c r="C411" s="113"/>
      <c r="D411" s="114"/>
      <c r="E411" s="114"/>
      <c r="F411" s="75">
        <f t="shared" si="64"/>
        <v>0</v>
      </c>
      <c r="G411" s="78" t="s">
        <v>632</v>
      </c>
      <c r="H411" s="74" t="s">
        <v>633</v>
      </c>
    </row>
    <row r="412" spans="1:8" s="84" customFormat="1" ht="51" customHeight="1">
      <c r="A412" s="74">
        <f t="shared" si="63"/>
        <v>0</v>
      </c>
      <c r="B412" s="108" t="s">
        <v>508</v>
      </c>
      <c r="C412" s="29"/>
      <c r="D412" s="63"/>
      <c r="E412" s="9"/>
      <c r="F412" s="75">
        <f t="shared" si="64"/>
        <v>0</v>
      </c>
      <c r="G412" s="103" t="s">
        <v>509</v>
      </c>
      <c r="H412" s="74"/>
    </row>
    <row r="413" spans="1:8" s="84" customFormat="1" ht="28.5" customHeight="1">
      <c r="A413" s="29">
        <f t="shared" si="61"/>
        <v>0</v>
      </c>
      <c r="B413" s="28" t="s">
        <v>673</v>
      </c>
      <c r="C413" s="111"/>
      <c r="D413" s="112">
        <v>0</v>
      </c>
      <c r="E413" s="112"/>
      <c r="F413" s="75"/>
      <c r="G413" s="73" t="s">
        <v>674</v>
      </c>
      <c r="H413" s="29"/>
    </row>
    <row r="414" spans="1:8" s="84" customFormat="1" ht="30" customHeight="1">
      <c r="A414" s="27" t="str">
        <f t="shared" si="61"/>
        <v>B6.33 42 11.27</v>
      </c>
      <c r="B414" s="107" t="s">
        <v>285</v>
      </c>
      <c r="C414" s="27" t="s">
        <v>33</v>
      </c>
      <c r="D414" s="32">
        <v>10</v>
      </c>
      <c r="E414" s="32"/>
      <c r="F414" s="75"/>
      <c r="G414" s="104" t="s">
        <v>544</v>
      </c>
      <c r="H414" s="27" t="s">
        <v>675</v>
      </c>
    </row>
    <row r="415" spans="1:8" s="84" customFormat="1" ht="30" customHeight="1">
      <c r="A415" s="27" t="str">
        <f t="shared" si="61"/>
        <v>B6.33 42 11.28</v>
      </c>
      <c r="B415" s="107" t="s">
        <v>450</v>
      </c>
      <c r="C415" s="27" t="s">
        <v>33</v>
      </c>
      <c r="D415" s="32">
        <v>10</v>
      </c>
      <c r="E415" s="5"/>
      <c r="F415" s="75"/>
      <c r="G415" s="104" t="s">
        <v>661</v>
      </c>
      <c r="H415" s="27" t="s">
        <v>676</v>
      </c>
    </row>
    <row r="416" spans="1:8" s="45" customFormat="1" ht="30" customHeight="1">
      <c r="A416" s="27" t="str">
        <f t="shared" si="61"/>
        <v>B6.33 42 11.29</v>
      </c>
      <c r="B416" s="107" t="s">
        <v>302</v>
      </c>
      <c r="C416" s="27" t="s">
        <v>33</v>
      </c>
      <c r="D416" s="32">
        <v>620</v>
      </c>
      <c r="E416" s="5"/>
      <c r="F416" s="75"/>
      <c r="G416" s="104" t="s">
        <v>517</v>
      </c>
      <c r="H416" s="27" t="s">
        <v>677</v>
      </c>
    </row>
    <row r="417" spans="1:8" s="45" customFormat="1" ht="30" customHeight="1">
      <c r="A417" s="27" t="str">
        <f t="shared" si="61"/>
        <v>B6.33 42 11.30</v>
      </c>
      <c r="B417" s="107" t="s">
        <v>523</v>
      </c>
      <c r="C417" s="27" t="s">
        <v>33</v>
      </c>
      <c r="D417" s="32">
        <v>65</v>
      </c>
      <c r="E417" s="5"/>
      <c r="F417" s="75"/>
      <c r="G417" s="104" t="s">
        <v>524</v>
      </c>
      <c r="H417" s="27" t="s">
        <v>678</v>
      </c>
    </row>
    <row r="418" spans="1:8" s="45" customFormat="1" ht="28.5" customHeight="1">
      <c r="A418" s="27" t="str">
        <f t="shared" si="61"/>
        <v>B6.33 42 11.31</v>
      </c>
      <c r="B418" s="10" t="s">
        <v>638</v>
      </c>
      <c r="C418" s="27" t="s">
        <v>33</v>
      </c>
      <c r="D418" s="32">
        <v>15</v>
      </c>
      <c r="E418" s="11"/>
      <c r="F418" s="75"/>
      <c r="G418" s="104" t="s">
        <v>639</v>
      </c>
      <c r="H418" s="27" t="s">
        <v>679</v>
      </c>
    </row>
    <row r="419" spans="1:8" s="84" customFormat="1" ht="30" customHeight="1">
      <c r="A419" s="29">
        <f t="shared" si="61"/>
        <v>0</v>
      </c>
      <c r="B419" s="28" t="s">
        <v>680</v>
      </c>
      <c r="C419" s="111"/>
      <c r="D419" s="112">
        <v>0</v>
      </c>
      <c r="E419" s="112"/>
      <c r="F419" s="75"/>
      <c r="G419" s="73" t="s">
        <v>681</v>
      </c>
      <c r="H419" s="29"/>
    </row>
    <row r="420" spans="1:8" s="84" customFormat="1" ht="30" customHeight="1">
      <c r="A420" s="27" t="str">
        <f t="shared" si="61"/>
        <v>B6.33 42 11.32</v>
      </c>
      <c r="B420" s="107" t="s">
        <v>285</v>
      </c>
      <c r="C420" s="27" t="s">
        <v>33</v>
      </c>
      <c r="D420" s="32">
        <v>10</v>
      </c>
      <c r="E420" s="32"/>
      <c r="F420" s="75"/>
      <c r="G420" s="104" t="s">
        <v>544</v>
      </c>
      <c r="H420" s="27" t="s">
        <v>682</v>
      </c>
    </row>
    <row r="421" spans="1:8" s="45" customFormat="1" ht="30" customHeight="1">
      <c r="A421" s="27" t="str">
        <f t="shared" si="61"/>
        <v>B6.33 42 11.33</v>
      </c>
      <c r="B421" s="107" t="s">
        <v>450</v>
      </c>
      <c r="C421" s="27" t="s">
        <v>33</v>
      </c>
      <c r="D421" s="32">
        <v>100</v>
      </c>
      <c r="E421" s="5"/>
      <c r="F421" s="75"/>
      <c r="G421" s="104" t="s">
        <v>661</v>
      </c>
      <c r="H421" s="27" t="s">
        <v>683</v>
      </c>
    </row>
    <row r="422" spans="1:8" s="84" customFormat="1" ht="30" customHeight="1">
      <c r="A422" s="27" t="str">
        <f t="shared" si="61"/>
        <v>B6.33 42 11.34</v>
      </c>
      <c r="B422" s="107" t="s">
        <v>302</v>
      </c>
      <c r="C422" s="27" t="s">
        <v>33</v>
      </c>
      <c r="D422" s="32">
        <v>1000</v>
      </c>
      <c r="E422" s="5"/>
      <c r="F422" s="75"/>
      <c r="G422" s="104" t="s">
        <v>521</v>
      </c>
      <c r="H422" s="27" t="s">
        <v>684</v>
      </c>
    </row>
    <row r="423" spans="1:8" s="84" customFormat="1" ht="30" customHeight="1">
      <c r="A423" s="27" t="str">
        <f t="shared" si="61"/>
        <v>B6.33 42 11.35</v>
      </c>
      <c r="B423" s="107" t="s">
        <v>536</v>
      </c>
      <c r="C423" s="27" t="s">
        <v>33</v>
      </c>
      <c r="D423" s="32">
        <v>250</v>
      </c>
      <c r="E423" s="5"/>
      <c r="F423" s="75"/>
      <c r="G423" s="104" t="s">
        <v>524</v>
      </c>
      <c r="H423" s="27" t="s">
        <v>685</v>
      </c>
    </row>
    <row r="424" spans="1:8" s="84" customFormat="1" ht="30" customHeight="1">
      <c r="A424" s="27" t="str">
        <f t="shared" si="61"/>
        <v>B6.33 42 11.36</v>
      </c>
      <c r="B424" s="107" t="s">
        <v>526</v>
      </c>
      <c r="C424" s="27" t="s">
        <v>33</v>
      </c>
      <c r="D424" s="32">
        <v>315</v>
      </c>
      <c r="E424" s="5"/>
      <c r="F424" s="75"/>
      <c r="G424" s="104" t="s">
        <v>527</v>
      </c>
      <c r="H424" s="27" t="s">
        <v>686</v>
      </c>
    </row>
    <row r="425" spans="1:8" s="45" customFormat="1" ht="27.75" customHeight="1">
      <c r="A425" s="27" t="str">
        <f t="shared" si="61"/>
        <v>B6.33 42 11.37</v>
      </c>
      <c r="B425" s="10" t="s">
        <v>529</v>
      </c>
      <c r="C425" s="27" t="s">
        <v>33</v>
      </c>
      <c r="D425" s="32">
        <v>15</v>
      </c>
      <c r="E425" s="11"/>
      <c r="F425" s="75"/>
      <c r="G425" s="104" t="s">
        <v>530</v>
      </c>
      <c r="H425" s="27" t="s">
        <v>687</v>
      </c>
    </row>
    <row r="426" spans="1:8" s="84" customFormat="1" ht="30" customHeight="1">
      <c r="A426" s="27"/>
      <c r="B426" s="107"/>
      <c r="C426" s="27"/>
      <c r="D426" s="32"/>
      <c r="E426" s="5"/>
      <c r="F426" s="75">
        <f t="shared" si="60"/>
        <v>0</v>
      </c>
      <c r="G426" s="104"/>
      <c r="H426" s="27"/>
    </row>
    <row r="427" spans="1:8" s="84" customFormat="1" ht="30" customHeight="1">
      <c r="A427" s="87">
        <f t="shared" ref="A427" si="65">H427</f>
        <v>0</v>
      </c>
      <c r="B427" s="42" t="s">
        <v>649</v>
      </c>
      <c r="C427" s="2294" t="s">
        <v>79</v>
      </c>
      <c r="D427" s="2294"/>
      <c r="E427" s="2294"/>
      <c r="F427" s="75">
        <f t="shared" si="60"/>
        <v>0</v>
      </c>
      <c r="G427" s="82" t="s">
        <v>650</v>
      </c>
      <c r="H427" s="82"/>
    </row>
    <row r="428" spans="1:8" s="84" customFormat="1" ht="24.9" customHeight="1">
      <c r="A428" s="74" t="str">
        <f t="shared" si="61"/>
        <v>33 42 11</v>
      </c>
      <c r="B428" s="28" t="s">
        <v>688</v>
      </c>
      <c r="C428" s="111"/>
      <c r="D428" s="112"/>
      <c r="E428" s="112"/>
      <c r="F428" s="75">
        <f t="shared" si="60"/>
        <v>0</v>
      </c>
      <c r="G428" s="73" t="s">
        <v>689</v>
      </c>
      <c r="H428" s="74" t="s">
        <v>633</v>
      </c>
    </row>
    <row r="429" spans="1:8" s="84" customFormat="1" ht="30" customHeight="1">
      <c r="A429" s="74">
        <f t="shared" si="61"/>
        <v>0</v>
      </c>
      <c r="B429" s="28" t="s">
        <v>690</v>
      </c>
      <c r="C429" s="111"/>
      <c r="D429" s="112"/>
      <c r="E429" s="112"/>
      <c r="F429" s="75">
        <f t="shared" si="60"/>
        <v>0</v>
      </c>
      <c r="G429" s="73" t="s">
        <v>691</v>
      </c>
      <c r="H429" s="74"/>
    </row>
    <row r="430" spans="1:8" s="84" customFormat="1" ht="30" customHeight="1">
      <c r="A430" s="29">
        <f t="shared" si="61"/>
        <v>0</v>
      </c>
      <c r="B430" s="28" t="s">
        <v>542</v>
      </c>
      <c r="C430" s="111"/>
      <c r="D430" s="112"/>
      <c r="E430" s="112"/>
      <c r="F430" s="75">
        <f t="shared" si="60"/>
        <v>0</v>
      </c>
      <c r="G430" s="73" t="s">
        <v>543</v>
      </c>
      <c r="H430" s="29"/>
    </row>
    <row r="431" spans="1:8" s="84" customFormat="1" ht="30" customHeight="1">
      <c r="A431" s="27" t="str">
        <f t="shared" si="61"/>
        <v>B6.33 42 11.38</v>
      </c>
      <c r="B431" s="107" t="s">
        <v>285</v>
      </c>
      <c r="C431" s="27" t="s">
        <v>33</v>
      </c>
      <c r="D431" s="32">
        <v>12550</v>
      </c>
      <c r="E431" s="32"/>
      <c r="F431" s="75"/>
      <c r="G431" s="104" t="s">
        <v>544</v>
      </c>
      <c r="H431" s="27" t="s">
        <v>692</v>
      </c>
    </row>
    <row r="432" spans="1:8" s="84" customFormat="1" ht="30" customHeight="1">
      <c r="A432" s="29">
        <f t="shared" si="61"/>
        <v>0</v>
      </c>
      <c r="B432" s="28" t="s">
        <v>552</v>
      </c>
      <c r="C432" s="111"/>
      <c r="D432" s="112">
        <v>0</v>
      </c>
      <c r="E432" s="112"/>
      <c r="F432" s="75"/>
      <c r="G432" s="73" t="s">
        <v>553</v>
      </c>
      <c r="H432" s="29"/>
    </row>
    <row r="433" spans="1:8" s="84" customFormat="1" ht="30" customHeight="1">
      <c r="A433" s="27" t="str">
        <f t="shared" si="61"/>
        <v>B6.33 42 11.39</v>
      </c>
      <c r="B433" s="107" t="s">
        <v>285</v>
      </c>
      <c r="C433" s="27" t="s">
        <v>33</v>
      </c>
      <c r="D433" s="32">
        <v>840</v>
      </c>
      <c r="E433" s="32"/>
      <c r="F433" s="75"/>
      <c r="G433" s="104" t="s">
        <v>544</v>
      </c>
      <c r="H433" s="27" t="s">
        <v>693</v>
      </c>
    </row>
    <row r="434" spans="1:8" s="81" customFormat="1" ht="33.75" customHeight="1">
      <c r="A434" s="46">
        <f t="shared" si="61"/>
        <v>0</v>
      </c>
      <c r="B434" s="28" t="s">
        <v>694</v>
      </c>
      <c r="C434" s="111"/>
      <c r="D434" s="112"/>
      <c r="E434" s="112"/>
      <c r="F434" s="75">
        <f t="shared" ref="F434:F436" si="66">E434+D434</f>
        <v>0</v>
      </c>
      <c r="G434" s="73" t="s">
        <v>695</v>
      </c>
      <c r="H434" s="80"/>
    </row>
    <row r="435" spans="1:8" s="81" customFormat="1" ht="30" customHeight="1">
      <c r="A435" s="74" t="str">
        <f t="shared" si="61"/>
        <v>33 05 39</v>
      </c>
      <c r="B435" s="28" t="s">
        <v>696</v>
      </c>
      <c r="C435" s="111"/>
      <c r="D435" s="112"/>
      <c r="E435" s="112"/>
      <c r="F435" s="75">
        <f t="shared" si="66"/>
        <v>0</v>
      </c>
      <c r="G435" s="73" t="s">
        <v>697</v>
      </c>
      <c r="H435" s="74" t="s">
        <v>698</v>
      </c>
    </row>
    <row r="436" spans="1:8" s="81" customFormat="1" ht="30" customHeight="1">
      <c r="A436" s="74">
        <f t="shared" si="61"/>
        <v>0</v>
      </c>
      <c r="B436" s="28" t="s">
        <v>699</v>
      </c>
      <c r="C436" s="111"/>
      <c r="D436" s="112"/>
      <c r="E436" s="112"/>
      <c r="F436" s="75">
        <f t="shared" si="66"/>
        <v>0</v>
      </c>
      <c r="G436" s="73" t="s">
        <v>586</v>
      </c>
      <c r="H436" s="74"/>
    </row>
    <row r="437" spans="1:8" s="81" customFormat="1" ht="30" customHeight="1">
      <c r="A437" s="74" t="str">
        <f t="shared" si="61"/>
        <v>B6.33 05 39.01</v>
      </c>
      <c r="B437" s="31" t="s">
        <v>700</v>
      </c>
      <c r="C437" s="27" t="s">
        <v>267</v>
      </c>
      <c r="D437" s="75">
        <v>117</v>
      </c>
      <c r="E437" s="75"/>
      <c r="F437" s="75"/>
      <c r="G437" s="104" t="s">
        <v>701</v>
      </c>
      <c r="H437" s="74" t="s">
        <v>702</v>
      </c>
    </row>
    <row r="438" spans="1:8" s="81" customFormat="1" ht="30" customHeight="1">
      <c r="A438" s="74" t="str">
        <f t="shared" si="61"/>
        <v>B6.33 05 39.02</v>
      </c>
      <c r="B438" s="31" t="s">
        <v>703</v>
      </c>
      <c r="C438" s="27" t="s">
        <v>267</v>
      </c>
      <c r="D438" s="75">
        <v>25</v>
      </c>
      <c r="E438" s="75"/>
      <c r="F438" s="75"/>
      <c r="G438" s="104" t="s">
        <v>704</v>
      </c>
      <c r="H438" s="74" t="s">
        <v>705</v>
      </c>
    </row>
    <row r="439" spans="1:8" s="81" customFormat="1" ht="30" customHeight="1">
      <c r="A439" s="74" t="str">
        <f t="shared" si="61"/>
        <v>B6.33 05 39.03</v>
      </c>
      <c r="B439" s="31" t="s">
        <v>706</v>
      </c>
      <c r="C439" s="27" t="s">
        <v>267</v>
      </c>
      <c r="D439" s="75">
        <v>16</v>
      </c>
      <c r="E439" s="75"/>
      <c r="F439" s="75"/>
      <c r="G439" s="104" t="s">
        <v>597</v>
      </c>
      <c r="H439" s="74" t="s">
        <v>707</v>
      </c>
    </row>
    <row r="440" spans="1:8" s="81" customFormat="1" ht="30" customHeight="1">
      <c r="A440" s="74" t="str">
        <f t="shared" si="61"/>
        <v>B6.33 05 39.04</v>
      </c>
      <c r="B440" s="31" t="s">
        <v>708</v>
      </c>
      <c r="C440" s="27" t="s">
        <v>267</v>
      </c>
      <c r="D440" s="75">
        <v>10</v>
      </c>
      <c r="E440" s="75"/>
      <c r="F440" s="75"/>
      <c r="G440" s="104" t="s">
        <v>709</v>
      </c>
      <c r="H440" s="74" t="s">
        <v>710</v>
      </c>
    </row>
    <row r="441" spans="1:8" s="81" customFormat="1" ht="25.5" customHeight="1">
      <c r="A441" s="74" t="str">
        <f t="shared" si="61"/>
        <v>B6.33 05 39.05</v>
      </c>
      <c r="B441" s="115" t="s">
        <v>602</v>
      </c>
      <c r="C441" s="27" t="s">
        <v>267</v>
      </c>
      <c r="D441" s="75">
        <v>1</v>
      </c>
      <c r="E441" s="75"/>
      <c r="F441" s="75"/>
      <c r="G441" s="116" t="s">
        <v>711</v>
      </c>
      <c r="H441" s="74" t="s">
        <v>712</v>
      </c>
    </row>
    <row r="442" spans="1:8" s="81" customFormat="1" ht="27" customHeight="1">
      <c r="A442" s="74" t="str">
        <f t="shared" si="61"/>
        <v>B6.33 05 39.06</v>
      </c>
      <c r="B442" s="115" t="s">
        <v>713</v>
      </c>
      <c r="C442" s="27" t="s">
        <v>267</v>
      </c>
      <c r="D442" s="75">
        <v>1</v>
      </c>
      <c r="E442" s="75"/>
      <c r="F442" s="75"/>
      <c r="G442" s="116" t="s">
        <v>714</v>
      </c>
      <c r="H442" s="74" t="s">
        <v>715</v>
      </c>
    </row>
    <row r="443" spans="1:8" s="81" customFormat="1" ht="30" customHeight="1">
      <c r="A443" s="74" t="str">
        <f t="shared" si="61"/>
        <v>B6.33 05 39.07</v>
      </c>
      <c r="B443" s="115" t="s">
        <v>608</v>
      </c>
      <c r="C443" s="27" t="s">
        <v>267</v>
      </c>
      <c r="D443" s="75">
        <v>2</v>
      </c>
      <c r="E443" s="75"/>
      <c r="F443" s="75"/>
      <c r="G443" s="116" t="s">
        <v>716</v>
      </c>
      <c r="H443" s="74" t="s">
        <v>717</v>
      </c>
    </row>
    <row r="444" spans="1:8" s="81" customFormat="1" ht="30" customHeight="1">
      <c r="A444" s="74" t="str">
        <f t="shared" si="61"/>
        <v>B6.33 05 39.08</v>
      </c>
      <c r="B444" s="115" t="s">
        <v>718</v>
      </c>
      <c r="C444" s="27" t="s">
        <v>267</v>
      </c>
      <c r="D444" s="75">
        <v>1</v>
      </c>
      <c r="E444" s="75"/>
      <c r="F444" s="75"/>
      <c r="G444" s="116" t="s">
        <v>719</v>
      </c>
      <c r="H444" s="74" t="s">
        <v>720</v>
      </c>
    </row>
    <row r="445" spans="1:8" s="84" customFormat="1" ht="30" customHeight="1">
      <c r="A445" s="74" t="str">
        <f t="shared" si="61"/>
        <v>B6.33 05 39.09</v>
      </c>
      <c r="B445" s="115" t="s">
        <v>721</v>
      </c>
      <c r="C445" s="27" t="s">
        <v>267</v>
      </c>
      <c r="D445" s="75">
        <v>1</v>
      </c>
      <c r="E445" s="75"/>
      <c r="F445" s="75"/>
      <c r="G445" s="116" t="s">
        <v>722</v>
      </c>
      <c r="H445" s="74" t="s">
        <v>723</v>
      </c>
    </row>
    <row r="446" spans="1:8" s="84" customFormat="1" ht="30" customHeight="1">
      <c r="A446" s="74"/>
      <c r="B446" s="115"/>
      <c r="C446" s="27"/>
      <c r="D446" s="75"/>
      <c r="E446" s="75"/>
      <c r="F446" s="75"/>
      <c r="G446" s="116"/>
      <c r="H446" s="74"/>
    </row>
    <row r="447" spans="1:8" s="84" customFormat="1" ht="30" customHeight="1">
      <c r="A447" s="74"/>
      <c r="B447" s="115"/>
      <c r="C447" s="27"/>
      <c r="D447" s="75"/>
      <c r="E447" s="75"/>
      <c r="F447" s="75"/>
      <c r="G447" s="116"/>
      <c r="H447" s="74"/>
    </row>
    <row r="448" spans="1:8" s="84" customFormat="1" ht="30" customHeight="1">
      <c r="A448" s="27"/>
      <c r="B448" s="107"/>
      <c r="C448" s="27"/>
      <c r="D448" s="32"/>
      <c r="E448" s="5"/>
      <c r="F448" s="75">
        <f t="shared" ref="F448:F472" si="67">E448+D448</f>
        <v>0</v>
      </c>
      <c r="G448" s="104"/>
      <c r="H448" s="27"/>
    </row>
    <row r="449" spans="1:8" s="84" customFormat="1" ht="30" customHeight="1">
      <c r="A449" s="87">
        <f t="shared" si="61"/>
        <v>0</v>
      </c>
      <c r="B449" s="42" t="s">
        <v>649</v>
      </c>
      <c r="C449" s="2294" t="s">
        <v>79</v>
      </c>
      <c r="D449" s="2294"/>
      <c r="E449" s="2294"/>
      <c r="F449" s="75">
        <f t="shared" si="67"/>
        <v>0</v>
      </c>
      <c r="G449" s="82" t="s">
        <v>650</v>
      </c>
      <c r="H449" s="82"/>
    </row>
    <row r="450" spans="1:8" s="81" customFormat="1" ht="33.75" customHeight="1">
      <c r="A450" s="46">
        <f t="shared" si="61"/>
        <v>0</v>
      </c>
      <c r="B450" s="28" t="s">
        <v>694</v>
      </c>
      <c r="C450" s="111"/>
      <c r="D450" s="112"/>
      <c r="E450" s="112"/>
      <c r="F450" s="75">
        <f t="shared" si="67"/>
        <v>0</v>
      </c>
      <c r="G450" s="73" t="s">
        <v>695</v>
      </c>
      <c r="H450" s="80"/>
    </row>
    <row r="451" spans="1:8" s="81" customFormat="1" ht="30" customHeight="1">
      <c r="A451" s="74" t="str">
        <f t="shared" si="61"/>
        <v>33 05 39</v>
      </c>
      <c r="B451" s="28" t="s">
        <v>696</v>
      </c>
      <c r="C451" s="111"/>
      <c r="D451" s="112"/>
      <c r="E451" s="112"/>
      <c r="F451" s="75">
        <f t="shared" si="67"/>
        <v>0</v>
      </c>
      <c r="G451" s="73" t="s">
        <v>697</v>
      </c>
      <c r="H451" s="74" t="s">
        <v>698</v>
      </c>
    </row>
    <row r="452" spans="1:8" s="81" customFormat="1" ht="30" customHeight="1">
      <c r="A452" s="74">
        <f t="shared" si="61"/>
        <v>0</v>
      </c>
      <c r="B452" s="28" t="s">
        <v>724</v>
      </c>
      <c r="C452" s="111"/>
      <c r="D452" s="112">
        <v>0</v>
      </c>
      <c r="E452" s="112"/>
      <c r="F452" s="75"/>
      <c r="G452" s="73" t="s">
        <v>725</v>
      </c>
      <c r="H452" s="74"/>
    </row>
    <row r="453" spans="1:8" s="81" customFormat="1" ht="30" customHeight="1">
      <c r="A453" s="74" t="str">
        <f t="shared" si="61"/>
        <v>B6.33 05 39.10</v>
      </c>
      <c r="B453" s="31" t="s">
        <v>700</v>
      </c>
      <c r="C453" s="27" t="s">
        <v>267</v>
      </c>
      <c r="D453" s="75">
        <v>18</v>
      </c>
      <c r="E453" s="75"/>
      <c r="F453" s="75"/>
      <c r="G453" s="104" t="s">
        <v>701</v>
      </c>
      <c r="H453" s="74" t="s">
        <v>726</v>
      </c>
    </row>
    <row r="454" spans="1:8" s="81" customFormat="1" ht="30" customHeight="1">
      <c r="A454" s="74" t="str">
        <f t="shared" si="61"/>
        <v>B6.33 05 39.11</v>
      </c>
      <c r="B454" s="31" t="s">
        <v>727</v>
      </c>
      <c r="C454" s="27" t="s">
        <v>267</v>
      </c>
      <c r="D454" s="75">
        <v>1</v>
      </c>
      <c r="E454" s="75"/>
      <c r="F454" s="75"/>
      <c r="G454" s="104" t="s">
        <v>728</v>
      </c>
      <c r="H454" s="74" t="s">
        <v>729</v>
      </c>
    </row>
    <row r="455" spans="1:8" s="81" customFormat="1" ht="30" customHeight="1">
      <c r="A455" s="74">
        <f t="shared" si="61"/>
        <v>0</v>
      </c>
      <c r="B455" s="28" t="s">
        <v>730</v>
      </c>
      <c r="C455" s="111"/>
      <c r="D455" s="112">
        <v>0</v>
      </c>
      <c r="E455" s="112"/>
      <c r="F455" s="75"/>
      <c r="G455" s="73" t="s">
        <v>731</v>
      </c>
      <c r="H455" s="74"/>
    </row>
    <row r="456" spans="1:8" s="81" customFormat="1" ht="30" customHeight="1">
      <c r="A456" s="74" t="str">
        <f t="shared" si="61"/>
        <v>B6.33 05 39.12</v>
      </c>
      <c r="B456" s="31" t="s">
        <v>732</v>
      </c>
      <c r="C456" s="27" t="s">
        <v>267</v>
      </c>
      <c r="D456" s="75">
        <v>5</v>
      </c>
      <c r="E456" s="75"/>
      <c r="F456" s="75"/>
      <c r="G456" s="104" t="s">
        <v>733</v>
      </c>
      <c r="H456" s="74" t="s">
        <v>734</v>
      </c>
    </row>
    <row r="457" spans="1:8" s="81" customFormat="1" ht="30" customHeight="1">
      <c r="A457" s="74" t="str">
        <f t="shared" si="61"/>
        <v>B6.33 05 39.13</v>
      </c>
      <c r="B457" s="31" t="s">
        <v>706</v>
      </c>
      <c r="C457" s="27" t="s">
        <v>267</v>
      </c>
      <c r="D457" s="75">
        <v>16</v>
      </c>
      <c r="E457" s="75"/>
      <c r="F457" s="75"/>
      <c r="G457" s="104" t="s">
        <v>597</v>
      </c>
      <c r="H457" s="74" t="s">
        <v>735</v>
      </c>
    </row>
    <row r="458" spans="1:8" s="81" customFormat="1" ht="30" customHeight="1">
      <c r="A458" s="74" t="str">
        <f t="shared" si="61"/>
        <v>B6.33 05 39.14</v>
      </c>
      <c r="B458" s="31" t="s">
        <v>736</v>
      </c>
      <c r="C458" s="27" t="s">
        <v>267</v>
      </c>
      <c r="D458" s="75">
        <v>12</v>
      </c>
      <c r="E458" s="75"/>
      <c r="F458" s="75"/>
      <c r="G458" s="104" t="s">
        <v>709</v>
      </c>
      <c r="H458" s="74" t="s">
        <v>737</v>
      </c>
    </row>
    <row r="459" spans="1:8" s="81" customFormat="1" ht="26.25" customHeight="1">
      <c r="A459" s="74" t="str">
        <f t="shared" ref="A459:A496" si="68">H459</f>
        <v>B6.33 05 39.15</v>
      </c>
      <c r="B459" s="31" t="s">
        <v>602</v>
      </c>
      <c r="C459" s="27" t="s">
        <v>267</v>
      </c>
      <c r="D459" s="75">
        <v>1</v>
      </c>
      <c r="E459" s="75"/>
      <c r="F459" s="75"/>
      <c r="G459" s="104" t="s">
        <v>711</v>
      </c>
      <c r="H459" s="74" t="s">
        <v>738</v>
      </c>
    </row>
    <row r="460" spans="1:8" s="81" customFormat="1" ht="30" customHeight="1">
      <c r="A460" s="74" t="str">
        <f t="shared" si="68"/>
        <v>B6.33 05 39.16</v>
      </c>
      <c r="B460" s="31" t="s">
        <v>713</v>
      </c>
      <c r="C460" s="27" t="s">
        <v>267</v>
      </c>
      <c r="D460" s="75">
        <v>2</v>
      </c>
      <c r="E460" s="75"/>
      <c r="F460" s="75"/>
      <c r="G460" s="104" t="s">
        <v>714</v>
      </c>
      <c r="H460" s="74" t="s">
        <v>739</v>
      </c>
    </row>
    <row r="461" spans="1:8" s="81" customFormat="1" ht="21.75" customHeight="1">
      <c r="A461" s="74">
        <f t="shared" si="68"/>
        <v>0</v>
      </c>
      <c r="B461" s="28" t="s">
        <v>740</v>
      </c>
      <c r="C461" s="111"/>
      <c r="D461" s="112">
        <v>0</v>
      </c>
      <c r="E461" s="112"/>
      <c r="F461" s="75"/>
      <c r="G461" s="73" t="s">
        <v>741</v>
      </c>
      <c r="H461" s="74"/>
    </row>
    <row r="462" spans="1:8" s="81" customFormat="1" ht="26.25" customHeight="1">
      <c r="A462" s="74" t="str">
        <f t="shared" si="68"/>
        <v>B6.33 05 39.17</v>
      </c>
      <c r="B462" s="31" t="s">
        <v>742</v>
      </c>
      <c r="C462" s="27" t="s">
        <v>267</v>
      </c>
      <c r="D462" s="75">
        <v>5</v>
      </c>
      <c r="E462" s="75"/>
      <c r="F462" s="75"/>
      <c r="G462" s="104" t="s">
        <v>597</v>
      </c>
      <c r="H462" s="74" t="s">
        <v>743</v>
      </c>
    </row>
    <row r="463" spans="1:8" s="81" customFormat="1" ht="26.25" customHeight="1">
      <c r="A463" s="74" t="str">
        <f t="shared" si="68"/>
        <v>B6.33 05 39.18</v>
      </c>
      <c r="B463" s="31" t="s">
        <v>708</v>
      </c>
      <c r="C463" s="27" t="s">
        <v>267</v>
      </c>
      <c r="D463" s="75">
        <v>1</v>
      </c>
      <c r="E463" s="75"/>
      <c r="F463" s="75"/>
      <c r="G463" s="104" t="s">
        <v>744</v>
      </c>
      <c r="H463" s="74" t="s">
        <v>745</v>
      </c>
    </row>
    <row r="464" spans="1:8" s="81" customFormat="1" ht="26.25" customHeight="1">
      <c r="A464" s="74" t="str">
        <f t="shared" si="68"/>
        <v>B6.33 05 39.19</v>
      </c>
      <c r="B464" s="115" t="s">
        <v>602</v>
      </c>
      <c r="C464" s="27" t="s">
        <v>267</v>
      </c>
      <c r="D464" s="75">
        <v>5</v>
      </c>
      <c r="E464" s="75"/>
      <c r="F464" s="75"/>
      <c r="G464" s="116" t="s">
        <v>711</v>
      </c>
      <c r="H464" s="74" t="s">
        <v>746</v>
      </c>
    </row>
    <row r="465" spans="1:8" s="81" customFormat="1" ht="26.25" customHeight="1">
      <c r="A465" s="74" t="str">
        <f t="shared" si="68"/>
        <v>B6.33 05 39.20</v>
      </c>
      <c r="B465" s="115" t="s">
        <v>713</v>
      </c>
      <c r="C465" s="27" t="s">
        <v>267</v>
      </c>
      <c r="D465" s="75">
        <v>11</v>
      </c>
      <c r="E465" s="75"/>
      <c r="F465" s="75"/>
      <c r="G465" s="116" t="s">
        <v>714</v>
      </c>
      <c r="H465" s="74" t="s">
        <v>747</v>
      </c>
    </row>
    <row r="466" spans="1:8" s="81" customFormat="1" ht="26.25" customHeight="1">
      <c r="A466" s="74" t="str">
        <f t="shared" si="68"/>
        <v>B6.33 05 39.22</v>
      </c>
      <c r="B466" s="115" t="s">
        <v>608</v>
      </c>
      <c r="C466" s="27" t="s">
        <v>267</v>
      </c>
      <c r="D466" s="75">
        <v>1</v>
      </c>
      <c r="E466" s="75"/>
      <c r="F466" s="75"/>
      <c r="G466" s="116" t="s">
        <v>716</v>
      </c>
      <c r="H466" s="74" t="s">
        <v>748</v>
      </c>
    </row>
    <row r="467" spans="1:8" s="81" customFormat="1" ht="26.25" customHeight="1">
      <c r="A467" s="74" t="str">
        <f t="shared" si="68"/>
        <v>B6.33 05 39.23</v>
      </c>
      <c r="B467" s="115" t="s">
        <v>749</v>
      </c>
      <c r="C467" s="27" t="s">
        <v>267</v>
      </c>
      <c r="D467" s="75">
        <v>2</v>
      </c>
      <c r="E467" s="75"/>
      <c r="F467" s="75"/>
      <c r="G467" s="116" t="s">
        <v>750</v>
      </c>
      <c r="H467" s="74" t="s">
        <v>751</v>
      </c>
    </row>
    <row r="468" spans="1:8" s="81" customFormat="1" ht="26.25" customHeight="1">
      <c r="A468" s="74" t="str">
        <f t="shared" si="68"/>
        <v>B6.33 05 39.24</v>
      </c>
      <c r="B468" s="115" t="s">
        <v>614</v>
      </c>
      <c r="C468" s="27" t="s">
        <v>267</v>
      </c>
      <c r="D468" s="75">
        <v>2</v>
      </c>
      <c r="E468" s="75"/>
      <c r="F468" s="75"/>
      <c r="G468" s="116" t="s">
        <v>752</v>
      </c>
      <c r="H468" s="74" t="s">
        <v>753</v>
      </c>
    </row>
    <row r="469" spans="1:8" s="81" customFormat="1" ht="26.25" customHeight="1">
      <c r="A469" s="74" t="str">
        <f t="shared" si="68"/>
        <v>B6.33 05 39.25</v>
      </c>
      <c r="B469" s="115" t="s">
        <v>754</v>
      </c>
      <c r="C469" s="27" t="s">
        <v>267</v>
      </c>
      <c r="D469" s="75">
        <v>2</v>
      </c>
      <c r="E469" s="75"/>
      <c r="F469" s="75"/>
      <c r="G469" s="116" t="s">
        <v>755</v>
      </c>
      <c r="H469" s="74" t="s">
        <v>756</v>
      </c>
    </row>
    <row r="470" spans="1:8" s="102" customFormat="1" ht="30.75" customHeight="1">
      <c r="A470" s="87">
        <f t="shared" si="68"/>
        <v>0</v>
      </c>
      <c r="B470" s="42" t="s">
        <v>649</v>
      </c>
      <c r="C470" s="2294" t="s">
        <v>79</v>
      </c>
      <c r="D470" s="2294"/>
      <c r="E470" s="2294"/>
      <c r="F470" s="75">
        <f t="shared" si="67"/>
        <v>0</v>
      </c>
      <c r="G470" s="82" t="s">
        <v>650</v>
      </c>
      <c r="H470" s="82"/>
    </row>
    <row r="471" spans="1:8" s="81" customFormat="1" ht="33" customHeight="1">
      <c r="A471" s="46">
        <f t="shared" si="68"/>
        <v>0</v>
      </c>
      <c r="B471" s="28" t="s">
        <v>694</v>
      </c>
      <c r="C471" s="111"/>
      <c r="D471" s="112"/>
      <c r="E471" s="112"/>
      <c r="F471" s="75">
        <f t="shared" si="67"/>
        <v>0</v>
      </c>
      <c r="G471" s="73" t="s">
        <v>695</v>
      </c>
      <c r="H471" s="80"/>
    </row>
    <row r="472" spans="1:8" s="81" customFormat="1" ht="26.25" customHeight="1">
      <c r="A472" s="74">
        <f t="shared" si="68"/>
        <v>0</v>
      </c>
      <c r="B472" s="28" t="s">
        <v>757</v>
      </c>
      <c r="C472" s="111"/>
      <c r="D472" s="112"/>
      <c r="E472" s="112"/>
      <c r="F472" s="75">
        <f t="shared" si="67"/>
        <v>0</v>
      </c>
      <c r="G472" s="73" t="s">
        <v>758</v>
      </c>
      <c r="H472" s="74"/>
    </row>
    <row r="473" spans="1:8" s="81" customFormat="1" ht="24.75" customHeight="1">
      <c r="A473" s="74" t="str">
        <f t="shared" si="68"/>
        <v>B6.33 05 39.27</v>
      </c>
      <c r="B473" s="115" t="s">
        <v>759</v>
      </c>
      <c r="C473" s="27" t="s">
        <v>267</v>
      </c>
      <c r="D473" s="75">
        <v>31</v>
      </c>
      <c r="E473" s="75"/>
      <c r="F473" s="75"/>
      <c r="G473" s="116" t="s">
        <v>760</v>
      </c>
      <c r="H473" s="74" t="s">
        <v>761</v>
      </c>
    </row>
    <row r="474" spans="1:8" s="81" customFormat="1" ht="26.25" customHeight="1">
      <c r="A474" s="74">
        <f t="shared" si="68"/>
        <v>0</v>
      </c>
      <c r="B474" s="28" t="s">
        <v>762</v>
      </c>
      <c r="C474" s="111"/>
      <c r="D474" s="112"/>
      <c r="E474" s="112"/>
      <c r="F474" s="75"/>
      <c r="G474" s="73" t="s">
        <v>763</v>
      </c>
      <c r="H474" s="74"/>
    </row>
    <row r="475" spans="1:8" s="81" customFormat="1" ht="24.75" customHeight="1">
      <c r="A475" s="74" t="str">
        <f t="shared" si="68"/>
        <v>B6.33 05 39.28</v>
      </c>
      <c r="B475" s="115" t="s">
        <v>764</v>
      </c>
      <c r="C475" s="27" t="s">
        <v>267</v>
      </c>
      <c r="D475" s="75">
        <v>2</v>
      </c>
      <c r="E475" s="75"/>
      <c r="F475" s="75"/>
      <c r="G475" s="116" t="s">
        <v>765</v>
      </c>
      <c r="H475" s="74" t="s">
        <v>766</v>
      </c>
    </row>
    <row r="476" spans="1:8" s="81" customFormat="1" ht="24.75" customHeight="1">
      <c r="A476" s="74">
        <f t="shared" si="68"/>
        <v>0</v>
      </c>
      <c r="B476" s="28" t="s">
        <v>767</v>
      </c>
      <c r="C476" s="111"/>
      <c r="D476" s="112"/>
      <c r="E476" s="112"/>
      <c r="F476" s="75"/>
      <c r="G476" s="73" t="s">
        <v>768</v>
      </c>
      <c r="H476" s="74"/>
    </row>
    <row r="477" spans="1:8" s="81" customFormat="1" ht="25.5" customHeight="1">
      <c r="A477" s="74" t="str">
        <f t="shared" si="68"/>
        <v>B6.33 05 39.29</v>
      </c>
      <c r="B477" s="31" t="s">
        <v>769</v>
      </c>
      <c r="C477" s="27" t="s">
        <v>267</v>
      </c>
      <c r="D477" s="75">
        <v>521</v>
      </c>
      <c r="E477" s="75"/>
      <c r="F477" s="75"/>
      <c r="G477" s="104" t="s">
        <v>770</v>
      </c>
      <c r="H477" s="74" t="s">
        <v>771</v>
      </c>
    </row>
    <row r="478" spans="1:8" s="81" customFormat="1" ht="23.25" customHeight="1">
      <c r="A478" s="74" t="str">
        <f t="shared" si="68"/>
        <v>B6.33 05 39.30</v>
      </c>
      <c r="B478" s="31" t="s">
        <v>772</v>
      </c>
      <c r="C478" s="27" t="s">
        <v>267</v>
      </c>
      <c r="D478" s="75">
        <v>97</v>
      </c>
      <c r="E478" s="75"/>
      <c r="F478" s="75"/>
      <c r="G478" s="104" t="s">
        <v>773</v>
      </c>
      <c r="H478" s="74" t="s">
        <v>774</v>
      </c>
    </row>
    <row r="479" spans="1:8" s="84" customFormat="1" ht="30" customHeight="1">
      <c r="A479" s="46" t="str">
        <f t="shared" si="68"/>
        <v>33 42 16</v>
      </c>
      <c r="B479" s="28" t="s">
        <v>775</v>
      </c>
      <c r="C479" s="111"/>
      <c r="D479" s="112"/>
      <c r="E479" s="112"/>
      <c r="F479" s="75"/>
      <c r="G479" s="73" t="s">
        <v>776</v>
      </c>
      <c r="H479" s="80" t="s">
        <v>777</v>
      </c>
    </row>
    <row r="480" spans="1:8" s="84" customFormat="1" ht="30" customHeight="1">
      <c r="A480" s="46" t="str">
        <f>H480</f>
        <v>B6.03 30 00.01</v>
      </c>
      <c r="B480" s="107" t="s">
        <v>778</v>
      </c>
      <c r="C480" s="27" t="s">
        <v>40</v>
      </c>
      <c r="D480" s="32">
        <v>1020</v>
      </c>
      <c r="E480" s="5"/>
      <c r="F480" s="5">
        <f>E480*D480</f>
        <v>0</v>
      </c>
      <c r="G480" s="104" t="s">
        <v>779</v>
      </c>
      <c r="H480" s="27" t="s">
        <v>780</v>
      </c>
    </row>
    <row r="481" spans="1:10" s="265" customFormat="1" ht="30" customHeight="1">
      <c r="A481" s="259" t="str">
        <f t="shared" si="68"/>
        <v>B6.03 30 00.02</v>
      </c>
      <c r="B481" s="260" t="s">
        <v>781</v>
      </c>
      <c r="C481" s="261" t="s">
        <v>40</v>
      </c>
      <c r="D481" s="262">
        <v>10225</v>
      </c>
      <c r="E481" s="263"/>
      <c r="F481" s="263">
        <f>E481*D481</f>
        <v>0</v>
      </c>
      <c r="G481" s="264" t="s">
        <v>782</v>
      </c>
      <c r="H481" s="261" t="s">
        <v>783</v>
      </c>
    </row>
    <row r="482" spans="1:10" s="84" customFormat="1" ht="30" customHeight="1">
      <c r="A482" s="46" t="str">
        <f t="shared" si="68"/>
        <v>B6.03 30 00.03</v>
      </c>
      <c r="B482" s="107" t="s">
        <v>784</v>
      </c>
      <c r="C482" s="27" t="s">
        <v>785</v>
      </c>
      <c r="D482" s="32">
        <v>1015</v>
      </c>
      <c r="E482" s="5"/>
      <c r="F482" s="5"/>
      <c r="G482" s="104" t="s">
        <v>786</v>
      </c>
      <c r="H482" s="27" t="s">
        <v>787</v>
      </c>
      <c r="J482" s="143"/>
    </row>
    <row r="483" spans="1:10" s="81" customFormat="1" ht="25.5" customHeight="1">
      <c r="A483" s="74">
        <f t="shared" si="68"/>
        <v>0</v>
      </c>
      <c r="B483" s="28" t="s">
        <v>788</v>
      </c>
      <c r="C483" s="111"/>
      <c r="D483" s="112"/>
      <c r="E483" s="112"/>
      <c r="F483" s="75"/>
      <c r="G483" s="73" t="s">
        <v>789</v>
      </c>
      <c r="H483" s="74"/>
    </row>
    <row r="484" spans="1:10" s="81" customFormat="1" ht="24" customHeight="1">
      <c r="A484" s="74" t="str">
        <f t="shared" si="68"/>
        <v>B6.33 05 39.30</v>
      </c>
      <c r="B484" s="31" t="s">
        <v>790</v>
      </c>
      <c r="C484" s="27" t="s">
        <v>267</v>
      </c>
      <c r="D484" s="75">
        <v>1</v>
      </c>
      <c r="E484" s="75"/>
      <c r="F484" s="75"/>
      <c r="G484" s="104" t="s">
        <v>791</v>
      </c>
      <c r="H484" s="74" t="s">
        <v>774</v>
      </c>
    </row>
    <row r="485" spans="1:10" s="81" customFormat="1" ht="25.5" customHeight="1">
      <c r="A485" s="74">
        <f t="shared" si="68"/>
        <v>0</v>
      </c>
      <c r="B485" s="28" t="s">
        <v>792</v>
      </c>
      <c r="C485" s="111"/>
      <c r="D485" s="112"/>
      <c r="E485" s="112"/>
      <c r="F485" s="75"/>
      <c r="G485" s="73" t="s">
        <v>793</v>
      </c>
      <c r="H485" s="74"/>
    </row>
    <row r="486" spans="1:10" s="81" customFormat="1" ht="24" customHeight="1">
      <c r="A486" s="74" t="str">
        <f t="shared" si="68"/>
        <v>B6.33 05 39.31</v>
      </c>
      <c r="B486" s="31" t="s">
        <v>794</v>
      </c>
      <c r="C486" s="27" t="s">
        <v>267</v>
      </c>
      <c r="D486" s="75">
        <v>1</v>
      </c>
      <c r="E486" s="75"/>
      <c r="F486" s="75"/>
      <c r="G486" s="104" t="s">
        <v>795</v>
      </c>
      <c r="H486" s="74" t="s">
        <v>796</v>
      </c>
    </row>
    <row r="487" spans="1:10" s="84" customFormat="1" ht="30" customHeight="1">
      <c r="A487" s="46" t="str">
        <f t="shared" si="68"/>
        <v>B6.31 22 00</v>
      </c>
      <c r="B487" s="28" t="s">
        <v>797</v>
      </c>
      <c r="C487" s="111"/>
      <c r="D487" s="112"/>
      <c r="E487" s="112"/>
      <c r="F487" s="75"/>
      <c r="G487" s="73" t="s">
        <v>798</v>
      </c>
      <c r="H487" s="80" t="s">
        <v>799</v>
      </c>
    </row>
    <row r="488" spans="1:10" s="84" customFormat="1" ht="30" customHeight="1">
      <c r="A488" s="46" t="str">
        <f t="shared" si="68"/>
        <v>B6.31 22 00.01</v>
      </c>
      <c r="B488" s="37" t="s">
        <v>800</v>
      </c>
      <c r="C488" s="27" t="s">
        <v>119</v>
      </c>
      <c r="D488" s="85">
        <v>1200</v>
      </c>
      <c r="E488" s="75"/>
      <c r="F488" s="75"/>
      <c r="G488" s="37" t="s">
        <v>801</v>
      </c>
      <c r="H488" s="74" t="s">
        <v>802</v>
      </c>
    </row>
    <row r="489" spans="1:10" s="53" customFormat="1" ht="30" customHeight="1">
      <c r="A489" s="46" t="str">
        <f t="shared" si="68"/>
        <v>B6.31 22 00.02</v>
      </c>
      <c r="B489" s="37" t="s">
        <v>803</v>
      </c>
      <c r="C489" s="27" t="s">
        <v>88</v>
      </c>
      <c r="D489" s="117">
        <v>880</v>
      </c>
      <c r="E489" s="75"/>
      <c r="F489" s="75"/>
      <c r="G489" s="37" t="s">
        <v>804</v>
      </c>
      <c r="H489" s="74" t="s">
        <v>805</v>
      </c>
    </row>
    <row r="490" spans="1:10" s="84" customFormat="1" ht="26.25" customHeight="1">
      <c r="A490" s="46">
        <f t="shared" si="68"/>
        <v>0</v>
      </c>
      <c r="B490" s="37"/>
      <c r="C490" s="27"/>
      <c r="D490" s="85"/>
      <c r="E490" s="75"/>
      <c r="F490" s="75">
        <f t="shared" ref="F490:F539" si="69">E490+D490</f>
        <v>0</v>
      </c>
      <c r="G490" s="37"/>
      <c r="H490" s="74"/>
    </row>
    <row r="491" spans="1:10" s="102" customFormat="1" ht="30.75" customHeight="1">
      <c r="A491" s="87">
        <f t="shared" si="68"/>
        <v>0</v>
      </c>
      <c r="B491" s="42" t="s">
        <v>649</v>
      </c>
      <c r="C491" s="2294" t="s">
        <v>79</v>
      </c>
      <c r="D491" s="2294"/>
      <c r="E491" s="2294"/>
      <c r="F491" s="75">
        <f t="shared" si="69"/>
        <v>0</v>
      </c>
      <c r="G491" s="82" t="s">
        <v>650</v>
      </c>
      <c r="H491" s="82"/>
    </row>
    <row r="492" spans="1:10" s="84" customFormat="1" ht="30" customHeight="1">
      <c r="A492" s="46" t="str">
        <f t="shared" si="68"/>
        <v>B6.31 22 00</v>
      </c>
      <c r="B492" s="28" t="s">
        <v>806</v>
      </c>
      <c r="C492" s="111"/>
      <c r="D492" s="112"/>
      <c r="E492" s="112"/>
      <c r="F492" s="75">
        <f t="shared" si="69"/>
        <v>0</v>
      </c>
      <c r="G492" s="73" t="s">
        <v>807</v>
      </c>
      <c r="H492" s="80" t="s">
        <v>799</v>
      </c>
    </row>
    <row r="493" spans="1:10" s="84" customFormat="1" ht="30" customHeight="1">
      <c r="A493" s="46" t="str">
        <f t="shared" si="68"/>
        <v>B6.31 22 00.01</v>
      </c>
      <c r="B493" s="37" t="s">
        <v>808</v>
      </c>
      <c r="C493" s="27" t="s">
        <v>88</v>
      </c>
      <c r="D493" s="85">
        <v>800</v>
      </c>
      <c r="E493" s="75"/>
      <c r="F493" s="75"/>
      <c r="G493" s="37" t="s">
        <v>809</v>
      </c>
      <c r="H493" s="74" t="s">
        <v>802</v>
      </c>
    </row>
    <row r="494" spans="1:10" s="84" customFormat="1" ht="30" customHeight="1">
      <c r="A494" s="46" t="str">
        <f t="shared" si="68"/>
        <v>B6.31 22 00.02</v>
      </c>
      <c r="B494" s="37" t="s">
        <v>810</v>
      </c>
      <c r="C494" s="27" t="s">
        <v>119</v>
      </c>
      <c r="D494" s="85">
        <v>2130</v>
      </c>
      <c r="E494" s="75"/>
      <c r="F494" s="75"/>
      <c r="G494" s="37" t="s">
        <v>811</v>
      </c>
      <c r="H494" s="74" t="s">
        <v>805</v>
      </c>
    </row>
    <row r="495" spans="1:10" s="84" customFormat="1" ht="30" customHeight="1">
      <c r="A495" s="46" t="str">
        <f t="shared" si="68"/>
        <v>B6.31 22 00.03</v>
      </c>
      <c r="B495" s="37" t="s">
        <v>812</v>
      </c>
      <c r="C495" s="27" t="s">
        <v>119</v>
      </c>
      <c r="D495" s="85">
        <v>16515</v>
      </c>
      <c r="E495" s="75"/>
      <c r="F495" s="75"/>
      <c r="G495" s="37" t="s">
        <v>813</v>
      </c>
      <c r="H495" s="74" t="s">
        <v>814</v>
      </c>
    </row>
    <row r="496" spans="1:10" s="53" customFormat="1" ht="30" customHeight="1">
      <c r="A496" s="46" t="str">
        <f t="shared" si="68"/>
        <v>B6.31 22 00.04</v>
      </c>
      <c r="B496" s="37" t="s">
        <v>815</v>
      </c>
      <c r="C496" s="27" t="s">
        <v>88</v>
      </c>
      <c r="D496" s="117">
        <v>25700</v>
      </c>
      <c r="E496" s="75"/>
      <c r="F496" s="75"/>
      <c r="G496" s="37" t="s">
        <v>804</v>
      </c>
      <c r="H496" s="74" t="s">
        <v>816</v>
      </c>
    </row>
    <row r="497" spans="1:8" s="84" customFormat="1" ht="30" customHeight="1">
      <c r="A497" s="46"/>
      <c r="B497" s="28"/>
      <c r="C497" s="111"/>
      <c r="D497" s="112"/>
      <c r="E497" s="112"/>
      <c r="F497" s="75">
        <f t="shared" si="69"/>
        <v>0</v>
      </c>
      <c r="G497" s="73"/>
      <c r="H497" s="80"/>
    </row>
    <row r="498" spans="1:8" s="84" customFormat="1" ht="30" customHeight="1">
      <c r="A498" s="46"/>
      <c r="B498" s="37"/>
      <c r="C498" s="27"/>
      <c r="D498" s="85"/>
      <c r="E498" s="75"/>
      <c r="F498" s="75">
        <f t="shared" si="69"/>
        <v>0</v>
      </c>
      <c r="G498" s="37"/>
      <c r="H498" s="74"/>
    </row>
    <row r="499" spans="1:8" s="53" customFormat="1" ht="30" customHeight="1">
      <c r="A499" s="46"/>
      <c r="B499" s="37"/>
      <c r="C499" s="27"/>
      <c r="D499" s="117"/>
      <c r="E499" s="75"/>
      <c r="F499" s="75">
        <f t="shared" si="69"/>
        <v>0</v>
      </c>
      <c r="G499" s="37"/>
      <c r="H499" s="74"/>
    </row>
    <row r="500" spans="1:8" s="53" customFormat="1" ht="30" customHeight="1">
      <c r="A500" s="46"/>
      <c r="B500" s="37"/>
      <c r="C500" s="27"/>
      <c r="D500" s="117"/>
      <c r="E500" s="75"/>
      <c r="F500" s="75">
        <f t="shared" si="69"/>
        <v>0</v>
      </c>
      <c r="G500" s="37"/>
      <c r="H500" s="74"/>
    </row>
    <row r="501" spans="1:8" s="53" customFormat="1" ht="30" customHeight="1">
      <c r="A501" s="46"/>
      <c r="B501" s="118"/>
      <c r="C501" s="27"/>
      <c r="D501" s="117"/>
      <c r="E501" s="17"/>
      <c r="F501" s="75">
        <f t="shared" si="69"/>
        <v>0</v>
      </c>
      <c r="G501" s="118"/>
      <c r="H501" s="74"/>
    </row>
    <row r="502" spans="1:8" s="53" customFormat="1" ht="30" customHeight="1">
      <c r="A502" s="46"/>
      <c r="B502" s="37"/>
      <c r="C502" s="27"/>
      <c r="D502" s="117"/>
      <c r="E502" s="75"/>
      <c r="F502" s="75">
        <f t="shared" si="69"/>
        <v>0</v>
      </c>
      <c r="G502" s="37"/>
      <c r="H502" s="80"/>
    </row>
    <row r="503" spans="1:8" s="53" customFormat="1" ht="30" customHeight="1">
      <c r="A503" s="46"/>
      <c r="B503" s="37"/>
      <c r="C503" s="27"/>
      <c r="D503" s="117"/>
      <c r="E503" s="75"/>
      <c r="F503" s="75">
        <f t="shared" si="69"/>
        <v>0</v>
      </c>
      <c r="G503" s="37"/>
      <c r="H503" s="80"/>
    </row>
    <row r="504" spans="1:8" s="53" customFormat="1" ht="30" customHeight="1">
      <c r="A504" s="46"/>
      <c r="B504" s="37"/>
      <c r="C504" s="27"/>
      <c r="D504" s="117"/>
      <c r="E504" s="75"/>
      <c r="F504" s="75">
        <f t="shared" si="69"/>
        <v>0</v>
      </c>
      <c r="G504" s="37"/>
      <c r="H504" s="80"/>
    </row>
    <row r="505" spans="1:8" s="53" customFormat="1" ht="30" customHeight="1">
      <c r="A505" s="46"/>
      <c r="B505" s="37"/>
      <c r="C505" s="27"/>
      <c r="D505" s="117"/>
      <c r="E505" s="75"/>
      <c r="F505" s="75">
        <f t="shared" si="69"/>
        <v>0</v>
      </c>
      <c r="G505" s="37"/>
      <c r="H505" s="80"/>
    </row>
    <row r="506" spans="1:8" s="53" customFormat="1" ht="30" customHeight="1">
      <c r="A506" s="46"/>
      <c r="B506" s="37"/>
      <c r="C506" s="27"/>
      <c r="D506" s="117"/>
      <c r="E506" s="75"/>
      <c r="F506" s="75">
        <f t="shared" si="69"/>
        <v>0</v>
      </c>
      <c r="G506" s="37"/>
      <c r="H506" s="80"/>
    </row>
    <row r="507" spans="1:8" s="53" customFormat="1" ht="30" customHeight="1">
      <c r="A507" s="46"/>
      <c r="B507" s="37"/>
      <c r="C507" s="27"/>
      <c r="D507" s="117"/>
      <c r="E507" s="75"/>
      <c r="F507" s="75">
        <f t="shared" si="69"/>
        <v>0</v>
      </c>
      <c r="G507" s="37"/>
      <c r="H507" s="80"/>
    </row>
    <row r="508" spans="1:8" s="53" customFormat="1" ht="30" customHeight="1">
      <c r="A508" s="46"/>
      <c r="B508" s="37"/>
      <c r="C508" s="27"/>
      <c r="D508" s="117"/>
      <c r="E508" s="75"/>
      <c r="F508" s="75"/>
      <c r="G508" s="37"/>
      <c r="H508" s="80"/>
    </row>
    <row r="509" spans="1:8" s="53" customFormat="1" ht="30" customHeight="1">
      <c r="A509" s="46"/>
      <c r="B509" s="37"/>
      <c r="C509" s="27"/>
      <c r="D509" s="117"/>
      <c r="E509" s="75"/>
      <c r="F509" s="75">
        <f t="shared" si="69"/>
        <v>0</v>
      </c>
      <c r="G509" s="37"/>
      <c r="H509" s="80"/>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84" customFormat="1" ht="28.5" customHeight="1">
      <c r="A512" s="46"/>
      <c r="B512" s="37"/>
      <c r="C512" s="27"/>
      <c r="D512" s="75"/>
      <c r="E512" s="75"/>
      <c r="F512" s="75">
        <f t="shared" si="69"/>
        <v>0</v>
      </c>
      <c r="G512" s="37"/>
      <c r="H512" s="74"/>
    </row>
    <row r="513" spans="1:11" s="102" customFormat="1" ht="32.25" customHeight="1">
      <c r="A513" s="87"/>
      <c r="B513" s="42" t="s">
        <v>649</v>
      </c>
      <c r="C513" s="2294" t="s">
        <v>79</v>
      </c>
      <c r="D513" s="2294"/>
      <c r="E513" s="2294"/>
      <c r="F513" s="75">
        <f t="shared" si="69"/>
        <v>0</v>
      </c>
      <c r="G513" s="82" t="s">
        <v>650</v>
      </c>
      <c r="H513" s="82"/>
    </row>
    <row r="514" spans="1:11" s="255" customFormat="1" ht="27" customHeight="1">
      <c r="A514" s="2295" t="s">
        <v>817</v>
      </c>
      <c r="B514" s="2296"/>
      <c r="C514" s="251"/>
      <c r="D514" s="252"/>
      <c r="E514" s="252"/>
      <c r="F514" s="252">
        <f t="shared" si="69"/>
        <v>0</v>
      </c>
      <c r="G514" s="253"/>
      <c r="H514" s="254" t="s">
        <v>818</v>
      </c>
    </row>
    <row r="515" spans="1:11" s="188" customFormat="1" ht="24.9" customHeight="1">
      <c r="A515" s="119"/>
      <c r="B515" s="181" t="s">
        <v>819</v>
      </c>
      <c r="C515" s="182"/>
      <c r="D515" s="183"/>
      <c r="E515" s="184"/>
      <c r="F515" s="75">
        <f t="shared" si="69"/>
        <v>0</v>
      </c>
      <c r="G515" s="185" t="s">
        <v>820</v>
      </c>
      <c r="H515" s="186"/>
      <c r="I515" s="187"/>
    </row>
    <row r="516" spans="1:11" s="188" customFormat="1" ht="24.9" customHeight="1">
      <c r="A516" s="189"/>
      <c r="B516" s="190" t="s">
        <v>821</v>
      </c>
      <c r="C516" s="191"/>
      <c r="D516" s="191"/>
      <c r="E516" s="192"/>
      <c r="F516" s="75">
        <f t="shared" si="69"/>
        <v>0</v>
      </c>
      <c r="G516" s="193" t="s">
        <v>822</v>
      </c>
      <c r="H516" s="194"/>
      <c r="I516" s="195"/>
    </row>
    <row r="517" spans="1:11" s="188" customFormat="1" ht="24.9" customHeight="1">
      <c r="A517" s="189"/>
      <c r="B517" s="196" t="s">
        <v>823</v>
      </c>
      <c r="C517" s="197"/>
      <c r="D517" s="197"/>
      <c r="E517" s="198"/>
      <c r="F517" s="75">
        <f t="shared" si="69"/>
        <v>0</v>
      </c>
      <c r="G517" s="199" t="s">
        <v>824</v>
      </c>
      <c r="H517" s="189"/>
      <c r="I517" s="195"/>
      <c r="J517" s="200"/>
      <c r="K517" s="201"/>
    </row>
    <row r="518" spans="1:11" s="188" customFormat="1" ht="24.9" customHeight="1">
      <c r="A518" s="194" t="s">
        <v>825</v>
      </c>
      <c r="B518" s="190" t="s">
        <v>826</v>
      </c>
      <c r="C518" s="202"/>
      <c r="D518" s="203"/>
      <c r="E518" s="184"/>
      <c r="F518" s="75">
        <f t="shared" si="69"/>
        <v>0</v>
      </c>
      <c r="G518" s="193" t="s">
        <v>827</v>
      </c>
      <c r="H518" s="194" t="s">
        <v>825</v>
      </c>
      <c r="I518" s="195"/>
      <c r="J518" s="200"/>
      <c r="K518" s="201"/>
    </row>
    <row r="519" spans="1:11" s="188" customFormat="1" ht="24.9" customHeight="1">
      <c r="A519" s="119" t="str">
        <f t="shared" ref="A519:A522" si="70">H519</f>
        <v>B7.32 92 00.01</v>
      </c>
      <c r="B519" s="204" t="s">
        <v>828</v>
      </c>
      <c r="C519" s="197" t="s">
        <v>829</v>
      </c>
      <c r="D519" s="205">
        <v>8414</v>
      </c>
      <c r="E519" s="205"/>
      <c r="F519" s="75"/>
      <c r="G519" s="86" t="s">
        <v>830</v>
      </c>
      <c r="H519" s="189" t="s">
        <v>831</v>
      </c>
      <c r="I519" s="195"/>
      <c r="J519" s="200"/>
      <c r="K519" s="201"/>
    </row>
    <row r="520" spans="1:11" s="188" customFormat="1" ht="24.9" customHeight="1">
      <c r="A520" s="119" t="str">
        <f t="shared" si="70"/>
        <v>B7.32 92 00.02</v>
      </c>
      <c r="B520" s="204" t="s">
        <v>832</v>
      </c>
      <c r="C520" s="197" t="s">
        <v>829</v>
      </c>
      <c r="D520" s="205">
        <v>6841</v>
      </c>
      <c r="E520" s="205"/>
      <c r="F520" s="75"/>
      <c r="G520" s="86" t="s">
        <v>833</v>
      </c>
      <c r="H520" s="189" t="s">
        <v>834</v>
      </c>
      <c r="I520" s="195"/>
      <c r="J520" s="200"/>
      <c r="K520" s="201"/>
    </row>
    <row r="521" spans="1:11" s="188" customFormat="1" ht="24.9" customHeight="1">
      <c r="A521" s="119" t="str">
        <f t="shared" si="70"/>
        <v>B7.32 92 00.03</v>
      </c>
      <c r="B521" s="204" t="s">
        <v>835</v>
      </c>
      <c r="C521" s="197" t="s">
        <v>829</v>
      </c>
      <c r="D521" s="205">
        <v>8414</v>
      </c>
      <c r="E521" s="205"/>
      <c r="F521" s="75"/>
      <c r="G521" s="86" t="s">
        <v>836</v>
      </c>
      <c r="H521" s="189" t="s">
        <v>837</v>
      </c>
      <c r="I521" s="195"/>
      <c r="J521" s="200"/>
      <c r="K521" s="201"/>
    </row>
    <row r="522" spans="1:11" s="188" customFormat="1" ht="24.9" customHeight="1">
      <c r="A522" s="119" t="str">
        <f t="shared" si="70"/>
        <v>B7.32 92 00.04</v>
      </c>
      <c r="B522" s="204" t="s">
        <v>838</v>
      </c>
      <c r="C522" s="197" t="s">
        <v>829</v>
      </c>
      <c r="D522" s="205">
        <v>6887</v>
      </c>
      <c r="E522" s="205"/>
      <c r="F522" s="75"/>
      <c r="G522" s="86" t="s">
        <v>839</v>
      </c>
      <c r="H522" s="189" t="s">
        <v>840</v>
      </c>
      <c r="I522" s="195"/>
      <c r="J522" s="200"/>
      <c r="K522" s="201"/>
    </row>
    <row r="523" spans="1:11" s="188" customFormat="1" ht="24.9" customHeight="1">
      <c r="A523" s="194" t="s">
        <v>841</v>
      </c>
      <c r="B523" s="190" t="s">
        <v>842</v>
      </c>
      <c r="C523" s="202"/>
      <c r="D523" s="203">
        <v>0</v>
      </c>
      <c r="E523" s="206"/>
      <c r="F523" s="75"/>
      <c r="G523" s="193" t="s">
        <v>843</v>
      </c>
      <c r="H523" s="194" t="s">
        <v>841</v>
      </c>
      <c r="I523" s="195"/>
      <c r="J523" s="200"/>
      <c r="K523" s="201"/>
    </row>
    <row r="524" spans="1:11" s="188" customFormat="1" ht="24.9" customHeight="1">
      <c r="A524" s="119" t="str">
        <f t="shared" ref="A524:A529" si="71">H524</f>
        <v>B7.32 93 00.01</v>
      </c>
      <c r="B524" s="207" t="s">
        <v>844</v>
      </c>
      <c r="C524" s="197" t="s">
        <v>267</v>
      </c>
      <c r="D524" s="205">
        <v>252</v>
      </c>
      <c r="E524" s="205"/>
      <c r="F524" s="75"/>
      <c r="G524" s="86" t="s">
        <v>845</v>
      </c>
      <c r="H524" s="189" t="s">
        <v>846</v>
      </c>
      <c r="I524" s="195"/>
      <c r="J524" s="200"/>
      <c r="K524" s="201"/>
    </row>
    <row r="525" spans="1:11" s="188" customFormat="1" ht="24.9" customHeight="1">
      <c r="A525" s="119" t="str">
        <f t="shared" si="71"/>
        <v>B7.32 93 00.02</v>
      </c>
      <c r="B525" s="207" t="s">
        <v>847</v>
      </c>
      <c r="C525" s="197" t="s">
        <v>267</v>
      </c>
      <c r="D525" s="205">
        <v>150</v>
      </c>
      <c r="E525" s="205"/>
      <c r="F525" s="75"/>
      <c r="G525" s="86" t="s">
        <v>848</v>
      </c>
      <c r="H525" s="189" t="s">
        <v>849</v>
      </c>
      <c r="I525" s="195"/>
      <c r="J525" s="200"/>
      <c r="K525" s="201"/>
    </row>
    <row r="526" spans="1:11" s="188" customFormat="1" ht="24.9" customHeight="1">
      <c r="A526" s="119" t="str">
        <f>H526</f>
        <v>B7.32 93 00.03</v>
      </c>
      <c r="B526" s="207" t="s">
        <v>850</v>
      </c>
      <c r="C526" s="197" t="s">
        <v>267</v>
      </c>
      <c r="D526" s="205">
        <v>157</v>
      </c>
      <c r="E526" s="205"/>
      <c r="F526" s="75"/>
      <c r="G526" s="86" t="s">
        <v>851</v>
      </c>
      <c r="H526" s="189" t="s">
        <v>852</v>
      </c>
      <c r="I526" s="195"/>
      <c r="J526" s="200"/>
      <c r="K526" s="201"/>
    </row>
    <row r="527" spans="1:11" s="188" customFormat="1" ht="24.9" customHeight="1">
      <c r="A527" s="119" t="str">
        <f>H527</f>
        <v>B7.32 93 00.04</v>
      </c>
      <c r="B527" s="207" t="s">
        <v>853</v>
      </c>
      <c r="C527" s="197" t="s">
        <v>267</v>
      </c>
      <c r="D527" s="205">
        <v>156</v>
      </c>
      <c r="E527" s="205"/>
      <c r="F527" s="75"/>
      <c r="G527" s="86" t="s">
        <v>854</v>
      </c>
      <c r="H527" s="189" t="s">
        <v>855</v>
      </c>
      <c r="I527" s="195"/>
      <c r="J527" s="200"/>
      <c r="K527" s="201"/>
    </row>
    <row r="528" spans="1:11" s="188" customFormat="1" ht="24.9" customHeight="1">
      <c r="A528" s="119" t="str">
        <f t="shared" si="71"/>
        <v>B7.32 93 00.05</v>
      </c>
      <c r="B528" s="207" t="s">
        <v>856</v>
      </c>
      <c r="C528" s="197" t="s">
        <v>267</v>
      </c>
      <c r="D528" s="205">
        <v>598</v>
      </c>
      <c r="E528" s="205"/>
      <c r="F528" s="75"/>
      <c r="G528" s="86" t="s">
        <v>857</v>
      </c>
      <c r="H528" s="189" t="s">
        <v>858</v>
      </c>
      <c r="I528" s="195"/>
      <c r="J528" s="200"/>
      <c r="K528" s="201"/>
    </row>
    <row r="529" spans="1:11" s="188" customFormat="1" ht="24.9" customHeight="1">
      <c r="A529" s="119" t="str">
        <f t="shared" si="71"/>
        <v>B7.32 93 00.06</v>
      </c>
      <c r="B529" s="207" t="s">
        <v>859</v>
      </c>
      <c r="C529" s="197" t="s">
        <v>267</v>
      </c>
      <c r="D529" s="205">
        <v>260</v>
      </c>
      <c r="E529" s="85"/>
      <c r="F529" s="75"/>
      <c r="G529" s="86" t="s">
        <v>860</v>
      </c>
      <c r="H529" s="189" t="s">
        <v>861</v>
      </c>
      <c r="I529" s="195"/>
      <c r="J529" s="200"/>
      <c r="K529" s="201"/>
    </row>
    <row r="530" spans="1:11" s="188" customFormat="1" ht="24.9" customHeight="1">
      <c r="A530" s="119"/>
      <c r="B530" s="208"/>
      <c r="C530" s="197"/>
      <c r="D530" s="205"/>
      <c r="E530" s="85"/>
      <c r="F530" s="75">
        <f t="shared" si="69"/>
        <v>0</v>
      </c>
      <c r="G530" s="86"/>
      <c r="H530" s="189"/>
      <c r="I530" s="195"/>
      <c r="J530" s="200"/>
      <c r="K530" s="201"/>
    </row>
    <row r="531" spans="1:11" s="188" customFormat="1" ht="24.9" customHeight="1">
      <c r="A531" s="119"/>
      <c r="B531" s="208"/>
      <c r="C531" s="197"/>
      <c r="D531" s="205"/>
      <c r="E531" s="85"/>
      <c r="F531" s="75">
        <f t="shared" si="69"/>
        <v>0</v>
      </c>
      <c r="G531" s="86"/>
      <c r="H531" s="189"/>
      <c r="I531" s="195"/>
      <c r="J531" s="200"/>
      <c r="K531" s="201"/>
    </row>
    <row r="532" spans="1:11" s="188" customFormat="1" ht="24.9" customHeight="1">
      <c r="A532" s="119"/>
      <c r="B532" s="208"/>
      <c r="C532" s="197"/>
      <c r="D532" s="205"/>
      <c r="E532" s="85"/>
      <c r="F532" s="75">
        <f t="shared" si="69"/>
        <v>0</v>
      </c>
      <c r="G532" s="86"/>
      <c r="H532" s="189"/>
      <c r="I532" s="195"/>
      <c r="J532" s="200"/>
      <c r="K532" s="201"/>
    </row>
    <row r="533" spans="1:11" s="188" customFormat="1" ht="24.9" customHeight="1">
      <c r="A533" s="119"/>
      <c r="B533" s="208"/>
      <c r="C533" s="197"/>
      <c r="D533" s="205"/>
      <c r="E533" s="85"/>
      <c r="F533" s="75">
        <f t="shared" si="69"/>
        <v>0</v>
      </c>
      <c r="G533" s="86"/>
      <c r="H533" s="189"/>
      <c r="I533" s="195"/>
      <c r="J533" s="200"/>
      <c r="K533" s="201"/>
    </row>
    <row r="534" spans="1:11" s="188" customFormat="1" ht="24.9" customHeight="1">
      <c r="A534" s="119"/>
      <c r="B534" s="208"/>
      <c r="C534" s="197"/>
      <c r="D534" s="205"/>
      <c r="E534" s="85"/>
      <c r="F534" s="75">
        <f t="shared" si="69"/>
        <v>0</v>
      </c>
      <c r="G534" s="86"/>
      <c r="H534" s="189"/>
      <c r="I534" s="195"/>
      <c r="J534" s="200"/>
      <c r="K534" s="201"/>
    </row>
    <row r="535" spans="1:11" s="188" customFormat="1" ht="24.9" customHeight="1">
      <c r="A535" s="119"/>
      <c r="B535" s="208"/>
      <c r="C535" s="197"/>
      <c r="D535" s="205"/>
      <c r="E535" s="85"/>
      <c r="F535" s="75"/>
      <c r="G535" s="86"/>
      <c r="H535" s="189"/>
      <c r="I535" s="195"/>
      <c r="J535" s="200"/>
      <c r="K535" s="201"/>
    </row>
    <row r="536" spans="1:11" s="188" customFormat="1" ht="24.9" customHeight="1">
      <c r="A536" s="119"/>
      <c r="B536" s="208"/>
      <c r="C536" s="197"/>
      <c r="D536" s="205"/>
      <c r="E536" s="85"/>
      <c r="F536" s="75">
        <f t="shared" si="69"/>
        <v>0</v>
      </c>
      <c r="G536" s="86"/>
      <c r="H536" s="189"/>
      <c r="I536" s="195"/>
      <c r="J536" s="200"/>
      <c r="K536" s="201"/>
    </row>
    <row r="537" spans="1:11" s="188" customFormat="1" ht="24.9" customHeight="1">
      <c r="A537" s="119"/>
      <c r="B537" s="208"/>
      <c r="C537" s="197"/>
      <c r="D537" s="205"/>
      <c r="E537" s="85"/>
      <c r="F537" s="75">
        <f t="shared" si="69"/>
        <v>0</v>
      </c>
      <c r="G537" s="86"/>
      <c r="H537" s="189"/>
      <c r="I537" s="195"/>
      <c r="J537" s="200"/>
      <c r="K537" s="201"/>
    </row>
    <row r="538" spans="1:11" s="188" customFormat="1" ht="36" customHeight="1">
      <c r="A538" s="209"/>
      <c r="B538" s="210" t="s">
        <v>862</v>
      </c>
      <c r="C538" s="2298" t="s">
        <v>79</v>
      </c>
      <c r="D538" s="2299"/>
      <c r="E538" s="2300"/>
      <c r="F538" s="75">
        <f t="shared" si="69"/>
        <v>0</v>
      </c>
      <c r="G538" s="211" t="s">
        <v>863</v>
      </c>
      <c r="H538" s="209"/>
      <c r="I538" s="195"/>
    </row>
    <row r="539" spans="1:11" s="188" customFormat="1" ht="33" customHeight="1">
      <c r="A539" s="194" t="s">
        <v>864</v>
      </c>
      <c r="B539" s="212" t="s">
        <v>865</v>
      </c>
      <c r="C539" s="202"/>
      <c r="D539" s="203"/>
      <c r="E539" s="206"/>
      <c r="F539" s="75">
        <f t="shared" si="69"/>
        <v>0</v>
      </c>
      <c r="G539" s="193" t="s">
        <v>866</v>
      </c>
      <c r="H539" s="194" t="s">
        <v>864</v>
      </c>
      <c r="I539" s="195"/>
      <c r="J539" s="200"/>
      <c r="K539" s="201"/>
    </row>
    <row r="540" spans="1:11" s="188" customFormat="1" ht="34.5" customHeight="1">
      <c r="A540" s="119" t="str">
        <f t="shared" ref="A540:A545" si="72">H540</f>
        <v>B7.32 93 34.01</v>
      </c>
      <c r="B540" s="213" t="s">
        <v>867</v>
      </c>
      <c r="C540" s="197" t="s">
        <v>829</v>
      </c>
      <c r="D540" s="205">
        <v>102460</v>
      </c>
      <c r="E540" s="205"/>
      <c r="F540" s="75"/>
      <c r="G540" s="86" t="s">
        <v>868</v>
      </c>
      <c r="H540" s="189" t="s">
        <v>869</v>
      </c>
      <c r="I540" s="195"/>
      <c r="J540" s="214"/>
      <c r="K540" s="215"/>
    </row>
    <row r="541" spans="1:11" s="188" customFormat="1" ht="34.5" customHeight="1">
      <c r="A541" s="119" t="str">
        <f t="shared" si="72"/>
        <v>B7.32 93 34.02</v>
      </c>
      <c r="B541" s="213" t="s">
        <v>870</v>
      </c>
      <c r="C541" s="197" t="s">
        <v>829</v>
      </c>
      <c r="D541" s="205">
        <v>9120</v>
      </c>
      <c r="E541" s="205"/>
      <c r="F541" s="75"/>
      <c r="G541" s="86" t="s">
        <v>871</v>
      </c>
      <c r="H541" s="189" t="s">
        <v>872</v>
      </c>
      <c r="I541" s="195"/>
      <c r="J541" s="214"/>
      <c r="K541" s="215"/>
    </row>
    <row r="542" spans="1:11" s="188" customFormat="1" ht="34.5" customHeight="1">
      <c r="A542" s="119" t="str">
        <f t="shared" si="72"/>
        <v>B7.32 93 34.03</v>
      </c>
      <c r="B542" s="213" t="s">
        <v>873</v>
      </c>
      <c r="C542" s="197" t="s">
        <v>829</v>
      </c>
      <c r="D542" s="205">
        <v>7150</v>
      </c>
      <c r="E542" s="205"/>
      <c r="F542" s="75"/>
      <c r="G542" s="86" t="s">
        <v>874</v>
      </c>
      <c r="H542" s="189" t="s">
        <v>875</v>
      </c>
      <c r="I542" s="195"/>
      <c r="J542" s="214"/>
      <c r="K542" s="215"/>
    </row>
    <row r="543" spans="1:11" s="188" customFormat="1" ht="34.5" customHeight="1">
      <c r="A543" s="119" t="str">
        <f t="shared" si="72"/>
        <v>B7.32 93 34.04</v>
      </c>
      <c r="B543" s="213" t="s">
        <v>876</v>
      </c>
      <c r="C543" s="197" t="s">
        <v>829</v>
      </c>
      <c r="D543" s="205">
        <v>5878</v>
      </c>
      <c r="E543" s="205"/>
      <c r="F543" s="75"/>
      <c r="G543" s="86" t="s">
        <v>877</v>
      </c>
      <c r="H543" s="189" t="s">
        <v>878</v>
      </c>
      <c r="I543" s="195"/>
      <c r="J543" s="214"/>
      <c r="K543" s="215"/>
    </row>
    <row r="544" spans="1:11" s="188" customFormat="1" ht="34.5" customHeight="1">
      <c r="A544" s="119" t="str">
        <f t="shared" si="72"/>
        <v>B7.32 93 34.05</v>
      </c>
      <c r="B544" s="213" t="s">
        <v>879</v>
      </c>
      <c r="C544" s="197" t="s">
        <v>829</v>
      </c>
      <c r="D544" s="205">
        <v>13879</v>
      </c>
      <c r="E544" s="205"/>
      <c r="F544" s="75"/>
      <c r="G544" s="86" t="s">
        <v>880</v>
      </c>
      <c r="H544" s="189" t="s">
        <v>881</v>
      </c>
      <c r="I544" s="195"/>
      <c r="J544" s="214"/>
      <c r="K544" s="215"/>
    </row>
    <row r="545" spans="1:11" s="188" customFormat="1" ht="50.4" customHeight="1">
      <c r="A545" s="119" t="str">
        <f t="shared" si="72"/>
        <v>B7.32 93 34.06</v>
      </c>
      <c r="B545" s="213" t="s">
        <v>882</v>
      </c>
      <c r="C545" s="197" t="s">
        <v>33</v>
      </c>
      <c r="D545" s="205">
        <v>91270</v>
      </c>
      <c r="E545" s="205"/>
      <c r="F545" s="75"/>
      <c r="G545" s="86" t="s">
        <v>883</v>
      </c>
      <c r="H545" s="189" t="s">
        <v>884</v>
      </c>
      <c r="I545" s="195"/>
      <c r="J545" s="214"/>
      <c r="K545" s="215"/>
    </row>
    <row r="546" spans="1:11" s="188" customFormat="1" ht="34.5" customHeight="1">
      <c r="A546" s="119"/>
      <c r="B546" s="181" t="s">
        <v>885</v>
      </c>
      <c r="C546" s="246"/>
      <c r="D546" s="247">
        <v>0</v>
      </c>
      <c r="E546" s="248"/>
      <c r="F546" s="75"/>
      <c r="G546" s="185" t="s">
        <v>886</v>
      </c>
      <c r="H546" s="189"/>
      <c r="I546" s="195"/>
      <c r="J546" s="214"/>
      <c r="K546" s="215"/>
    </row>
    <row r="547" spans="1:11" s="188" customFormat="1" ht="24.9" customHeight="1">
      <c r="A547" s="216" t="s">
        <v>328</v>
      </c>
      <c r="B547" s="241" t="s">
        <v>887</v>
      </c>
      <c r="C547" s="242"/>
      <c r="D547" s="242">
        <v>0</v>
      </c>
      <c r="E547" s="243"/>
      <c r="F547" s="75"/>
      <c r="G547" s="193" t="s">
        <v>888</v>
      </c>
      <c r="H547" s="194" t="s">
        <v>328</v>
      </c>
      <c r="I547" s="195"/>
    </row>
    <row r="548" spans="1:11" s="188" customFormat="1" ht="24.9" customHeight="1">
      <c r="A548" s="119" t="str">
        <f t="shared" ref="A548:A552" si="73">H548</f>
        <v>B7.33.14.11.01</v>
      </c>
      <c r="B548" s="219" t="s">
        <v>889</v>
      </c>
      <c r="C548" s="197" t="s">
        <v>33</v>
      </c>
      <c r="D548" s="205">
        <v>6</v>
      </c>
      <c r="E548" s="205"/>
      <c r="F548" s="75"/>
      <c r="G548" s="86" t="s">
        <v>890</v>
      </c>
      <c r="H548" s="189" t="s">
        <v>891</v>
      </c>
      <c r="I548" s="195"/>
      <c r="J548" s="220"/>
      <c r="K548" s="220"/>
    </row>
    <row r="549" spans="1:11" s="188" customFormat="1" ht="24.9" customHeight="1">
      <c r="A549" s="119" t="str">
        <f t="shared" si="73"/>
        <v>B7.33.14.11.02</v>
      </c>
      <c r="B549" s="219" t="s">
        <v>892</v>
      </c>
      <c r="C549" s="197" t="s">
        <v>33</v>
      </c>
      <c r="D549" s="205">
        <v>187</v>
      </c>
      <c r="E549" s="205"/>
      <c r="F549" s="75"/>
      <c r="G549" s="86" t="s">
        <v>893</v>
      </c>
      <c r="H549" s="189" t="s">
        <v>894</v>
      </c>
      <c r="I549" s="195"/>
      <c r="J549" s="200"/>
      <c r="K549" s="201"/>
    </row>
    <row r="550" spans="1:11" s="188" customFormat="1" ht="24.9" customHeight="1">
      <c r="A550" s="119" t="str">
        <f t="shared" si="73"/>
        <v>B7.33.14.11.03</v>
      </c>
      <c r="B550" s="219" t="s">
        <v>895</v>
      </c>
      <c r="C550" s="197" t="s">
        <v>33</v>
      </c>
      <c r="D550" s="205">
        <v>1074</v>
      </c>
      <c r="E550" s="205"/>
      <c r="F550" s="75"/>
      <c r="G550" s="86" t="s">
        <v>896</v>
      </c>
      <c r="H550" s="189" t="s">
        <v>897</v>
      </c>
      <c r="I550" s="195"/>
      <c r="J550" s="200"/>
      <c r="K550" s="201"/>
    </row>
    <row r="551" spans="1:11" s="188" customFormat="1" ht="24.9" customHeight="1">
      <c r="A551" s="119" t="str">
        <f t="shared" si="73"/>
        <v>B7.33.14.11.04</v>
      </c>
      <c r="B551" s="219" t="s">
        <v>898</v>
      </c>
      <c r="C551" s="197" t="s">
        <v>33</v>
      </c>
      <c r="D551" s="205">
        <v>10129</v>
      </c>
      <c r="E551" s="205"/>
      <c r="F551" s="75"/>
      <c r="G551" s="86" t="s">
        <v>899</v>
      </c>
      <c r="H551" s="189" t="s">
        <v>900</v>
      </c>
      <c r="I551" s="195"/>
      <c r="J551" s="200"/>
      <c r="K551" s="201"/>
    </row>
    <row r="552" spans="1:11" s="188" customFormat="1" ht="24.9" customHeight="1">
      <c r="A552" s="119" t="str">
        <f t="shared" si="73"/>
        <v>B7.33.14.11.05</v>
      </c>
      <c r="B552" s="219" t="s">
        <v>901</v>
      </c>
      <c r="C552" s="197" t="s">
        <v>33</v>
      </c>
      <c r="D552" s="205">
        <v>35599</v>
      </c>
      <c r="E552" s="205"/>
      <c r="F552" s="75"/>
      <c r="G552" s="86" t="s">
        <v>902</v>
      </c>
      <c r="H552" s="189" t="s">
        <v>903</v>
      </c>
      <c r="I552" s="195"/>
      <c r="J552" s="200"/>
      <c r="K552" s="201"/>
    </row>
    <row r="553" spans="1:11" s="188" customFormat="1" ht="24.9" customHeight="1">
      <c r="A553" s="119"/>
      <c r="B553" s="217"/>
      <c r="C553" s="202"/>
      <c r="D553" s="203"/>
      <c r="E553" s="206"/>
      <c r="F553" s="75">
        <f t="shared" ref="F553:F558" si="74">E553+D553</f>
        <v>0</v>
      </c>
      <c r="G553" s="218"/>
      <c r="H553" s="189"/>
      <c r="I553" s="195"/>
      <c r="J553" s="214"/>
      <c r="K553" s="215"/>
    </row>
    <row r="554" spans="1:11" s="188" customFormat="1" ht="24.9" customHeight="1">
      <c r="A554" s="119"/>
      <c r="B554" s="217"/>
      <c r="C554" s="202"/>
      <c r="D554" s="203"/>
      <c r="E554" s="206"/>
      <c r="F554" s="75">
        <f t="shared" si="74"/>
        <v>0</v>
      </c>
      <c r="G554" s="218"/>
      <c r="H554" s="189"/>
      <c r="I554" s="195"/>
      <c r="J554" s="214"/>
      <c r="K554" s="215"/>
    </row>
    <row r="555" spans="1:11" s="188" customFormat="1" ht="30.75" customHeight="1">
      <c r="A555" s="119"/>
      <c r="B555" s="219"/>
      <c r="C555" s="197"/>
      <c r="D555" s="205"/>
      <c r="E555" s="85"/>
      <c r="F555" s="75">
        <f t="shared" si="74"/>
        <v>0</v>
      </c>
      <c r="G555" s="86"/>
      <c r="H555" s="189"/>
      <c r="I555" s="195"/>
      <c r="J555" s="214"/>
      <c r="K555" s="215"/>
    </row>
    <row r="556" spans="1:11" s="188" customFormat="1" ht="32.25" customHeight="1">
      <c r="A556" s="119"/>
      <c r="B556" s="219"/>
      <c r="C556" s="197"/>
      <c r="D556" s="205"/>
      <c r="E556" s="85"/>
      <c r="F556" s="75">
        <f t="shared" si="74"/>
        <v>0</v>
      </c>
      <c r="G556" s="86"/>
      <c r="H556" s="189"/>
      <c r="I556" s="195"/>
      <c r="J556" s="214"/>
      <c r="K556" s="215"/>
    </row>
    <row r="557" spans="1:11" s="188" customFormat="1" ht="36" customHeight="1">
      <c r="A557" s="223"/>
      <c r="B557" s="210" t="s">
        <v>862</v>
      </c>
      <c r="C557" s="2298" t="s">
        <v>79</v>
      </c>
      <c r="D557" s="2299"/>
      <c r="E557" s="2300"/>
      <c r="F557" s="75">
        <f t="shared" si="74"/>
        <v>0</v>
      </c>
      <c r="G557" s="211" t="s">
        <v>863</v>
      </c>
      <c r="H557" s="209"/>
      <c r="I557" s="195"/>
    </row>
    <row r="558" spans="1:11" s="222" customFormat="1" ht="78" outlineLevel="1">
      <c r="A558" s="225" t="str">
        <f>H558</f>
        <v>33 14 19</v>
      </c>
      <c r="B558" s="244" t="s">
        <v>904</v>
      </c>
      <c r="C558" s="242"/>
      <c r="D558" s="242"/>
      <c r="E558" s="245"/>
      <c r="F558" s="75">
        <f t="shared" si="74"/>
        <v>0</v>
      </c>
      <c r="G558" s="193" t="s">
        <v>905</v>
      </c>
      <c r="H558" s="194" t="s">
        <v>348</v>
      </c>
      <c r="I558" s="195"/>
    </row>
    <row r="559" spans="1:11" s="222" customFormat="1" ht="59.25" customHeight="1" outlineLevel="1">
      <c r="A559" s="119" t="str">
        <f>H559</f>
        <v>B7.33.14.19.01</v>
      </c>
      <c r="B559" s="226" t="s">
        <v>906</v>
      </c>
      <c r="C559" s="197" t="s">
        <v>267</v>
      </c>
      <c r="D559" s="205">
        <v>5</v>
      </c>
      <c r="E559" s="205"/>
      <c r="F559" s="75"/>
      <c r="G559" s="86" t="s">
        <v>907</v>
      </c>
      <c r="H559" s="189" t="s">
        <v>908</v>
      </c>
      <c r="I559" s="195"/>
    </row>
    <row r="560" spans="1:11" s="227" customFormat="1" ht="58.5" customHeight="1">
      <c r="A560" s="119" t="str">
        <f t="shared" ref="A560:A571" si="75">H560</f>
        <v>B7.33.14.19.02</v>
      </c>
      <c r="B560" s="226" t="s">
        <v>909</v>
      </c>
      <c r="C560" s="197" t="s">
        <v>267</v>
      </c>
      <c r="D560" s="205">
        <v>59</v>
      </c>
      <c r="E560" s="205"/>
      <c r="F560" s="75"/>
      <c r="G560" s="86" t="s">
        <v>910</v>
      </c>
      <c r="H560" s="189" t="s">
        <v>911</v>
      </c>
      <c r="I560" s="195"/>
    </row>
    <row r="561" spans="1:9" s="188" customFormat="1" ht="58.5" customHeight="1">
      <c r="A561" s="119" t="str">
        <f t="shared" si="75"/>
        <v>B7.33.14.19.03</v>
      </c>
      <c r="B561" s="226" t="s">
        <v>912</v>
      </c>
      <c r="C561" s="197" t="s">
        <v>267</v>
      </c>
      <c r="D561" s="205">
        <v>14</v>
      </c>
      <c r="E561" s="205"/>
      <c r="F561" s="75"/>
      <c r="G561" s="86" t="s">
        <v>913</v>
      </c>
      <c r="H561" s="189" t="s">
        <v>914</v>
      </c>
      <c r="I561" s="195"/>
    </row>
    <row r="562" spans="1:9" s="188" customFormat="1" ht="26.25" customHeight="1">
      <c r="A562" s="119" t="str">
        <f t="shared" si="75"/>
        <v>B7.33.14.19.04</v>
      </c>
      <c r="B562" s="219" t="s">
        <v>915</v>
      </c>
      <c r="C562" s="197" t="s">
        <v>267</v>
      </c>
      <c r="D562" s="205">
        <v>63</v>
      </c>
      <c r="E562" s="205"/>
      <c r="F562" s="75"/>
      <c r="G562" s="86" t="s">
        <v>916</v>
      </c>
      <c r="H562" s="189" t="s">
        <v>917</v>
      </c>
      <c r="I562" s="195"/>
    </row>
    <row r="563" spans="1:9" s="188" customFormat="1" ht="44.25" customHeight="1">
      <c r="A563" s="119" t="str">
        <f>H563</f>
        <v>B7.32.80.00.01</v>
      </c>
      <c r="B563" s="221" t="s">
        <v>918</v>
      </c>
      <c r="C563" s="228" t="s">
        <v>33</v>
      </c>
      <c r="D563" s="229">
        <v>2000</v>
      </c>
      <c r="E563" s="229"/>
      <c r="F563" s="75"/>
      <c r="G563" s="180" t="s">
        <v>919</v>
      </c>
      <c r="H563" s="119" t="s">
        <v>920</v>
      </c>
      <c r="I563" s="195"/>
    </row>
    <row r="564" spans="1:9" s="188" customFormat="1" ht="51.6" customHeight="1">
      <c r="A564" s="119" t="str">
        <f t="shared" ref="A564:A567" si="76">H564</f>
        <v>B7.32.80.00.02</v>
      </c>
      <c r="B564" s="221" t="s">
        <v>921</v>
      </c>
      <c r="C564" s="228" t="s">
        <v>267</v>
      </c>
      <c r="D564" s="229">
        <v>6316</v>
      </c>
      <c r="E564" s="229"/>
      <c r="F564" s="75"/>
      <c r="G564" s="180" t="s">
        <v>922</v>
      </c>
      <c r="H564" s="119" t="s">
        <v>923</v>
      </c>
      <c r="I564" s="195"/>
    </row>
    <row r="565" spans="1:9" s="188" customFormat="1" ht="73.95" customHeight="1">
      <c r="A565" s="119" t="str">
        <f t="shared" si="76"/>
        <v>B7.32.80.00.03</v>
      </c>
      <c r="B565" s="221" t="s">
        <v>924</v>
      </c>
      <c r="C565" s="228" t="s">
        <v>33</v>
      </c>
      <c r="D565" s="229">
        <v>87562</v>
      </c>
      <c r="E565" s="229"/>
      <c r="F565" s="75"/>
      <c r="G565" s="180" t="s">
        <v>925</v>
      </c>
      <c r="H565" s="119" t="s">
        <v>926</v>
      </c>
      <c r="I565" s="195"/>
    </row>
    <row r="566" spans="1:9" s="234" customFormat="1" ht="44.25" customHeight="1" outlineLevel="1">
      <c r="A566" s="119" t="str">
        <f t="shared" si="76"/>
        <v>B7.32.80.00.04</v>
      </c>
      <c r="B566" s="230" t="s">
        <v>927</v>
      </c>
      <c r="C566" s="224" t="s">
        <v>267</v>
      </c>
      <c r="D566" s="231">
        <v>2</v>
      </c>
      <c r="E566" s="231"/>
      <c r="F566" s="75"/>
      <c r="G566" s="232" t="s">
        <v>928</v>
      </c>
      <c r="H566" s="119" t="s">
        <v>929</v>
      </c>
      <c r="I566" s="233"/>
    </row>
    <row r="567" spans="1:9" s="234" customFormat="1" ht="45" customHeight="1" outlineLevel="1">
      <c r="A567" s="119" t="str">
        <f t="shared" si="76"/>
        <v>B7.32.80.00.05</v>
      </c>
      <c r="B567" s="230" t="s">
        <v>930</v>
      </c>
      <c r="C567" s="224" t="s">
        <v>267</v>
      </c>
      <c r="D567" s="231">
        <v>78</v>
      </c>
      <c r="E567" s="231"/>
      <c r="F567" s="75"/>
      <c r="G567" s="232" t="s">
        <v>931</v>
      </c>
      <c r="H567" s="119" t="s">
        <v>932</v>
      </c>
      <c r="I567" s="233"/>
    </row>
    <row r="568" spans="1:9" s="234" customFormat="1" ht="29.25" customHeight="1" outlineLevel="1">
      <c r="A568" s="119"/>
      <c r="B568" s="230"/>
      <c r="C568" s="224"/>
      <c r="D568" s="231"/>
      <c r="E568" s="18"/>
      <c r="F568" s="205"/>
      <c r="G568" s="232"/>
      <c r="H568" s="119"/>
      <c r="I568" s="233"/>
    </row>
    <row r="569" spans="1:9" s="234" customFormat="1" ht="29.25" customHeight="1" outlineLevel="1">
      <c r="A569" s="119"/>
      <c r="B569" s="230"/>
      <c r="C569" s="224"/>
      <c r="D569" s="231"/>
      <c r="E569" s="18"/>
      <c r="F569" s="205"/>
      <c r="G569" s="232"/>
      <c r="H569" s="119"/>
      <c r="I569" s="233"/>
    </row>
    <row r="570" spans="1:9" s="234" customFormat="1" ht="29.25" customHeight="1" outlineLevel="1">
      <c r="A570" s="119"/>
      <c r="B570" s="230"/>
      <c r="C570" s="224"/>
      <c r="D570" s="231"/>
      <c r="E570" s="18"/>
      <c r="F570" s="205"/>
      <c r="G570" s="232"/>
      <c r="H570" s="119"/>
      <c r="I570" s="233"/>
    </row>
    <row r="571" spans="1:9" s="238" customFormat="1" ht="35.1" customHeight="1">
      <c r="A571" s="235">
        <f t="shared" si="75"/>
        <v>0</v>
      </c>
      <c r="B571" s="210" t="s">
        <v>862</v>
      </c>
      <c r="C571" s="2291" t="s">
        <v>79</v>
      </c>
      <c r="D571" s="2292"/>
      <c r="E571" s="2293"/>
      <c r="F571" s="249">
        <f>SUM(F558:F570)</f>
        <v>0</v>
      </c>
      <c r="G571" s="211" t="s">
        <v>863</v>
      </c>
      <c r="H571" s="236"/>
      <c r="I571" s="237"/>
    </row>
    <row r="572" spans="1:9" ht="24.9" customHeight="1">
      <c r="A572" s="61"/>
      <c r="B572" s="56" t="s">
        <v>933</v>
      </c>
      <c r="C572" s="57"/>
      <c r="D572" s="138"/>
      <c r="E572" s="138"/>
      <c r="F572" s="58"/>
      <c r="G572" s="59" t="s">
        <v>934</v>
      </c>
      <c r="H572" s="139"/>
    </row>
    <row r="573" spans="1:9" ht="12" customHeight="1">
      <c r="A573" s="61"/>
      <c r="B573" s="87"/>
      <c r="C573" s="57"/>
      <c r="D573" s="63"/>
      <c r="E573" s="63"/>
      <c r="F573" s="58"/>
      <c r="G573" s="88"/>
      <c r="H573" s="60"/>
    </row>
    <row r="574" spans="1:9" s="84" customFormat="1" ht="21.75" customHeight="1">
      <c r="A574" s="55"/>
      <c r="B574" s="64" t="s">
        <v>935</v>
      </c>
      <c r="C574" s="57"/>
      <c r="D574" s="63"/>
      <c r="E574" s="63"/>
      <c r="F574" s="89">
        <f>F32</f>
        <v>0</v>
      </c>
      <c r="G574" s="65" t="s">
        <v>936</v>
      </c>
      <c r="H574" s="66"/>
    </row>
    <row r="575" spans="1:9" s="84" customFormat="1" ht="21.75" customHeight="1">
      <c r="A575" s="55"/>
      <c r="B575" s="64" t="s">
        <v>937</v>
      </c>
      <c r="C575" s="57"/>
      <c r="D575" s="63"/>
      <c r="E575" s="63"/>
      <c r="F575" s="89">
        <f>F53</f>
        <v>0</v>
      </c>
      <c r="G575" s="65" t="s">
        <v>938</v>
      </c>
      <c r="H575" s="66"/>
    </row>
    <row r="576" spans="1:9" s="84" customFormat="1" ht="21.75" customHeight="1">
      <c r="A576" s="55"/>
      <c r="B576" s="64" t="s">
        <v>939</v>
      </c>
      <c r="C576" s="57"/>
      <c r="D576" s="63"/>
      <c r="E576" s="63"/>
      <c r="F576" s="89"/>
      <c r="G576" s="65" t="s">
        <v>940</v>
      </c>
      <c r="H576" s="66"/>
    </row>
    <row r="577" spans="1:8" s="84" customFormat="1" ht="21.75" customHeight="1">
      <c r="A577" s="55"/>
      <c r="B577" s="64" t="s">
        <v>941</v>
      </c>
      <c r="C577" s="57"/>
      <c r="D577" s="63"/>
      <c r="E577" s="63"/>
      <c r="F577" s="89"/>
      <c r="G577" s="65" t="s">
        <v>942</v>
      </c>
      <c r="H577" s="66"/>
    </row>
    <row r="578" spans="1:8" s="84" customFormat="1" ht="21.75" customHeight="1">
      <c r="A578" s="55"/>
      <c r="B578" s="64" t="s">
        <v>943</v>
      </c>
      <c r="C578" s="57"/>
      <c r="D578" s="63"/>
      <c r="E578" s="63"/>
      <c r="F578" s="89"/>
      <c r="G578" s="65" t="s">
        <v>944</v>
      </c>
      <c r="H578" s="66"/>
    </row>
    <row r="579" spans="1:8" s="84" customFormat="1" ht="21.75" customHeight="1">
      <c r="A579" s="55"/>
      <c r="B579" s="64" t="s">
        <v>945</v>
      </c>
      <c r="C579" s="57"/>
      <c r="D579" s="63"/>
      <c r="E579" s="63"/>
      <c r="F579" s="89"/>
      <c r="G579" s="65" t="s">
        <v>946</v>
      </c>
      <c r="H579" s="66"/>
    </row>
    <row r="580" spans="1:8" s="84" customFormat="1" ht="21.75" customHeight="1">
      <c r="A580" s="55"/>
      <c r="B580" s="64" t="s">
        <v>947</v>
      </c>
      <c r="C580" s="57"/>
      <c r="D580" s="63"/>
      <c r="E580" s="63"/>
      <c r="F580" s="89"/>
      <c r="G580" s="65" t="s">
        <v>948</v>
      </c>
      <c r="H580" s="66"/>
    </row>
    <row r="581" spans="1:8" s="84" customFormat="1" ht="21.75" customHeight="1">
      <c r="A581" s="55"/>
      <c r="B581" s="64" t="s">
        <v>949</v>
      </c>
      <c r="C581" s="57"/>
      <c r="D581" s="63"/>
      <c r="E581" s="63"/>
      <c r="F581" s="89"/>
      <c r="G581" s="65" t="s">
        <v>950</v>
      </c>
      <c r="H581" s="66"/>
    </row>
    <row r="582" spans="1:8" s="84" customFormat="1" ht="21.75" customHeight="1">
      <c r="A582" s="55"/>
      <c r="B582" s="64" t="s">
        <v>951</v>
      </c>
      <c r="C582" s="57"/>
      <c r="D582" s="63"/>
      <c r="E582" s="63"/>
      <c r="F582" s="89"/>
      <c r="G582" s="65" t="s">
        <v>952</v>
      </c>
      <c r="H582" s="66"/>
    </row>
    <row r="583" spans="1:8" s="84" customFormat="1" ht="21.75" customHeight="1">
      <c r="A583" s="55"/>
      <c r="B583" s="64" t="s">
        <v>953</v>
      </c>
      <c r="C583" s="57"/>
      <c r="D583" s="63"/>
      <c r="E583" s="63"/>
      <c r="F583" s="89"/>
      <c r="G583" s="65" t="s">
        <v>954</v>
      </c>
      <c r="H583" s="66"/>
    </row>
    <row r="584" spans="1:8" s="84" customFormat="1" ht="21.75" customHeight="1">
      <c r="A584" s="55"/>
      <c r="B584" s="64" t="s">
        <v>955</v>
      </c>
      <c r="C584" s="57"/>
      <c r="D584" s="63"/>
      <c r="E584" s="63"/>
      <c r="F584" s="89">
        <f>F244</f>
        <v>0</v>
      </c>
      <c r="G584" s="65" t="s">
        <v>956</v>
      </c>
      <c r="H584" s="66"/>
    </row>
    <row r="585" spans="1:8" s="84" customFormat="1" ht="21.75" customHeight="1">
      <c r="A585" s="55"/>
      <c r="B585" s="64" t="s">
        <v>957</v>
      </c>
      <c r="C585" s="57"/>
      <c r="D585" s="63"/>
      <c r="E585" s="63"/>
      <c r="F585" s="89">
        <f>F269</f>
        <v>0</v>
      </c>
      <c r="G585" s="65" t="s">
        <v>958</v>
      </c>
      <c r="H585" s="66"/>
    </row>
    <row r="586" spans="1:8" s="84" customFormat="1" ht="21.75" customHeight="1">
      <c r="A586" s="55"/>
      <c r="B586" s="64" t="s">
        <v>959</v>
      </c>
      <c r="C586" s="57"/>
      <c r="D586" s="63"/>
      <c r="E586" s="63"/>
      <c r="F586" s="89">
        <f>F293</f>
        <v>0</v>
      </c>
      <c r="G586" s="65" t="s">
        <v>960</v>
      </c>
      <c r="H586" s="66"/>
    </row>
    <row r="587" spans="1:8" s="84" customFormat="1" ht="21.75" customHeight="1">
      <c r="A587" s="55"/>
      <c r="B587" s="64" t="s">
        <v>961</v>
      </c>
      <c r="C587" s="57"/>
      <c r="D587" s="63"/>
      <c r="E587" s="63"/>
      <c r="F587" s="89">
        <f>F316</f>
        <v>0</v>
      </c>
      <c r="G587" s="65" t="s">
        <v>962</v>
      </c>
      <c r="H587" s="66"/>
    </row>
    <row r="588" spans="1:8" s="84" customFormat="1" ht="21.75" customHeight="1">
      <c r="A588" s="55"/>
      <c r="B588" s="64" t="s">
        <v>963</v>
      </c>
      <c r="C588" s="57"/>
      <c r="D588" s="63"/>
      <c r="E588" s="63"/>
      <c r="F588" s="89"/>
      <c r="G588" s="65" t="s">
        <v>964</v>
      </c>
      <c r="H588" s="66"/>
    </row>
    <row r="589" spans="1:8" s="84" customFormat="1" ht="21.75" customHeight="1">
      <c r="A589" s="55"/>
      <c r="B589" s="64" t="s">
        <v>965</v>
      </c>
      <c r="C589" s="57"/>
      <c r="D589" s="63"/>
      <c r="E589" s="63"/>
      <c r="F589" s="89">
        <f>F367</f>
        <v>0</v>
      </c>
      <c r="G589" s="65" t="s">
        <v>966</v>
      </c>
      <c r="H589" s="66"/>
    </row>
    <row r="590" spans="1:8" s="84" customFormat="1" ht="21.75" customHeight="1">
      <c r="A590" s="55"/>
      <c r="B590" s="64" t="s">
        <v>967</v>
      </c>
      <c r="C590" s="57"/>
      <c r="D590" s="63"/>
      <c r="E590" s="63"/>
      <c r="F590" s="89">
        <f>F389</f>
        <v>0</v>
      </c>
      <c r="G590" s="65" t="s">
        <v>968</v>
      </c>
      <c r="H590" s="66"/>
    </row>
    <row r="591" spans="1:8" s="84" customFormat="1" ht="21.75" customHeight="1">
      <c r="A591" s="55"/>
      <c r="B591" s="64" t="s">
        <v>969</v>
      </c>
      <c r="C591" s="57"/>
      <c r="D591" s="63"/>
      <c r="E591" s="63"/>
      <c r="F591" s="89">
        <f>F449</f>
        <v>0</v>
      </c>
      <c r="G591" s="65" t="s">
        <v>970</v>
      </c>
      <c r="H591" s="66"/>
    </row>
    <row r="592" spans="1:8" s="84" customFormat="1" ht="21.75" customHeight="1">
      <c r="A592" s="55"/>
      <c r="B592" s="64" t="s">
        <v>971</v>
      </c>
      <c r="C592" s="57"/>
      <c r="D592" s="63"/>
      <c r="E592" s="63"/>
      <c r="F592" s="89">
        <f>F470</f>
        <v>0</v>
      </c>
      <c r="G592" s="65" t="s">
        <v>972</v>
      </c>
      <c r="H592" s="66"/>
    </row>
    <row r="593" spans="1:8" s="84" customFormat="1" ht="21.75" customHeight="1">
      <c r="A593" s="55"/>
      <c r="B593" s="64" t="s">
        <v>973</v>
      </c>
      <c r="C593" s="57"/>
      <c r="D593" s="63"/>
      <c r="E593" s="63"/>
      <c r="F593" s="89">
        <f>F491</f>
        <v>0</v>
      </c>
      <c r="G593" s="65" t="s">
        <v>974</v>
      </c>
      <c r="H593" s="66"/>
    </row>
    <row r="594" spans="1:8" s="84" customFormat="1" ht="21.75" customHeight="1">
      <c r="A594" s="55"/>
      <c r="B594" s="64" t="s">
        <v>975</v>
      </c>
      <c r="C594" s="57"/>
      <c r="D594" s="63"/>
      <c r="E594" s="63"/>
      <c r="F594" s="89">
        <f>F513</f>
        <v>0</v>
      </c>
      <c r="G594" s="65" t="s">
        <v>976</v>
      </c>
      <c r="H594" s="66"/>
    </row>
    <row r="595" spans="1:8" s="84" customFormat="1" ht="21.75" customHeight="1">
      <c r="A595" s="55"/>
      <c r="B595" s="64" t="s">
        <v>977</v>
      </c>
      <c r="C595" s="57"/>
      <c r="D595" s="63"/>
      <c r="E595" s="63"/>
      <c r="F595" s="89">
        <f>F538</f>
        <v>0</v>
      </c>
      <c r="G595" s="65" t="s">
        <v>978</v>
      </c>
      <c r="H595" s="66"/>
    </row>
    <row r="596" spans="1:8" s="84" customFormat="1" ht="21.75" customHeight="1">
      <c r="A596" s="55"/>
      <c r="B596" s="64" t="s">
        <v>979</v>
      </c>
      <c r="C596" s="57"/>
      <c r="D596" s="63"/>
      <c r="E596" s="63"/>
      <c r="F596" s="89">
        <f>F557</f>
        <v>0</v>
      </c>
      <c r="G596" s="65" t="s">
        <v>980</v>
      </c>
      <c r="H596" s="66"/>
    </row>
    <row r="597" spans="1:8" s="84" customFormat="1" ht="21.75" customHeight="1">
      <c r="A597" s="55"/>
      <c r="B597" s="64" t="s">
        <v>981</v>
      </c>
      <c r="C597" s="57"/>
      <c r="D597" s="63"/>
      <c r="E597" s="63"/>
      <c r="F597" s="89"/>
      <c r="G597" s="65" t="s">
        <v>982</v>
      </c>
      <c r="H597" s="66"/>
    </row>
    <row r="598" spans="1:8" s="84" customFormat="1" ht="21.75" customHeight="1">
      <c r="A598" s="55"/>
      <c r="B598" s="64" t="s">
        <v>983</v>
      </c>
      <c r="C598" s="57"/>
      <c r="D598" s="63"/>
      <c r="E598" s="63"/>
      <c r="F598" s="89">
        <f>F559</f>
        <v>0</v>
      </c>
      <c r="G598" s="65" t="s">
        <v>984</v>
      </c>
      <c r="H598" s="66"/>
    </row>
    <row r="599" spans="1:8" s="84" customFormat="1" ht="21.75" customHeight="1">
      <c r="A599" s="55"/>
      <c r="B599" s="64" t="s">
        <v>985</v>
      </c>
      <c r="C599" s="57"/>
      <c r="D599" s="63"/>
      <c r="E599" s="63"/>
      <c r="F599" s="89">
        <f>F573</f>
        <v>0</v>
      </c>
      <c r="G599" s="65" t="s">
        <v>986</v>
      </c>
      <c r="H599" s="66"/>
    </row>
    <row r="600" spans="1:8" ht="30" customHeight="1">
      <c r="A600" s="61"/>
      <c r="B600" s="42" t="s">
        <v>987</v>
      </c>
      <c r="C600" s="2294" t="s">
        <v>79</v>
      </c>
      <c r="D600" s="2294"/>
      <c r="E600" s="2294"/>
      <c r="F600" s="44">
        <f>SUM(F574:F597)</f>
        <v>0</v>
      </c>
      <c r="G600" s="82" t="s">
        <v>988</v>
      </c>
      <c r="H600" s="140"/>
    </row>
    <row r="601" spans="1:8">
      <c r="A601" s="90"/>
      <c r="B601" s="91"/>
      <c r="C601" s="92"/>
      <c r="D601" s="141"/>
      <c r="E601" s="141"/>
      <c r="F601" s="93"/>
      <c r="G601" s="94"/>
      <c r="H601" s="92"/>
    </row>
    <row r="602" spans="1:8">
      <c r="E602" s="97" t="s">
        <v>989</v>
      </c>
      <c r="F602" s="98"/>
      <c r="H602" s="96"/>
    </row>
    <row r="603" spans="1:8">
      <c r="E603" s="97" t="s">
        <v>990</v>
      </c>
      <c r="F603" s="98">
        <f>SUMPRODUCT($D:$D,E:E)</f>
        <v>0</v>
      </c>
      <c r="H603" s="96"/>
    </row>
    <row r="604" spans="1:8">
      <c r="E604" s="97" t="s">
        <v>991</v>
      </c>
      <c r="F604" s="98">
        <f>SUMIF($I:$I,"sum",F:F)</f>
        <v>0</v>
      </c>
      <c r="H604" s="96"/>
    </row>
    <row r="605" spans="1:8">
      <c r="E605" s="97"/>
      <c r="F605" s="98"/>
      <c r="H605" s="96"/>
    </row>
    <row r="606" spans="1:8">
      <c r="E606" s="97" t="s">
        <v>19</v>
      </c>
      <c r="F606" s="98">
        <f>SUM(F602:F605)</f>
        <v>0</v>
      </c>
      <c r="H606" s="96"/>
    </row>
    <row r="607" spans="1:8">
      <c r="E607" s="97" t="s">
        <v>992</v>
      </c>
      <c r="F607" s="98">
        <f>(F606-F600)+10</f>
        <v>10</v>
      </c>
      <c r="H607" s="96"/>
    </row>
    <row r="608" spans="1:8">
      <c r="H608" s="96"/>
    </row>
    <row r="609" spans="8:8">
      <c r="H609" s="96"/>
    </row>
    <row r="610" spans="8:8">
      <c r="H610" s="96"/>
    </row>
    <row r="611" spans="8:8">
      <c r="H611" s="96"/>
    </row>
    <row r="612" spans="8:8">
      <c r="H612" s="96"/>
    </row>
    <row r="613" spans="8:8">
      <c r="H613" s="96"/>
    </row>
    <row r="614" spans="8:8">
      <c r="H614" s="96"/>
    </row>
    <row r="615" spans="8:8">
      <c r="H615" s="96"/>
    </row>
    <row r="616" spans="8:8">
      <c r="H616" s="96"/>
    </row>
    <row r="617" spans="8:8">
      <c r="H617" s="96"/>
    </row>
    <row r="618" spans="8:8">
      <c r="H618" s="96"/>
    </row>
    <row r="619" spans="8:8">
      <c r="H619" s="96"/>
    </row>
    <row r="620" spans="8:8">
      <c r="H620" s="96"/>
    </row>
    <row r="621" spans="8:8">
      <c r="H621" s="96"/>
    </row>
    <row r="622" spans="8:8">
      <c r="H622" s="96"/>
    </row>
    <row r="623" spans="8:8">
      <c r="H623" s="96"/>
    </row>
    <row r="624" spans="8:8">
      <c r="H624" s="96"/>
    </row>
    <row r="625" spans="1:8">
      <c r="H625" s="96"/>
    </row>
    <row r="626" spans="1:8">
      <c r="H626" s="96"/>
    </row>
    <row r="627" spans="1:8">
      <c r="H627" s="96"/>
    </row>
    <row r="628" spans="1:8">
      <c r="H628" s="96"/>
    </row>
    <row r="629" spans="1:8">
      <c r="H629" s="96"/>
    </row>
    <row r="630" spans="1:8">
      <c r="H630" s="96"/>
    </row>
    <row r="631" spans="1:8">
      <c r="A631" s="68"/>
      <c r="B631" s="84"/>
      <c r="C631" s="68"/>
      <c r="D631" s="143"/>
      <c r="E631" s="143"/>
      <c r="H631" s="96"/>
    </row>
    <row r="632" spans="1:8">
      <c r="H632" s="96"/>
    </row>
    <row r="633" spans="1:8">
      <c r="H633" s="96"/>
    </row>
    <row r="634" spans="1:8">
      <c r="A634" s="68"/>
      <c r="B634" s="100"/>
      <c r="C634" s="101"/>
      <c r="D634" s="144"/>
      <c r="E634" s="144"/>
      <c r="H634" s="96"/>
    </row>
    <row r="635" spans="1:8">
      <c r="A635" s="68"/>
      <c r="B635" s="100"/>
      <c r="C635" s="101"/>
      <c r="D635" s="144"/>
      <c r="E635" s="144"/>
      <c r="H635" s="96"/>
    </row>
    <row r="636" spans="1:8">
      <c r="A636" s="68"/>
      <c r="B636" s="100"/>
      <c r="C636" s="101"/>
      <c r="D636" s="144"/>
      <c r="E636" s="144"/>
      <c r="H636" s="96"/>
    </row>
    <row r="637" spans="1:8">
      <c r="A637" s="68"/>
      <c r="B637" s="100"/>
      <c r="C637" s="101"/>
      <c r="D637" s="144"/>
      <c r="E637" s="144"/>
      <c r="H637" s="96"/>
    </row>
    <row r="638" spans="1:8">
      <c r="A638" s="68"/>
      <c r="B638" s="100"/>
      <c r="C638" s="101"/>
      <c r="D638" s="144"/>
      <c r="E638" s="144"/>
      <c r="H638" s="96"/>
    </row>
    <row r="639" spans="1:8">
      <c r="A639" s="68"/>
      <c r="B639" s="100"/>
      <c r="C639" s="101"/>
      <c r="D639" s="144"/>
      <c r="E639" s="144"/>
      <c r="H639" s="96"/>
    </row>
    <row r="640" spans="1:8">
      <c r="A640" s="68"/>
      <c r="B640" s="100"/>
      <c r="C640" s="101"/>
      <c r="D640" s="144"/>
      <c r="E640" s="144"/>
      <c r="H640" s="96"/>
    </row>
    <row r="641" spans="1:10">
      <c r="A641" s="68"/>
      <c r="B641" s="100"/>
      <c r="C641" s="101"/>
      <c r="D641" s="144"/>
      <c r="E641" s="144"/>
      <c r="H641" s="96"/>
    </row>
    <row r="642" spans="1:10">
      <c r="A642" s="68"/>
      <c r="B642" s="100"/>
      <c r="C642" s="101"/>
      <c r="D642" s="144"/>
      <c r="E642" s="144"/>
      <c r="H642" s="96"/>
    </row>
    <row r="643" spans="1:10">
      <c r="A643" s="68"/>
      <c r="B643" s="100"/>
      <c r="C643" s="101"/>
      <c r="D643" s="144"/>
      <c r="E643" s="144"/>
      <c r="H643" s="96"/>
    </row>
    <row r="644" spans="1:10">
      <c r="A644" s="68"/>
      <c r="B644" s="100"/>
      <c r="C644" s="101"/>
      <c r="D644" s="144"/>
      <c r="E644" s="144"/>
      <c r="H644" s="96"/>
    </row>
    <row r="645" spans="1:10">
      <c r="A645" s="68"/>
      <c r="B645" s="100"/>
      <c r="C645" s="101"/>
      <c r="D645" s="144"/>
      <c r="E645" s="144"/>
      <c r="H645" s="96"/>
    </row>
    <row r="646" spans="1:10">
      <c r="A646" s="68"/>
      <c r="B646" s="100"/>
      <c r="C646" s="101"/>
      <c r="D646" s="144"/>
      <c r="E646" s="144"/>
      <c r="H646" s="96"/>
    </row>
    <row r="647" spans="1:10">
      <c r="A647" s="68"/>
      <c r="B647" s="100"/>
      <c r="C647" s="101"/>
      <c r="D647" s="144"/>
      <c r="E647" s="144"/>
      <c r="H647" s="96"/>
    </row>
    <row r="648" spans="1:10">
      <c r="A648" s="68"/>
      <c r="B648" s="100"/>
      <c r="C648" s="101"/>
      <c r="D648" s="144"/>
      <c r="E648" s="144"/>
      <c r="H648" s="96"/>
    </row>
    <row r="649" spans="1:10">
      <c r="A649" s="68"/>
      <c r="B649" s="100"/>
      <c r="C649" s="101"/>
      <c r="D649" s="144"/>
      <c r="E649" s="144"/>
    </row>
    <row r="650" spans="1:10">
      <c r="A650" s="68"/>
      <c r="B650" s="100"/>
      <c r="C650" s="101"/>
      <c r="D650" s="144"/>
      <c r="E650" s="144"/>
    </row>
    <row r="651" spans="1:10">
      <c r="A651" s="68"/>
      <c r="B651" s="100"/>
      <c r="C651" s="101"/>
      <c r="D651" s="144"/>
      <c r="E651" s="144"/>
    </row>
    <row r="652" spans="1:10" s="99" customFormat="1">
      <c r="A652" s="68"/>
      <c r="B652" s="100"/>
      <c r="C652" s="101"/>
      <c r="D652" s="144"/>
      <c r="E652" s="144"/>
      <c r="G652" s="68"/>
      <c r="H652" s="68"/>
      <c r="I652" s="68"/>
      <c r="J652" s="68"/>
    </row>
    <row r="653" spans="1:10" s="99" customFormat="1">
      <c r="A653" s="68"/>
      <c r="B653" s="100"/>
      <c r="C653" s="101"/>
      <c r="D653" s="144"/>
      <c r="E653" s="144"/>
      <c r="G653" s="68"/>
      <c r="H653" s="68"/>
      <c r="I653" s="68"/>
      <c r="J653" s="68"/>
    </row>
    <row r="654" spans="1:10" s="99" customFormat="1">
      <c r="A654" s="68"/>
      <c r="B654" s="100"/>
      <c r="C654" s="101"/>
      <c r="D654" s="144"/>
      <c r="E654" s="144"/>
      <c r="G654" s="68"/>
      <c r="H654" s="68"/>
      <c r="I654" s="68"/>
      <c r="J654" s="68"/>
    </row>
    <row r="655" spans="1:10" s="99" customFormat="1">
      <c r="A655" s="68"/>
      <c r="B655" s="100"/>
      <c r="C655" s="101"/>
      <c r="D655" s="144"/>
      <c r="E655" s="144"/>
      <c r="G655" s="68"/>
      <c r="H655" s="68"/>
      <c r="I655" s="68"/>
      <c r="J655" s="68"/>
    </row>
    <row r="656" spans="1:10" s="99" customFormat="1">
      <c r="A656" s="68"/>
      <c r="B656" s="100"/>
      <c r="C656" s="101"/>
      <c r="D656" s="144"/>
      <c r="E656" s="144"/>
      <c r="G656" s="68"/>
      <c r="H656" s="68"/>
      <c r="I656" s="68"/>
      <c r="J656" s="68"/>
    </row>
    <row r="657" spans="1:10" s="99" customFormat="1">
      <c r="A657" s="68"/>
      <c r="B657" s="100"/>
      <c r="C657" s="101"/>
      <c r="D657" s="144"/>
      <c r="E657" s="144"/>
      <c r="G657" s="68"/>
      <c r="H657" s="68"/>
      <c r="I657" s="68"/>
      <c r="J657" s="68"/>
    </row>
    <row r="658" spans="1:10" s="99" customFormat="1">
      <c r="A658" s="68"/>
      <c r="B658" s="76"/>
      <c r="C658" s="101"/>
      <c r="D658" s="142"/>
      <c r="E658" s="142"/>
      <c r="G658" s="68"/>
      <c r="H658" s="68"/>
      <c r="I658" s="68"/>
      <c r="J658" s="68"/>
    </row>
    <row r="659" spans="1:10" s="99" customFormat="1">
      <c r="A659" s="68"/>
      <c r="B659" s="68"/>
      <c r="C659" s="101"/>
      <c r="D659" s="145"/>
      <c r="E659" s="145"/>
      <c r="G659" s="68"/>
      <c r="H659" s="68"/>
      <c r="I659" s="68"/>
      <c r="J659" s="68"/>
    </row>
    <row r="660" spans="1:10" s="99" customFormat="1">
      <c r="A660" s="68"/>
      <c r="B660" s="68"/>
      <c r="C660" s="101"/>
      <c r="D660" s="145"/>
      <c r="E660" s="145"/>
      <c r="G660" s="68"/>
      <c r="H660" s="68"/>
      <c r="I660" s="68"/>
      <c r="J660" s="68"/>
    </row>
    <row r="661" spans="1:10" s="99" customFormat="1">
      <c r="A661" s="68"/>
      <c r="B661" s="68"/>
      <c r="C661" s="101"/>
      <c r="D661" s="145"/>
      <c r="E661" s="145"/>
      <c r="G661" s="68"/>
      <c r="H661" s="68"/>
      <c r="I661" s="68"/>
      <c r="J661" s="68"/>
    </row>
  </sheetData>
  <mergeCells count="45">
    <mergeCell ref="H4:H5"/>
    <mergeCell ref="A1:B1"/>
    <mergeCell ref="C1:F3"/>
    <mergeCell ref="A4:A5"/>
    <mergeCell ref="B4:B5"/>
    <mergeCell ref="G4:G5"/>
    <mergeCell ref="G132:H132"/>
    <mergeCell ref="A6:B6"/>
    <mergeCell ref="C6:F6"/>
    <mergeCell ref="G6:H6"/>
    <mergeCell ref="C32:E32"/>
    <mergeCell ref="C53:E53"/>
    <mergeCell ref="A54:B54"/>
    <mergeCell ref="G54:H54"/>
    <mergeCell ref="C269:E269"/>
    <mergeCell ref="C293:E293"/>
    <mergeCell ref="A223:B223"/>
    <mergeCell ref="B225:C225"/>
    <mergeCell ref="C70:E70"/>
    <mergeCell ref="C89:E89"/>
    <mergeCell ref="C110:E110"/>
    <mergeCell ref="C131:E131"/>
    <mergeCell ref="A132:B132"/>
    <mergeCell ref="C156:E156"/>
    <mergeCell ref="C179:E179"/>
    <mergeCell ref="C200:E200"/>
    <mergeCell ref="C222:E222"/>
    <mergeCell ref="C244:E244"/>
    <mergeCell ref="A294:B294"/>
    <mergeCell ref="C316:E316"/>
    <mergeCell ref="A514:B514"/>
    <mergeCell ref="C538:E538"/>
    <mergeCell ref="C557:E557"/>
    <mergeCell ref="C367:E367"/>
    <mergeCell ref="A368:B368"/>
    <mergeCell ref="C389:E389"/>
    <mergeCell ref="C410:E410"/>
    <mergeCell ref="C427:E427"/>
    <mergeCell ref="C449:E449"/>
    <mergeCell ref="C340:E340"/>
    <mergeCell ref="C571:E571"/>
    <mergeCell ref="C600:E600"/>
    <mergeCell ref="C470:E470"/>
    <mergeCell ref="C491:E491"/>
    <mergeCell ref="C513:E513"/>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&amp;R&amp;F_x000D_&amp;1#&amp;"Aptos"&amp;10&amp;K000000 Data sensitivity - Public</oddFooter>
  </headerFooter>
  <rowBreaks count="3" manualBreakCount="3">
    <brk id="340" max="7" man="1"/>
    <brk id="427" max="7" man="1"/>
    <brk id="491" max="7"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9B5E-9ACA-41DC-88B8-4BD2298904DF}">
  <sheetPr>
    <tabColor rgb="FFFFFF00"/>
    <pageSetUpPr fitToPage="1"/>
  </sheetPr>
  <dimension ref="A1:M669"/>
  <sheetViews>
    <sheetView showGridLines="0" showZeros="0" rightToLeft="1" view="pageBreakPreview" zoomScale="118" zoomScaleNormal="100" zoomScaleSheetLayoutView="118" workbookViewId="0">
      <pane ySplit="5" topLeftCell="A51" activePane="bottomLeft" state="frozen"/>
      <selection sqref="A1:H1048576"/>
      <selection pane="bottomLeft" activeCell="B56" sqref="B56"/>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10" width="10" style="68" bestFit="1" customWidth="1"/>
    <col min="11" max="16384" width="9.109375" style="68"/>
  </cols>
  <sheetData>
    <row r="1" spans="1:9" ht="20.100000000000001" customHeight="1" outlineLevel="1">
      <c r="A1" s="2319" t="e">
        <f>#REF!</f>
        <v>#REF!</v>
      </c>
      <c r="B1" s="2320"/>
      <c r="C1" s="2321"/>
      <c r="D1" s="2322"/>
      <c r="E1" s="2322"/>
      <c r="F1" s="2323"/>
      <c r="G1" s="323"/>
      <c r="H1" s="324" t="e">
        <f>#REF!</f>
        <v>#REF!</v>
      </c>
    </row>
    <row r="2" spans="1:9" ht="20.100000000000001" customHeight="1" outlineLevel="1">
      <c r="A2" s="20" t="s">
        <v>0</v>
      </c>
      <c r="B2" s="69"/>
      <c r="C2" s="2324"/>
      <c r="D2" s="2325"/>
      <c r="E2" s="2325"/>
      <c r="F2" s="2326"/>
      <c r="G2" s="70"/>
      <c r="H2" s="21" t="s">
        <v>1</v>
      </c>
    </row>
    <row r="3" spans="1:9" ht="10.5" customHeight="1" outlineLevel="1">
      <c r="A3" s="71"/>
      <c r="B3" s="72"/>
      <c r="C3" s="2324"/>
      <c r="D3" s="2325"/>
      <c r="E3" s="2325"/>
      <c r="F3" s="2326"/>
      <c r="G3" s="1"/>
      <c r="H3" s="21"/>
    </row>
    <row r="4" spans="1:9" ht="32.25" customHeight="1" outlineLevel="1">
      <c r="A4" s="2327" t="s">
        <v>7</v>
      </c>
      <c r="B4" s="2327" t="s">
        <v>8</v>
      </c>
      <c r="C4" s="24" t="s">
        <v>9</v>
      </c>
      <c r="D4" s="25" t="s">
        <v>10</v>
      </c>
      <c r="E4" s="2" t="s">
        <v>11</v>
      </c>
      <c r="F4" s="2" t="s">
        <v>12</v>
      </c>
      <c r="G4" s="2318" t="s">
        <v>13</v>
      </c>
      <c r="H4" s="2318" t="s">
        <v>14</v>
      </c>
    </row>
    <row r="5" spans="1:9" ht="19.5" customHeight="1" outlineLevel="1">
      <c r="A5" s="2327"/>
      <c r="B5" s="2327"/>
      <c r="C5" s="24" t="s">
        <v>15</v>
      </c>
      <c r="D5" s="25" t="s">
        <v>16</v>
      </c>
      <c r="E5" s="2" t="s">
        <v>17</v>
      </c>
      <c r="F5" s="2" t="s">
        <v>18</v>
      </c>
      <c r="G5" s="2318"/>
      <c r="H5" s="2318"/>
    </row>
    <row r="6" spans="1:9" s="250" customFormat="1" ht="21" customHeight="1" outlineLevel="1">
      <c r="A6" s="2311" t="s">
        <v>20</v>
      </c>
      <c r="B6" s="2312"/>
      <c r="C6" s="2313"/>
      <c r="D6" s="2314"/>
      <c r="E6" s="2314"/>
      <c r="F6" s="2315"/>
      <c r="G6" s="2316" t="s">
        <v>21</v>
      </c>
      <c r="H6" s="2317"/>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2294" t="s">
        <v>79</v>
      </c>
      <c r="D32" s="2294"/>
      <c r="E32" s="2294"/>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102"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2294" t="s">
        <v>79</v>
      </c>
      <c r="D53" s="2294"/>
      <c r="E53" s="2294"/>
      <c r="F53" s="75">
        <f t="shared" si="4"/>
        <v>0</v>
      </c>
      <c r="G53" s="82" t="s">
        <v>80</v>
      </c>
      <c r="H53" s="83"/>
    </row>
    <row r="54" spans="1:8" s="240" customFormat="1" ht="24.75" customHeight="1">
      <c r="A54" s="2304" t="s">
        <v>2</v>
      </c>
      <c r="B54" s="2305"/>
      <c r="C54" s="239"/>
      <c r="D54" s="239"/>
      <c r="E54" s="239"/>
      <c r="F54" s="239">
        <f t="shared" si="4"/>
        <v>0</v>
      </c>
      <c r="G54" s="2309" t="s">
        <v>3</v>
      </c>
      <c r="H54" s="2310"/>
    </row>
    <row r="55" spans="1:8" s="26" customFormat="1" ht="30" customHeight="1">
      <c r="A55" s="267" t="str">
        <f t="shared" ref="A55:A78" si="5">H55</f>
        <v>31 23 00</v>
      </c>
      <c r="B55" s="268" t="s">
        <v>115</v>
      </c>
      <c r="C55" s="269"/>
      <c r="D55" s="270"/>
      <c r="E55" s="271"/>
      <c r="F55" s="272">
        <f t="shared" si="4"/>
        <v>0</v>
      </c>
      <c r="G55" s="273" t="s">
        <v>116</v>
      </c>
      <c r="H55" s="274" t="s">
        <v>117</v>
      </c>
    </row>
    <row r="56" spans="1:8" s="34" customFormat="1" ht="30" customHeight="1">
      <c r="A56" s="267" t="str">
        <f t="shared" si="5"/>
        <v>B2.31 23 00.01</v>
      </c>
      <c r="B56" s="275" t="s">
        <v>1025</v>
      </c>
      <c r="C56" s="276" t="s">
        <v>119</v>
      </c>
      <c r="D56" s="277">
        <v>4992</v>
      </c>
      <c r="E56" s="276"/>
      <c r="F56" s="272"/>
      <c r="G56" s="278" t="s">
        <v>1026</v>
      </c>
      <c r="H56" s="267" t="s">
        <v>121</v>
      </c>
    </row>
    <row r="57" spans="1:8" s="34" customFormat="1" ht="30" customHeight="1">
      <c r="A57" s="267" t="str">
        <f t="shared" si="5"/>
        <v>B2.31 23 00.02</v>
      </c>
      <c r="B57" s="279" t="s">
        <v>1027</v>
      </c>
      <c r="C57" s="276" t="s">
        <v>119</v>
      </c>
      <c r="D57" s="277">
        <v>1834</v>
      </c>
      <c r="E57" s="277"/>
      <c r="F57" s="272"/>
      <c r="G57" s="278" t="s">
        <v>1028</v>
      </c>
      <c r="H57" s="267" t="s">
        <v>124</v>
      </c>
    </row>
    <row r="58" spans="1:8" s="34" customFormat="1" ht="30" customHeight="1">
      <c r="A58" s="267" t="str">
        <f t="shared" si="5"/>
        <v>B2.31 23 00.03</v>
      </c>
      <c r="B58" s="279" t="s">
        <v>1029</v>
      </c>
      <c r="C58" s="276" t="s">
        <v>119</v>
      </c>
      <c r="D58" s="277">
        <v>568</v>
      </c>
      <c r="E58" s="277"/>
      <c r="F58" s="272"/>
      <c r="G58" s="278" t="s">
        <v>1030</v>
      </c>
      <c r="H58" s="267" t="s">
        <v>127</v>
      </c>
    </row>
    <row r="59" spans="1:8" s="34" customFormat="1" ht="30" customHeight="1">
      <c r="A59" s="267" t="str">
        <f t="shared" si="5"/>
        <v>B2.31 23 00.04</v>
      </c>
      <c r="B59" s="279" t="s">
        <v>1031</v>
      </c>
      <c r="C59" s="276" t="s">
        <v>119</v>
      </c>
      <c r="D59" s="277">
        <v>2294</v>
      </c>
      <c r="E59" s="277"/>
      <c r="F59" s="272"/>
      <c r="G59" s="278" t="s">
        <v>1032</v>
      </c>
      <c r="H59" s="267" t="s">
        <v>128</v>
      </c>
    </row>
    <row r="60" spans="1:8" s="34" customFormat="1" ht="30" customHeight="1">
      <c r="A60" s="267" t="str">
        <f t="shared" si="5"/>
        <v>B2.31 23 00.05</v>
      </c>
      <c r="B60" s="279" t="s">
        <v>1033</v>
      </c>
      <c r="C60" s="276" t="s">
        <v>119</v>
      </c>
      <c r="D60" s="277">
        <v>8008</v>
      </c>
      <c r="E60" s="277"/>
      <c r="F60" s="272"/>
      <c r="G60" s="278" t="s">
        <v>1034</v>
      </c>
      <c r="H60" s="267" t="s">
        <v>131</v>
      </c>
    </row>
    <row r="61" spans="1:8" s="36" customFormat="1" ht="30" customHeight="1">
      <c r="A61" s="267" t="str">
        <f t="shared" si="5"/>
        <v>33 71 19</v>
      </c>
      <c r="B61" s="268" t="s">
        <v>134</v>
      </c>
      <c r="C61" s="269"/>
      <c r="D61" s="270">
        <v>0</v>
      </c>
      <c r="E61" s="270"/>
      <c r="F61" s="272"/>
      <c r="G61" s="273" t="s">
        <v>135</v>
      </c>
      <c r="H61" s="274" t="s">
        <v>136</v>
      </c>
    </row>
    <row r="62" spans="1:8" s="34" customFormat="1" ht="30" customHeight="1">
      <c r="A62" s="267" t="str">
        <f t="shared" si="5"/>
        <v>B2.33 71 19.01</v>
      </c>
      <c r="B62" s="275" t="s">
        <v>1035</v>
      </c>
      <c r="C62" s="267" t="s">
        <v>33</v>
      </c>
      <c r="D62" s="277">
        <v>225</v>
      </c>
      <c r="E62" s="277"/>
      <c r="F62" s="272"/>
      <c r="G62" s="280" t="s">
        <v>1036</v>
      </c>
      <c r="H62" s="267" t="s">
        <v>139</v>
      </c>
    </row>
    <row r="63" spans="1:8" s="34" customFormat="1" ht="30" customHeight="1">
      <c r="A63" s="267" t="str">
        <f t="shared" si="5"/>
        <v>B2.33 71 19.02</v>
      </c>
      <c r="B63" s="275" t="s">
        <v>1037</v>
      </c>
      <c r="C63" s="267" t="s">
        <v>33</v>
      </c>
      <c r="D63" s="277">
        <v>330</v>
      </c>
      <c r="E63" s="277"/>
      <c r="F63" s="272"/>
      <c r="G63" s="280" t="s">
        <v>1038</v>
      </c>
      <c r="H63" s="267" t="s">
        <v>142</v>
      </c>
    </row>
    <row r="64" spans="1:8" s="34" customFormat="1" ht="30" customHeight="1">
      <c r="A64" s="267" t="str">
        <f t="shared" si="5"/>
        <v>B2.33 71 19.03</v>
      </c>
      <c r="B64" s="275" t="s">
        <v>1039</v>
      </c>
      <c r="C64" s="267" t="s">
        <v>33</v>
      </c>
      <c r="D64" s="277">
        <v>677</v>
      </c>
      <c r="E64" s="277"/>
      <c r="F64" s="272"/>
      <c r="G64" s="280" t="s">
        <v>1040</v>
      </c>
      <c r="H64" s="267" t="s">
        <v>144</v>
      </c>
    </row>
    <row r="65" spans="1:8" s="36" customFormat="1" ht="30" customHeight="1">
      <c r="A65" s="274" t="str">
        <f t="shared" si="5"/>
        <v>26 05 13.16</v>
      </c>
      <c r="B65" s="268" t="s">
        <v>146</v>
      </c>
      <c r="C65" s="269"/>
      <c r="D65" s="270"/>
      <c r="E65" s="271"/>
      <c r="F65" s="272">
        <f t="shared" si="4"/>
        <v>0</v>
      </c>
      <c r="G65" s="273" t="s">
        <v>147</v>
      </c>
      <c r="H65" s="274" t="s">
        <v>148</v>
      </c>
    </row>
    <row r="66" spans="1:8" s="34" customFormat="1" ht="30" customHeight="1">
      <c r="A66" s="274" t="str">
        <f t="shared" si="5"/>
        <v>B2.26.05.13.16.01</v>
      </c>
      <c r="B66" s="281" t="s">
        <v>149</v>
      </c>
      <c r="C66" s="267" t="s">
        <v>33</v>
      </c>
      <c r="D66" s="282">
        <v>41635</v>
      </c>
      <c r="E66" s="283"/>
      <c r="F66" s="272"/>
      <c r="G66" s="284" t="s">
        <v>150</v>
      </c>
      <c r="H66" s="267" t="s">
        <v>151</v>
      </c>
    </row>
    <row r="67" spans="1:8" s="34" customFormat="1" ht="30" customHeight="1">
      <c r="A67" s="274" t="str">
        <f t="shared" si="5"/>
        <v>B2.26.05.13.16.02</v>
      </c>
      <c r="B67" s="281" t="s">
        <v>152</v>
      </c>
      <c r="C67" s="267" t="s">
        <v>33</v>
      </c>
      <c r="D67" s="282">
        <f>15*3</f>
        <v>45</v>
      </c>
      <c r="E67" s="283"/>
      <c r="F67" s="272"/>
      <c r="G67" s="278" t="s">
        <v>153</v>
      </c>
      <c r="H67" s="267" t="s">
        <v>154</v>
      </c>
    </row>
    <row r="68" spans="1:8" s="34" customFormat="1" ht="30" customHeight="1">
      <c r="A68" s="274" t="str">
        <f t="shared" si="5"/>
        <v>B2.26.05.13.16.03</v>
      </c>
      <c r="B68" s="281" t="s">
        <v>155</v>
      </c>
      <c r="C68" s="267" t="s">
        <v>15</v>
      </c>
      <c r="D68" s="282">
        <f>D66/500</f>
        <v>83</v>
      </c>
      <c r="E68" s="283"/>
      <c r="F68" s="272"/>
      <c r="G68" s="278" t="s">
        <v>156</v>
      </c>
      <c r="H68" s="267" t="s">
        <v>157</v>
      </c>
    </row>
    <row r="69" spans="1:8" s="34" customFormat="1" ht="30" customHeight="1">
      <c r="A69" s="274" t="str">
        <f t="shared" si="5"/>
        <v>B2.26.05.13.16.04</v>
      </c>
      <c r="B69" s="281" t="s">
        <v>158</v>
      </c>
      <c r="C69" s="267" t="s">
        <v>15</v>
      </c>
      <c r="D69" s="282">
        <f>6*2+6*2+3*2</f>
        <v>30</v>
      </c>
      <c r="E69" s="283"/>
      <c r="F69" s="272"/>
      <c r="G69" s="278" t="s">
        <v>159</v>
      </c>
      <c r="H69" s="267" t="s">
        <v>160</v>
      </c>
    </row>
    <row r="70" spans="1:8" s="34" customFormat="1" ht="30" customHeight="1">
      <c r="A70" s="274" t="str">
        <f t="shared" si="5"/>
        <v>B2.26.05.13.16.05</v>
      </c>
      <c r="B70" s="281" t="s">
        <v>1041</v>
      </c>
      <c r="C70" s="267" t="s">
        <v>33</v>
      </c>
      <c r="D70" s="282">
        <v>23760</v>
      </c>
      <c r="E70" s="283"/>
      <c r="F70" s="272"/>
      <c r="G70" s="284" t="s">
        <v>1042</v>
      </c>
      <c r="H70" s="267" t="s">
        <v>1043</v>
      </c>
    </row>
    <row r="71" spans="1:8" s="34" customFormat="1" ht="30" customHeight="1">
      <c r="A71" s="274" t="str">
        <f t="shared" si="5"/>
        <v>B2.26.05.13.16.06</v>
      </c>
      <c r="B71" s="284" t="s">
        <v>1044</v>
      </c>
      <c r="C71" s="267" t="s">
        <v>33</v>
      </c>
      <c r="D71" s="282">
        <f>15*2</f>
        <v>30</v>
      </c>
      <c r="E71" s="283"/>
      <c r="F71" s="272"/>
      <c r="G71" s="278" t="s">
        <v>1045</v>
      </c>
      <c r="H71" s="267" t="s">
        <v>1046</v>
      </c>
    </row>
    <row r="72" spans="1:8" s="34" customFormat="1" ht="30" customHeight="1">
      <c r="A72" s="274" t="str">
        <f t="shared" si="5"/>
        <v>B2.26.05.13.16.07</v>
      </c>
      <c r="B72" s="281" t="s">
        <v>1047</v>
      </c>
      <c r="C72" s="267" t="s">
        <v>15</v>
      </c>
      <c r="D72" s="282">
        <f>D70/500</f>
        <v>48</v>
      </c>
      <c r="E72" s="283"/>
      <c r="F72" s="272"/>
      <c r="G72" s="278" t="s">
        <v>1048</v>
      </c>
      <c r="H72" s="267" t="s">
        <v>1049</v>
      </c>
    </row>
    <row r="73" spans="1:8" s="34" customFormat="1" ht="30" customHeight="1">
      <c r="A73" s="274" t="str">
        <f t="shared" si="5"/>
        <v>B2.26.05.13.16.08</v>
      </c>
      <c r="B73" s="281" t="s">
        <v>1050</v>
      </c>
      <c r="C73" s="267" t="s">
        <v>15</v>
      </c>
      <c r="D73" s="282">
        <f>6*2+6*2+2*2</f>
        <v>28</v>
      </c>
      <c r="E73" s="283"/>
      <c r="F73" s="272"/>
      <c r="G73" s="278" t="s">
        <v>1051</v>
      </c>
      <c r="H73" s="267" t="s">
        <v>1052</v>
      </c>
    </row>
    <row r="74" spans="1:8" s="34" customFormat="1" ht="30" customHeight="1">
      <c r="A74" s="30"/>
      <c r="B74" s="38"/>
      <c r="C74" s="27"/>
      <c r="D74" s="148"/>
      <c r="E74" s="5"/>
      <c r="F74" s="75"/>
      <c r="G74" s="33"/>
      <c r="H74" s="27"/>
    </row>
    <row r="75" spans="1:8" s="151" customFormat="1" ht="30.75" customHeight="1">
      <c r="A75" s="152"/>
      <c r="B75" s="42" t="s">
        <v>161</v>
      </c>
      <c r="C75" s="2294" t="s">
        <v>79</v>
      </c>
      <c r="D75" s="2303"/>
      <c r="E75" s="2303"/>
      <c r="F75" s="75">
        <f t="shared" ref="F75" si="6">E75+D75</f>
        <v>0</v>
      </c>
      <c r="G75" s="153" t="s">
        <v>162</v>
      </c>
      <c r="H75" s="152"/>
    </row>
    <row r="76" spans="1:8" s="36" customFormat="1" ht="30" customHeight="1">
      <c r="A76" s="30" t="str">
        <f t="shared" si="5"/>
        <v>26 13 00</v>
      </c>
      <c r="B76" s="149" t="s">
        <v>163</v>
      </c>
      <c r="C76" s="39"/>
      <c r="D76" s="148"/>
      <c r="E76" s="6"/>
      <c r="F76" s="75">
        <f t="shared" si="4"/>
        <v>0</v>
      </c>
      <c r="G76" s="150" t="s">
        <v>164</v>
      </c>
      <c r="H76" s="30" t="s">
        <v>165</v>
      </c>
    </row>
    <row r="77" spans="1:8" s="151" customFormat="1" ht="30" customHeight="1">
      <c r="A77" s="285" t="str">
        <f t="shared" si="5"/>
        <v>B2.26 13 00.01</v>
      </c>
      <c r="B77" s="286" t="s">
        <v>166</v>
      </c>
      <c r="C77" s="41" t="s">
        <v>15</v>
      </c>
      <c r="D77" s="32">
        <v>4</v>
      </c>
      <c r="E77" s="147"/>
      <c r="F77" s="75"/>
      <c r="G77" s="35" t="s">
        <v>167</v>
      </c>
      <c r="H77" s="27" t="s">
        <v>168</v>
      </c>
    </row>
    <row r="78" spans="1:8" s="151" customFormat="1" ht="30" customHeight="1">
      <c r="A78" s="285" t="str">
        <f t="shared" si="5"/>
        <v>B2.26 13 00.02</v>
      </c>
      <c r="B78" s="286" t="s">
        <v>1053</v>
      </c>
      <c r="C78" s="41" t="s">
        <v>15</v>
      </c>
      <c r="D78" s="32">
        <v>2</v>
      </c>
      <c r="E78" s="147"/>
      <c r="F78" s="75"/>
      <c r="G78" s="35" t="s">
        <v>1054</v>
      </c>
      <c r="H78" s="27" t="s">
        <v>1055</v>
      </c>
    </row>
    <row r="79" spans="1:8" s="45" customFormat="1" ht="30" customHeight="1">
      <c r="A79" s="154"/>
      <c r="B79" s="155" t="s">
        <v>169</v>
      </c>
      <c r="C79" s="43"/>
      <c r="D79" s="44"/>
      <c r="E79" s="7"/>
      <c r="F79" s="75">
        <f t="shared" si="4"/>
        <v>0</v>
      </c>
      <c r="G79" s="156" t="s">
        <v>170</v>
      </c>
      <c r="H79" s="27"/>
    </row>
    <row r="80" spans="1:8" s="151" customFormat="1" ht="27" customHeight="1">
      <c r="A80" s="40" t="str">
        <f>H80</f>
        <v>26 11 16</v>
      </c>
      <c r="B80" s="28" t="s">
        <v>171</v>
      </c>
      <c r="C80" s="29"/>
      <c r="D80" s="3"/>
      <c r="E80" s="3"/>
      <c r="F80" s="75">
        <f t="shared" si="4"/>
        <v>0</v>
      </c>
      <c r="G80" s="146" t="s">
        <v>172</v>
      </c>
      <c r="H80" s="30" t="s">
        <v>173</v>
      </c>
    </row>
    <row r="81" spans="1:8" s="151" customFormat="1" ht="30" customHeight="1">
      <c r="A81" s="40" t="str">
        <f t="shared" ref="A81:A84" si="7">H81</f>
        <v>B2.26 11 16.01</v>
      </c>
      <c r="B81" s="286" t="s">
        <v>174</v>
      </c>
      <c r="C81" s="41" t="s">
        <v>15</v>
      </c>
      <c r="D81" s="32">
        <v>3</v>
      </c>
      <c r="E81" s="147"/>
      <c r="F81" s="75"/>
      <c r="G81" s="35" t="s">
        <v>175</v>
      </c>
      <c r="H81" s="40" t="s">
        <v>176</v>
      </c>
    </row>
    <row r="82" spans="1:8" s="151" customFormat="1" ht="30" customHeight="1">
      <c r="A82" s="40" t="str">
        <f t="shared" si="7"/>
        <v>B2.26 11 16.02</v>
      </c>
      <c r="B82" s="286" t="s">
        <v>1056</v>
      </c>
      <c r="C82" s="41" t="s">
        <v>15</v>
      </c>
      <c r="D82" s="32">
        <f>D81</f>
        <v>3</v>
      </c>
      <c r="E82" s="147"/>
      <c r="F82" s="75"/>
      <c r="G82" s="35" t="s">
        <v>1057</v>
      </c>
      <c r="H82" s="40" t="s">
        <v>1058</v>
      </c>
    </row>
    <row r="83" spans="1:8" s="151" customFormat="1" ht="30" customHeight="1">
      <c r="A83" s="40" t="str">
        <f t="shared" si="7"/>
        <v>B2.26 11 16.03</v>
      </c>
      <c r="B83" s="286" t="s">
        <v>1059</v>
      </c>
      <c r="C83" s="41" t="s">
        <v>15</v>
      </c>
      <c r="D83" s="32">
        <v>2</v>
      </c>
      <c r="E83" s="147"/>
      <c r="F83" s="75"/>
      <c r="G83" s="35" t="s">
        <v>1060</v>
      </c>
      <c r="H83" s="40" t="s">
        <v>1061</v>
      </c>
    </row>
    <row r="84" spans="1:8" s="151" customFormat="1" ht="30" customHeight="1">
      <c r="A84" s="40" t="str">
        <f t="shared" si="7"/>
        <v>B2.26 11 16.04</v>
      </c>
      <c r="B84" s="286" t="s">
        <v>1062</v>
      </c>
      <c r="C84" s="41" t="s">
        <v>15</v>
      </c>
      <c r="D84" s="32">
        <f>D83</f>
        <v>2</v>
      </c>
      <c r="E84" s="147"/>
      <c r="F84" s="75"/>
      <c r="G84" s="35" t="s">
        <v>1063</v>
      </c>
      <c r="H84" s="40" t="s">
        <v>179</v>
      </c>
    </row>
    <row r="85" spans="1:8" s="151" customFormat="1" ht="27" customHeight="1">
      <c r="A85" s="40" t="str">
        <f>H85</f>
        <v>26 05 19</v>
      </c>
      <c r="B85" s="28" t="s">
        <v>180</v>
      </c>
      <c r="C85" s="29"/>
      <c r="D85" s="3"/>
      <c r="E85" s="3"/>
      <c r="F85" s="75">
        <f t="shared" si="4"/>
        <v>0</v>
      </c>
      <c r="G85" s="146" t="s">
        <v>181</v>
      </c>
      <c r="H85" s="30" t="s">
        <v>182</v>
      </c>
    </row>
    <row r="86" spans="1:8" s="48" customFormat="1" ht="33.75" customHeight="1">
      <c r="A86" s="40" t="str">
        <f>H86</f>
        <v>B2.26 05 19.01</v>
      </c>
      <c r="B86" s="157" t="s">
        <v>183</v>
      </c>
      <c r="C86" s="46" t="s">
        <v>33</v>
      </c>
      <c r="D86" s="148">
        <v>100</v>
      </c>
      <c r="E86" s="148"/>
      <c r="F86" s="75"/>
      <c r="G86" s="47" t="s">
        <v>184</v>
      </c>
      <c r="H86" s="40" t="s">
        <v>185</v>
      </c>
    </row>
    <row r="87" spans="1:8" s="48" customFormat="1" ht="33.75" customHeight="1">
      <c r="A87" s="40" t="str">
        <f>H87</f>
        <v>B2.26 05 19.02</v>
      </c>
      <c r="B87" s="157" t="s">
        <v>186</v>
      </c>
      <c r="C87" s="46" t="s">
        <v>33</v>
      </c>
      <c r="D87" s="148">
        <v>50</v>
      </c>
      <c r="E87" s="148"/>
      <c r="F87" s="75"/>
      <c r="G87" s="47" t="s">
        <v>187</v>
      </c>
      <c r="H87" s="40" t="s">
        <v>188</v>
      </c>
    </row>
    <row r="88" spans="1:8" s="48" customFormat="1" ht="33.75" customHeight="1">
      <c r="A88" s="27" t="str">
        <f t="shared" ref="A88:A89" si="8">H88</f>
        <v>B2.26 05 19.03</v>
      </c>
      <c r="B88" s="157" t="s">
        <v>189</v>
      </c>
      <c r="C88" s="46" t="s">
        <v>33</v>
      </c>
      <c r="D88" s="148">
        <v>7240</v>
      </c>
      <c r="E88" s="148"/>
      <c r="F88" s="75"/>
      <c r="G88" s="47" t="s">
        <v>190</v>
      </c>
      <c r="H88" s="40" t="s">
        <v>191</v>
      </c>
    </row>
    <row r="89" spans="1:8" s="48" customFormat="1" ht="33.75" customHeight="1">
      <c r="A89" s="27" t="str">
        <f t="shared" si="8"/>
        <v>B2.26 05 19.04</v>
      </c>
      <c r="B89" s="157" t="s">
        <v>192</v>
      </c>
      <c r="C89" s="46" t="s">
        <v>33</v>
      </c>
      <c r="D89" s="32">
        <v>57370</v>
      </c>
      <c r="E89" s="32"/>
      <c r="F89" s="75"/>
      <c r="G89" s="47" t="s">
        <v>193</v>
      </c>
      <c r="H89" s="40" t="s">
        <v>194</v>
      </c>
    </row>
    <row r="90" spans="1:8" s="151" customFormat="1" ht="30" customHeight="1">
      <c r="A90" s="40" t="str">
        <f>H90</f>
        <v>26 27 33</v>
      </c>
      <c r="B90" s="28" t="s">
        <v>195</v>
      </c>
      <c r="C90" s="29"/>
      <c r="D90" s="3"/>
      <c r="E90" s="3"/>
      <c r="F90" s="75">
        <f t="shared" si="4"/>
        <v>0</v>
      </c>
      <c r="G90" s="146" t="s">
        <v>196</v>
      </c>
      <c r="H90" s="30" t="s">
        <v>197</v>
      </c>
    </row>
    <row r="91" spans="1:8" s="151" customFormat="1" ht="30" customHeight="1">
      <c r="A91" s="40" t="str">
        <f>H91</f>
        <v>B2.26 27 33.01</v>
      </c>
      <c r="B91" s="31" t="s">
        <v>198</v>
      </c>
      <c r="C91" s="41" t="s">
        <v>15</v>
      </c>
      <c r="D91" s="32">
        <v>5</v>
      </c>
      <c r="E91" s="32"/>
      <c r="F91" s="75"/>
      <c r="G91" s="35" t="s">
        <v>199</v>
      </c>
      <c r="H91" s="40" t="s">
        <v>200</v>
      </c>
    </row>
    <row r="92" spans="1:8" s="151" customFormat="1" ht="27" customHeight="1">
      <c r="A92" s="40"/>
      <c r="B92" s="31"/>
      <c r="C92" s="41"/>
      <c r="D92" s="32"/>
      <c r="E92" s="32"/>
      <c r="F92" s="75"/>
      <c r="G92" s="35"/>
      <c r="H92" s="40"/>
    </row>
    <row r="93" spans="1:8" s="151" customFormat="1" ht="27" customHeight="1">
      <c r="A93" s="40"/>
      <c r="B93" s="31"/>
      <c r="C93" s="41"/>
      <c r="D93" s="32"/>
      <c r="E93" s="32"/>
      <c r="F93" s="75"/>
      <c r="G93" s="35"/>
      <c r="H93" s="40"/>
    </row>
    <row r="94" spans="1:8" s="151" customFormat="1" ht="27" customHeight="1">
      <c r="A94" s="40"/>
      <c r="B94" s="31"/>
      <c r="C94" s="41"/>
      <c r="D94" s="32"/>
      <c r="E94" s="32"/>
      <c r="F94" s="75"/>
      <c r="G94" s="35"/>
      <c r="H94" s="40"/>
    </row>
    <row r="95" spans="1:8" s="151" customFormat="1" ht="27" customHeight="1">
      <c r="A95" s="40"/>
      <c r="B95" s="31"/>
      <c r="C95" s="41"/>
      <c r="D95" s="32"/>
      <c r="E95" s="32"/>
      <c r="F95" s="75"/>
      <c r="G95" s="35"/>
      <c r="H95" s="40"/>
    </row>
    <row r="96" spans="1:8" s="151" customFormat="1" ht="27" customHeight="1">
      <c r="A96" s="40"/>
      <c r="B96" s="31"/>
      <c r="C96" s="41"/>
      <c r="D96" s="32"/>
      <c r="E96" s="32"/>
      <c r="F96" s="75"/>
      <c r="G96" s="35"/>
      <c r="H96" s="40"/>
    </row>
    <row r="97" spans="1:9" s="151" customFormat="1" ht="30.75" customHeight="1">
      <c r="A97" s="152"/>
      <c r="B97" s="42" t="s">
        <v>161</v>
      </c>
      <c r="C97" s="2294" t="s">
        <v>79</v>
      </c>
      <c r="D97" s="2303"/>
      <c r="E97" s="2303"/>
      <c r="F97" s="75">
        <f t="shared" ref="F97" si="9">E97+D97</f>
        <v>0</v>
      </c>
      <c r="G97" s="153" t="s">
        <v>162</v>
      </c>
      <c r="H97" s="152"/>
    </row>
    <row r="98" spans="1:9" s="151" customFormat="1" ht="26.25" customHeight="1">
      <c r="A98" s="30" t="str">
        <f>H98</f>
        <v>26 56 19</v>
      </c>
      <c r="B98" s="158" t="s">
        <v>201</v>
      </c>
      <c r="C98" s="49"/>
      <c r="D98" s="50"/>
      <c r="E98" s="3"/>
      <c r="F98" s="75">
        <f t="shared" si="4"/>
        <v>0</v>
      </c>
      <c r="G98" s="146" t="s">
        <v>202</v>
      </c>
      <c r="H98" s="30" t="s">
        <v>203</v>
      </c>
    </row>
    <row r="99" spans="1:9" s="48" customFormat="1" ht="37.5" customHeight="1">
      <c r="A99" s="27" t="str">
        <f t="shared" ref="A99:A105" si="10">H99</f>
        <v>B2.26 56 19.01</v>
      </c>
      <c r="B99" s="157" t="s">
        <v>204</v>
      </c>
      <c r="C99" s="46" t="s">
        <v>15</v>
      </c>
      <c r="D99" s="32">
        <v>107</v>
      </c>
      <c r="E99" s="32"/>
      <c r="F99" s="75"/>
      <c r="G99" s="159" t="s">
        <v>205</v>
      </c>
      <c r="H99" s="40" t="s">
        <v>206</v>
      </c>
    </row>
    <row r="100" spans="1:9" s="48" customFormat="1" ht="34.5" customHeight="1">
      <c r="A100" s="27" t="str">
        <f t="shared" si="10"/>
        <v>B2.26 56 19.02</v>
      </c>
      <c r="B100" s="157" t="s">
        <v>207</v>
      </c>
      <c r="C100" s="46" t="s">
        <v>15</v>
      </c>
      <c r="D100" s="32">
        <v>8</v>
      </c>
      <c r="E100" s="8"/>
      <c r="F100" s="75"/>
      <c r="G100" s="159" t="s">
        <v>208</v>
      </c>
      <c r="H100" s="40" t="s">
        <v>209</v>
      </c>
      <c r="I100" s="160"/>
    </row>
    <row r="101" spans="1:9" s="48" customFormat="1" ht="30.75" customHeight="1">
      <c r="A101" s="27" t="str">
        <f t="shared" si="10"/>
        <v>B2.26 56 19.03</v>
      </c>
      <c r="B101" s="157" t="s">
        <v>210</v>
      </c>
      <c r="C101" s="46" t="s">
        <v>15</v>
      </c>
      <c r="D101" s="32">
        <v>748</v>
      </c>
      <c r="E101" s="32"/>
      <c r="F101" s="75"/>
      <c r="G101" s="159" t="s">
        <v>211</v>
      </c>
      <c r="H101" s="40" t="s">
        <v>212</v>
      </c>
      <c r="I101" s="160"/>
    </row>
    <row r="102" spans="1:9" s="151" customFormat="1" ht="25.5" customHeight="1">
      <c r="A102" s="30" t="str">
        <f>H102</f>
        <v>26 56 19</v>
      </c>
      <c r="B102" s="28" t="s">
        <v>213</v>
      </c>
      <c r="C102" s="29"/>
      <c r="D102" s="3"/>
      <c r="E102" s="3"/>
      <c r="F102" s="75">
        <f t="shared" si="4"/>
        <v>0</v>
      </c>
      <c r="G102" s="146" t="s">
        <v>214</v>
      </c>
      <c r="H102" s="30" t="s">
        <v>203</v>
      </c>
    </row>
    <row r="103" spans="1:9" s="48" customFormat="1" ht="33" customHeight="1">
      <c r="A103" s="27" t="str">
        <f t="shared" si="10"/>
        <v>B2.26.56.19.04</v>
      </c>
      <c r="B103" s="157" t="s">
        <v>215</v>
      </c>
      <c r="C103" s="46" t="s">
        <v>15</v>
      </c>
      <c r="D103" s="32">
        <v>70</v>
      </c>
      <c r="E103" s="8"/>
      <c r="F103" s="75"/>
      <c r="G103" s="159" t="s">
        <v>216</v>
      </c>
      <c r="H103" s="40" t="s">
        <v>217</v>
      </c>
    </row>
    <row r="104" spans="1:9" s="48" customFormat="1" ht="32.25" customHeight="1">
      <c r="A104" s="27" t="str">
        <f t="shared" si="10"/>
        <v>B2.26.56.19.05</v>
      </c>
      <c r="B104" s="157" t="s">
        <v>218</v>
      </c>
      <c r="C104" s="46" t="s">
        <v>15</v>
      </c>
      <c r="D104" s="32">
        <v>214</v>
      </c>
      <c r="E104" s="32">
        <f>E101*2</f>
        <v>0</v>
      </c>
      <c r="F104" s="75"/>
      <c r="G104" s="159" t="s">
        <v>219</v>
      </c>
      <c r="H104" s="40" t="s">
        <v>220</v>
      </c>
    </row>
    <row r="105" spans="1:9" s="48" customFormat="1" ht="32.25" customHeight="1">
      <c r="A105" s="27" t="str">
        <f t="shared" si="10"/>
        <v>B2.26.56.19.06</v>
      </c>
      <c r="B105" s="157" t="s">
        <v>221</v>
      </c>
      <c r="C105" s="46" t="s">
        <v>15</v>
      </c>
      <c r="D105" s="32">
        <v>748</v>
      </c>
      <c r="E105" s="32">
        <f>E102</f>
        <v>0</v>
      </c>
      <c r="F105" s="75"/>
      <c r="G105" s="159" t="s">
        <v>222</v>
      </c>
      <c r="H105" s="40" t="s">
        <v>223</v>
      </c>
    </row>
    <row r="106" spans="1:9" s="151" customFormat="1" ht="30" customHeight="1">
      <c r="A106" s="30" t="str">
        <f>H106</f>
        <v>26 05 26</v>
      </c>
      <c r="B106" s="28" t="s">
        <v>224</v>
      </c>
      <c r="C106" s="29"/>
      <c r="D106" s="3"/>
      <c r="E106" s="3"/>
      <c r="F106" s="75">
        <f t="shared" ref="F106:F143" si="11">E106+D106</f>
        <v>0</v>
      </c>
      <c r="G106" s="146" t="s">
        <v>225</v>
      </c>
      <c r="H106" s="30" t="s">
        <v>226</v>
      </c>
    </row>
    <row r="107" spans="1:9" s="48" customFormat="1" ht="34.5" customHeight="1">
      <c r="A107" s="27" t="str">
        <f t="shared" ref="A107" si="12">H107</f>
        <v>B2.26 05 26.01</v>
      </c>
      <c r="B107" s="157" t="s">
        <v>228</v>
      </c>
      <c r="C107" s="46" t="s">
        <v>15</v>
      </c>
      <c r="D107" s="32">
        <v>86</v>
      </c>
      <c r="E107" s="32"/>
      <c r="F107" s="75"/>
      <c r="G107" s="47" t="s">
        <v>229</v>
      </c>
      <c r="H107" s="40" t="s">
        <v>230</v>
      </c>
    </row>
    <row r="108" spans="1:9" s="36" customFormat="1" ht="30" customHeight="1">
      <c r="A108" s="30" t="str">
        <f>H108</f>
        <v>33 71 19</v>
      </c>
      <c r="B108" s="161" t="s">
        <v>231</v>
      </c>
      <c r="C108" s="29"/>
      <c r="D108" s="3">
        <v>0</v>
      </c>
      <c r="E108" s="3"/>
      <c r="F108" s="75"/>
      <c r="G108" s="146" t="s">
        <v>232</v>
      </c>
      <c r="H108" s="30" t="s">
        <v>136</v>
      </c>
    </row>
    <row r="109" spans="1:9" s="48" customFormat="1" ht="33.75" customHeight="1">
      <c r="A109" s="27" t="str">
        <f t="shared" ref="A109" si="13">H109</f>
        <v>B2.33 71 19.04</v>
      </c>
      <c r="B109" s="51" t="s">
        <v>233</v>
      </c>
      <c r="C109" s="46" t="s">
        <v>33</v>
      </c>
      <c r="D109" s="32">
        <v>5074</v>
      </c>
      <c r="E109" s="32"/>
      <c r="F109" s="75"/>
      <c r="G109" s="47" t="s">
        <v>234</v>
      </c>
      <c r="H109" s="40" t="s">
        <v>145</v>
      </c>
    </row>
    <row r="110" spans="1:9" s="36" customFormat="1" ht="30" customHeight="1">
      <c r="A110" s="30" t="str">
        <f>H110</f>
        <v>26 24 16</v>
      </c>
      <c r="B110" s="161" t="s">
        <v>235</v>
      </c>
      <c r="C110" s="29"/>
      <c r="D110" s="3">
        <v>0</v>
      </c>
      <c r="E110" s="3"/>
      <c r="F110" s="75"/>
      <c r="G110" s="146" t="s">
        <v>236</v>
      </c>
      <c r="H110" s="30" t="s">
        <v>237</v>
      </c>
    </row>
    <row r="111" spans="1:9" s="48" customFormat="1" ht="33.75" customHeight="1">
      <c r="A111" s="27" t="str">
        <f t="shared" ref="A111:A112" si="14">H111</f>
        <v>B2.26 24 16.01</v>
      </c>
      <c r="B111" s="51" t="s">
        <v>238</v>
      </c>
      <c r="C111" s="46" t="s">
        <v>15</v>
      </c>
      <c r="D111" s="32">
        <v>13</v>
      </c>
      <c r="E111" s="32"/>
      <c r="F111" s="75"/>
      <c r="G111" s="47" t="s">
        <v>239</v>
      </c>
      <c r="H111" s="40" t="s">
        <v>240</v>
      </c>
    </row>
    <row r="112" spans="1:9" s="48" customFormat="1" ht="30" customHeight="1">
      <c r="A112" s="27" t="str">
        <f t="shared" si="14"/>
        <v>B2.26 24 16.02</v>
      </c>
      <c r="B112" s="37" t="s">
        <v>241</v>
      </c>
      <c r="C112" s="46" t="s">
        <v>15</v>
      </c>
      <c r="D112" s="32">
        <v>5</v>
      </c>
      <c r="E112" s="32"/>
      <c r="F112" s="75"/>
      <c r="G112" s="52" t="s">
        <v>242</v>
      </c>
      <c r="H112" s="27" t="s">
        <v>243</v>
      </c>
    </row>
    <row r="113" spans="1:10" s="36" customFormat="1" ht="30" customHeight="1">
      <c r="A113" s="164" t="str">
        <f>H113</f>
        <v xml:space="preserve">33 71 19.13 </v>
      </c>
      <c r="B113" s="165" t="s">
        <v>244</v>
      </c>
      <c r="C113" s="166"/>
      <c r="D113" s="167">
        <v>0</v>
      </c>
      <c r="E113" s="167"/>
      <c r="F113" s="75"/>
      <c r="G113" s="168" t="s">
        <v>245</v>
      </c>
      <c r="H113" s="164" t="s">
        <v>246</v>
      </c>
    </row>
    <row r="114" spans="1:10" s="36" customFormat="1" ht="30" customHeight="1">
      <c r="A114" s="39" t="str">
        <f>H114</f>
        <v>B2.33 71 19.13.01</v>
      </c>
      <c r="B114" s="169" t="s">
        <v>247</v>
      </c>
      <c r="C114" s="119" t="s">
        <v>15</v>
      </c>
      <c r="D114" s="148">
        <v>187</v>
      </c>
      <c r="E114" s="148"/>
      <c r="F114" s="75"/>
      <c r="G114" s="170" t="s">
        <v>248</v>
      </c>
      <c r="H114" s="39" t="s">
        <v>249</v>
      </c>
    </row>
    <row r="115" spans="1:10" s="36" customFormat="1" ht="30" customHeight="1">
      <c r="A115" s="39"/>
      <c r="B115" s="169"/>
      <c r="C115" s="119"/>
      <c r="D115" s="148"/>
      <c r="E115" s="148"/>
      <c r="F115" s="75"/>
      <c r="G115" s="170"/>
      <c r="H115" s="39"/>
    </row>
    <row r="116" spans="1:10" s="36" customFormat="1" ht="30" customHeight="1">
      <c r="A116" s="39"/>
      <c r="B116" s="169"/>
      <c r="C116" s="119"/>
      <c r="D116" s="148"/>
      <c r="E116" s="148"/>
      <c r="F116" s="75"/>
      <c r="G116" s="170"/>
      <c r="H116" s="39"/>
    </row>
    <row r="117" spans="1:10" s="151" customFormat="1" ht="30" customHeight="1">
      <c r="A117" s="40"/>
      <c r="B117" s="31"/>
      <c r="C117" s="41"/>
      <c r="D117" s="32"/>
      <c r="E117" s="147"/>
      <c r="F117" s="75">
        <f t="shared" si="11"/>
        <v>0</v>
      </c>
      <c r="G117" s="35"/>
      <c r="H117" s="27"/>
    </row>
    <row r="118" spans="1:10" s="151" customFormat="1" ht="34.5" customHeight="1">
      <c r="A118" s="152"/>
      <c r="B118" s="42" t="s">
        <v>161</v>
      </c>
      <c r="C118" s="2294" t="s">
        <v>79</v>
      </c>
      <c r="D118" s="2303"/>
      <c r="E118" s="2303"/>
      <c r="F118" s="75">
        <f t="shared" si="11"/>
        <v>0</v>
      </c>
      <c r="G118" s="153" t="s">
        <v>162</v>
      </c>
      <c r="H118" s="152"/>
    </row>
    <row r="119" spans="1:10" s="163" customFormat="1" ht="30" customHeight="1">
      <c r="A119" s="30"/>
      <c r="B119" s="162" t="s">
        <v>4</v>
      </c>
      <c r="C119" s="29"/>
      <c r="D119" s="50"/>
      <c r="E119" s="4"/>
      <c r="F119" s="75">
        <f t="shared" si="11"/>
        <v>0</v>
      </c>
      <c r="G119" s="146" t="s">
        <v>250</v>
      </c>
      <c r="H119" s="30"/>
    </row>
    <row r="120" spans="1:10" s="36" customFormat="1" ht="30" customHeight="1">
      <c r="A120" s="30" t="str">
        <f>H120</f>
        <v>33 71 19</v>
      </c>
      <c r="B120" s="161" t="s">
        <v>251</v>
      </c>
      <c r="C120" s="29"/>
      <c r="D120" s="3"/>
      <c r="E120" s="3"/>
      <c r="F120" s="75">
        <f t="shared" si="11"/>
        <v>0</v>
      </c>
      <c r="G120" s="146" t="s">
        <v>252</v>
      </c>
      <c r="H120" s="30" t="s">
        <v>136</v>
      </c>
    </row>
    <row r="121" spans="1:10" s="48" customFormat="1" ht="33.75" customHeight="1">
      <c r="A121" s="27" t="str">
        <f t="shared" ref="A121" si="15">H121</f>
        <v>B2.33 71 19.05</v>
      </c>
      <c r="B121" s="51" t="s">
        <v>253</v>
      </c>
      <c r="C121" s="46" t="s">
        <v>33</v>
      </c>
      <c r="D121" s="32">
        <v>1700</v>
      </c>
      <c r="E121" s="32"/>
      <c r="F121" s="75"/>
      <c r="G121" s="47" t="s">
        <v>254</v>
      </c>
      <c r="H121" s="40" t="s">
        <v>255</v>
      </c>
    </row>
    <row r="122" spans="1:10" s="36" customFormat="1" ht="30" customHeight="1">
      <c r="A122" s="30" t="str">
        <f>H122</f>
        <v>33 71 19</v>
      </c>
      <c r="B122" s="161" t="s">
        <v>256</v>
      </c>
      <c r="C122" s="29"/>
      <c r="D122" s="3">
        <v>0</v>
      </c>
      <c r="E122" s="3"/>
      <c r="F122" s="75"/>
      <c r="G122" s="146" t="s">
        <v>257</v>
      </c>
      <c r="H122" s="30" t="s">
        <v>136</v>
      </c>
      <c r="J122" s="36">
        <v>23380</v>
      </c>
    </row>
    <row r="123" spans="1:10" s="48" customFormat="1" ht="33.75" customHeight="1">
      <c r="A123" s="27" t="str">
        <f t="shared" ref="A123:A129" si="16">H123</f>
        <v>B2.33 71 19.06</v>
      </c>
      <c r="B123" s="51" t="s">
        <v>253</v>
      </c>
      <c r="C123" s="46" t="s">
        <v>33</v>
      </c>
      <c r="D123" s="32">
        <v>34650</v>
      </c>
      <c r="E123" s="32"/>
      <c r="F123" s="75"/>
      <c r="G123" s="47" t="s">
        <v>254</v>
      </c>
      <c r="H123" s="40" t="s">
        <v>258</v>
      </c>
    </row>
    <row r="124" spans="1:10" s="34" customFormat="1" ht="30" customHeight="1">
      <c r="A124" s="30" t="str">
        <f t="shared" si="16"/>
        <v>33 71 19</v>
      </c>
      <c r="B124" s="161" t="s">
        <v>5</v>
      </c>
      <c r="C124" s="29"/>
      <c r="D124" s="3">
        <v>0</v>
      </c>
      <c r="E124" s="3"/>
      <c r="F124" s="75"/>
      <c r="G124" s="146" t="s">
        <v>259</v>
      </c>
      <c r="H124" s="30" t="s">
        <v>136</v>
      </c>
      <c r="J124" s="34">
        <v>370</v>
      </c>
    </row>
    <row r="125" spans="1:10" s="53" customFormat="1" ht="30" customHeight="1">
      <c r="A125" s="27" t="str">
        <f t="shared" si="16"/>
        <v>B2.33 71 19.07</v>
      </c>
      <c r="B125" s="38" t="s">
        <v>260</v>
      </c>
      <c r="C125" s="27" t="s">
        <v>33</v>
      </c>
      <c r="D125" s="32">
        <v>30590</v>
      </c>
      <c r="E125" s="32"/>
      <c r="F125" s="75"/>
      <c r="G125" s="33" t="s">
        <v>261</v>
      </c>
      <c r="H125" s="40" t="s">
        <v>262</v>
      </c>
    </row>
    <row r="126" spans="1:10" s="36" customFormat="1" ht="30" customHeight="1">
      <c r="A126" s="27" t="str">
        <f t="shared" si="16"/>
        <v>33 71 19.13</v>
      </c>
      <c r="B126" s="54" t="s">
        <v>263</v>
      </c>
      <c r="C126" s="29"/>
      <c r="D126" s="50">
        <v>0</v>
      </c>
      <c r="E126" s="50"/>
      <c r="F126" s="75"/>
      <c r="G126" s="146" t="s">
        <v>264</v>
      </c>
      <c r="H126" s="30" t="s">
        <v>265</v>
      </c>
    </row>
    <row r="127" spans="1:10" s="53" customFormat="1" ht="30" customHeight="1">
      <c r="A127" s="27" t="str">
        <f t="shared" si="16"/>
        <v>B2.33.71.19.13.02</v>
      </c>
      <c r="B127" s="38" t="s">
        <v>266</v>
      </c>
      <c r="C127" s="27" t="s">
        <v>267</v>
      </c>
      <c r="D127" s="32">
        <v>79</v>
      </c>
      <c r="E127" s="32"/>
      <c r="F127" s="75"/>
      <c r="G127" s="33" t="s">
        <v>268</v>
      </c>
      <c r="H127" s="40" t="s">
        <v>269</v>
      </c>
    </row>
    <row r="128" spans="1:10" s="53" customFormat="1" ht="30" customHeight="1">
      <c r="A128" s="27" t="str">
        <f t="shared" si="16"/>
        <v>B2.33.71.19.13.03</v>
      </c>
      <c r="B128" s="38" t="s">
        <v>270</v>
      </c>
      <c r="C128" s="27" t="s">
        <v>267</v>
      </c>
      <c r="D128" s="32">
        <v>103</v>
      </c>
      <c r="E128" s="32"/>
      <c r="F128" s="75"/>
      <c r="G128" s="33" t="s">
        <v>271</v>
      </c>
      <c r="H128" s="40" t="s">
        <v>272</v>
      </c>
    </row>
    <row r="129" spans="1:13" s="53" customFormat="1" ht="30" customHeight="1">
      <c r="A129" s="27" t="str">
        <f t="shared" si="16"/>
        <v>B2.33.71.19.13.04</v>
      </c>
      <c r="B129" s="38" t="s">
        <v>273</v>
      </c>
      <c r="C129" s="27" t="s">
        <v>267</v>
      </c>
      <c r="D129" s="32">
        <v>2</v>
      </c>
      <c r="E129" s="5"/>
      <c r="F129" s="75"/>
      <c r="G129" s="33" t="s">
        <v>274</v>
      </c>
      <c r="H129" s="40" t="s">
        <v>275</v>
      </c>
    </row>
    <row r="130" spans="1:13" s="34" customFormat="1" ht="30" customHeight="1">
      <c r="A130" s="27"/>
      <c r="B130" s="38"/>
      <c r="C130" s="27"/>
      <c r="D130" s="32"/>
      <c r="E130" s="5"/>
      <c r="F130" s="75">
        <f t="shared" si="11"/>
        <v>0</v>
      </c>
      <c r="G130" s="33"/>
      <c r="H130" s="40"/>
    </row>
    <row r="131" spans="1:13" s="34" customFormat="1" ht="30" customHeight="1">
      <c r="A131" s="27"/>
      <c r="B131" s="38"/>
      <c r="C131" s="27"/>
      <c r="D131" s="32"/>
      <c r="E131" s="5"/>
      <c r="F131" s="75">
        <f t="shared" si="11"/>
        <v>0</v>
      </c>
      <c r="G131" s="33"/>
      <c r="H131" s="40"/>
    </row>
    <row r="132" spans="1:13" s="34" customFormat="1" ht="30" customHeight="1">
      <c r="A132" s="27"/>
      <c r="B132" s="38"/>
      <c r="C132" s="27"/>
      <c r="D132" s="32"/>
      <c r="E132" s="5"/>
      <c r="F132" s="75">
        <f t="shared" si="11"/>
        <v>0</v>
      </c>
      <c r="G132" s="33"/>
      <c r="H132" s="40"/>
    </row>
    <row r="133" spans="1:13" s="34" customFormat="1" ht="30" customHeight="1">
      <c r="A133" s="27"/>
      <c r="B133" s="38"/>
      <c r="C133" s="27"/>
      <c r="D133" s="32"/>
      <c r="E133" s="5"/>
      <c r="F133" s="75">
        <f t="shared" si="11"/>
        <v>0</v>
      </c>
      <c r="G133" s="33"/>
      <c r="H133" s="40"/>
    </row>
    <row r="134" spans="1:13" s="34" customFormat="1" ht="30" customHeight="1">
      <c r="A134" s="27"/>
      <c r="B134" s="38"/>
      <c r="C134" s="27"/>
      <c r="D134" s="32"/>
      <c r="E134" s="5"/>
      <c r="F134" s="75">
        <f t="shared" si="11"/>
        <v>0</v>
      </c>
      <c r="G134" s="33"/>
      <c r="H134" s="40"/>
    </row>
    <row r="135" spans="1:13" s="34" customFormat="1" ht="32.25" customHeight="1">
      <c r="A135" s="27"/>
      <c r="B135" s="38"/>
      <c r="C135" s="27"/>
      <c r="D135" s="32"/>
      <c r="E135" s="5"/>
      <c r="F135" s="75">
        <f t="shared" si="11"/>
        <v>0</v>
      </c>
      <c r="G135" s="33"/>
      <c r="H135" s="40"/>
    </row>
    <row r="136" spans="1:13" s="34" customFormat="1" ht="32.25" customHeight="1">
      <c r="A136" s="27"/>
      <c r="B136" s="38"/>
      <c r="C136" s="27"/>
      <c r="D136" s="32"/>
      <c r="E136" s="5"/>
      <c r="F136" s="75">
        <f t="shared" si="11"/>
        <v>0</v>
      </c>
      <c r="G136" s="33"/>
      <c r="H136" s="40"/>
    </row>
    <row r="137" spans="1:13" s="34" customFormat="1" ht="25.5" customHeight="1">
      <c r="A137" s="27"/>
      <c r="B137" s="38"/>
      <c r="C137" s="27"/>
      <c r="D137" s="32"/>
      <c r="E137" s="5"/>
      <c r="F137" s="75">
        <f t="shared" si="11"/>
        <v>0</v>
      </c>
      <c r="G137" s="33"/>
      <c r="H137" s="40"/>
    </row>
    <row r="138" spans="1:13" s="34" customFormat="1" ht="30" customHeight="1">
      <c r="A138" s="27"/>
      <c r="B138" s="38"/>
      <c r="C138" s="27"/>
      <c r="D138" s="32"/>
      <c r="E138" s="5"/>
      <c r="F138" s="75">
        <f t="shared" si="11"/>
        <v>0</v>
      </c>
      <c r="G138" s="33"/>
      <c r="H138" s="40"/>
    </row>
    <row r="139" spans="1:13" s="151" customFormat="1" ht="36.75" customHeight="1">
      <c r="A139" s="152"/>
      <c r="B139" s="42" t="s">
        <v>161</v>
      </c>
      <c r="C139" s="2294" t="s">
        <v>79</v>
      </c>
      <c r="D139" s="2303"/>
      <c r="E139" s="2303"/>
      <c r="F139" s="75">
        <f t="shared" si="11"/>
        <v>0</v>
      </c>
      <c r="G139" s="153" t="s">
        <v>162</v>
      </c>
      <c r="H139" s="152"/>
    </row>
    <row r="140" spans="1:13" s="240" customFormat="1" ht="24.75" customHeight="1">
      <c r="A140" s="2304" t="s">
        <v>276</v>
      </c>
      <c r="B140" s="2305"/>
      <c r="C140" s="239"/>
      <c r="D140" s="239"/>
      <c r="E140" s="239"/>
      <c r="F140" s="239">
        <f t="shared" si="11"/>
        <v>0</v>
      </c>
      <c r="G140" s="2309" t="s">
        <v>277</v>
      </c>
      <c r="H140" s="2310"/>
    </row>
    <row r="141" spans="1:13" s="102" customFormat="1" ht="23.25" customHeight="1">
      <c r="A141" s="41"/>
      <c r="B141" s="56" t="s">
        <v>278</v>
      </c>
      <c r="C141" s="87"/>
      <c r="D141" s="63"/>
      <c r="E141" s="9"/>
      <c r="F141" s="75">
        <f t="shared" si="11"/>
        <v>0</v>
      </c>
      <c r="G141" s="103" t="s">
        <v>279</v>
      </c>
      <c r="H141" s="60"/>
    </row>
    <row r="142" spans="1:13" s="84" customFormat="1" ht="30.75" customHeight="1">
      <c r="A142" s="41" t="str">
        <f t="shared" ref="A142" si="17">H142</f>
        <v>33 14 13</v>
      </c>
      <c r="B142" s="176" t="s">
        <v>280</v>
      </c>
      <c r="C142" s="87"/>
      <c r="D142" s="63"/>
      <c r="E142" s="9"/>
      <c r="F142" s="75">
        <f t="shared" si="11"/>
        <v>0</v>
      </c>
      <c r="G142" s="103" t="s">
        <v>281</v>
      </c>
      <c r="H142" s="41" t="s">
        <v>282</v>
      </c>
    </row>
    <row r="143" spans="1:13" s="84" customFormat="1" ht="21.75" customHeight="1">
      <c r="A143" s="41"/>
      <c r="B143" s="176" t="s">
        <v>283</v>
      </c>
      <c r="C143" s="87"/>
      <c r="D143" s="63"/>
      <c r="E143" s="9"/>
      <c r="F143" s="75">
        <f t="shared" si="11"/>
        <v>0</v>
      </c>
      <c r="G143" s="103" t="s">
        <v>284</v>
      </c>
      <c r="H143" s="41"/>
    </row>
    <row r="144" spans="1:13" s="84" customFormat="1" ht="26.25" customHeight="1">
      <c r="A144" s="41" t="str">
        <f t="shared" ref="A144:A146" si="18">H144</f>
        <v>B3.33 14 13.01</v>
      </c>
      <c r="B144" s="10" t="s">
        <v>285</v>
      </c>
      <c r="C144" s="27" t="s">
        <v>33</v>
      </c>
      <c r="D144" s="32">
        <v>51</v>
      </c>
      <c r="E144" s="32"/>
      <c r="F144" s="75"/>
      <c r="G144" s="104" t="s">
        <v>286</v>
      </c>
      <c r="H144" s="41" t="s">
        <v>287</v>
      </c>
      <c r="M144" s="11">
        <v>370</v>
      </c>
    </row>
    <row r="145" spans="1:13" s="84" customFormat="1" ht="26.25" customHeight="1">
      <c r="A145" s="41" t="str">
        <f t="shared" si="18"/>
        <v>B3.33 14 13.02</v>
      </c>
      <c r="B145" s="10" t="s">
        <v>288</v>
      </c>
      <c r="C145" s="27" t="s">
        <v>33</v>
      </c>
      <c r="D145" s="32">
        <v>14</v>
      </c>
      <c r="E145" s="32"/>
      <c r="F145" s="75"/>
      <c r="G145" s="104" t="s">
        <v>289</v>
      </c>
      <c r="H145" s="41" t="s">
        <v>290</v>
      </c>
      <c r="M145" s="11">
        <v>420</v>
      </c>
    </row>
    <row r="146" spans="1:13" s="84" customFormat="1" ht="26.25" customHeight="1">
      <c r="A146" s="41" t="str">
        <f t="shared" si="18"/>
        <v>B3.33 14 13.03</v>
      </c>
      <c r="B146" s="10" t="s">
        <v>291</v>
      </c>
      <c r="C146" s="27" t="s">
        <v>33</v>
      </c>
      <c r="D146" s="32">
        <v>10</v>
      </c>
      <c r="E146" s="11"/>
      <c r="F146" s="75"/>
      <c r="G146" s="104" t="s">
        <v>292</v>
      </c>
      <c r="H146" s="41" t="s">
        <v>293</v>
      </c>
      <c r="M146" s="258"/>
    </row>
    <row r="147" spans="1:13" s="84" customFormat="1" ht="21.75" customHeight="1">
      <c r="A147" s="41"/>
      <c r="B147" s="176" t="s">
        <v>294</v>
      </c>
      <c r="C147" s="87"/>
      <c r="D147" s="63">
        <v>0</v>
      </c>
      <c r="E147" s="63"/>
      <c r="F147" s="75"/>
      <c r="G147" s="103" t="s">
        <v>295</v>
      </c>
      <c r="H147" s="41"/>
    </row>
    <row r="148" spans="1:13" s="84" customFormat="1" ht="26.25" customHeight="1">
      <c r="A148" s="41" t="str">
        <f t="shared" ref="A148:A150" si="19">H148</f>
        <v>B3.33 14 13.04</v>
      </c>
      <c r="B148" s="10" t="s">
        <v>285</v>
      </c>
      <c r="C148" s="27" t="s">
        <v>33</v>
      </c>
      <c r="D148" s="32">
        <v>4464</v>
      </c>
      <c r="E148" s="32"/>
      <c r="F148" s="75"/>
      <c r="G148" s="104" t="s">
        <v>286</v>
      </c>
      <c r="H148" s="41" t="s">
        <v>296</v>
      </c>
      <c r="M148" s="11">
        <v>370</v>
      </c>
    </row>
    <row r="149" spans="1:13" s="84" customFormat="1" ht="26.25" customHeight="1">
      <c r="A149" s="41" t="str">
        <f t="shared" si="19"/>
        <v>B3.33 14 13.05</v>
      </c>
      <c r="B149" s="10" t="s">
        <v>288</v>
      </c>
      <c r="C149" s="27" t="s">
        <v>33</v>
      </c>
      <c r="D149" s="32">
        <v>633</v>
      </c>
      <c r="E149" s="32"/>
      <c r="F149" s="75"/>
      <c r="G149" s="104" t="s">
        <v>289</v>
      </c>
      <c r="H149" s="41" t="s">
        <v>297</v>
      </c>
      <c r="M149" s="11">
        <v>420</v>
      </c>
    </row>
    <row r="150" spans="1:13" s="84" customFormat="1" ht="26.25" customHeight="1">
      <c r="A150" s="41" t="str">
        <f t="shared" si="19"/>
        <v>B3.33 14 13.03</v>
      </c>
      <c r="B150" s="10" t="s">
        <v>291</v>
      </c>
      <c r="C150" s="27" t="s">
        <v>33</v>
      </c>
      <c r="D150" s="32">
        <v>10</v>
      </c>
      <c r="E150" s="11"/>
      <c r="F150" s="75"/>
      <c r="G150" s="104" t="s">
        <v>292</v>
      </c>
      <c r="H150" s="41" t="s">
        <v>293</v>
      </c>
      <c r="M150" s="258"/>
    </row>
    <row r="151" spans="1:13" s="84" customFormat="1" ht="20.25" customHeight="1">
      <c r="A151" s="41"/>
      <c r="B151" s="176" t="s">
        <v>298</v>
      </c>
      <c r="C151" s="87"/>
      <c r="D151" s="63">
        <v>0</v>
      </c>
      <c r="E151" s="63"/>
      <c r="F151" s="75"/>
      <c r="G151" s="103" t="s">
        <v>299</v>
      </c>
      <c r="H151" s="41"/>
    </row>
    <row r="152" spans="1:13" s="84" customFormat="1" ht="26.25" customHeight="1">
      <c r="A152" s="41" t="str">
        <f>H152</f>
        <v>B3.33 14 13.07</v>
      </c>
      <c r="B152" s="10" t="s">
        <v>285</v>
      </c>
      <c r="C152" s="27" t="s">
        <v>33</v>
      </c>
      <c r="D152" s="32">
        <v>9788</v>
      </c>
      <c r="E152" s="32"/>
      <c r="F152" s="75"/>
      <c r="G152" s="104" t="s">
        <v>286</v>
      </c>
      <c r="H152" s="41" t="s">
        <v>300</v>
      </c>
      <c r="J152" s="11">
        <v>320</v>
      </c>
    </row>
    <row r="153" spans="1:13" s="84" customFormat="1" ht="26.25" customHeight="1">
      <c r="A153" s="41" t="str">
        <f t="shared" ref="A153:A155" si="20">H153</f>
        <v>B3.33 14 13.08</v>
      </c>
      <c r="B153" s="10" t="s">
        <v>288</v>
      </c>
      <c r="C153" s="27" t="s">
        <v>33</v>
      </c>
      <c r="D153" s="32">
        <v>1416</v>
      </c>
      <c r="E153" s="32"/>
      <c r="F153" s="75"/>
      <c r="G153" s="104" t="s">
        <v>289</v>
      </c>
      <c r="H153" s="41" t="s">
        <v>301</v>
      </c>
      <c r="J153" s="11">
        <v>350</v>
      </c>
    </row>
    <row r="154" spans="1:13" s="45" customFormat="1" ht="30" customHeight="1">
      <c r="A154" s="41" t="str">
        <f t="shared" si="20"/>
        <v>B3.33 14 13.09</v>
      </c>
      <c r="B154" s="10" t="s">
        <v>302</v>
      </c>
      <c r="C154" s="27" t="s">
        <v>33</v>
      </c>
      <c r="D154" s="32">
        <v>71</v>
      </c>
      <c r="E154" s="11"/>
      <c r="F154" s="75"/>
      <c r="G154" s="104" t="s">
        <v>303</v>
      </c>
      <c r="H154" s="41" t="s">
        <v>304</v>
      </c>
      <c r="J154" s="11">
        <v>380</v>
      </c>
    </row>
    <row r="155" spans="1:13" s="45" customFormat="1" ht="30" customHeight="1">
      <c r="A155" s="41" t="str">
        <f t="shared" si="20"/>
        <v>B3.33 14 13.03</v>
      </c>
      <c r="B155" s="10" t="s">
        <v>305</v>
      </c>
      <c r="C155" s="27" t="s">
        <v>33</v>
      </c>
      <c r="D155" s="32">
        <v>10</v>
      </c>
      <c r="E155" s="11"/>
      <c r="F155" s="75"/>
      <c r="G155" s="104" t="s">
        <v>306</v>
      </c>
      <c r="H155" s="41" t="s">
        <v>293</v>
      </c>
      <c r="J155" s="258"/>
    </row>
    <row r="156" spans="1:13" s="84" customFormat="1" ht="20.25" customHeight="1">
      <c r="A156" s="41"/>
      <c r="B156" s="176" t="s">
        <v>307</v>
      </c>
      <c r="C156" s="87"/>
      <c r="D156" s="63">
        <v>0</v>
      </c>
      <c r="E156" s="9"/>
      <c r="F156" s="75"/>
      <c r="G156" s="103" t="s">
        <v>308</v>
      </c>
      <c r="H156" s="41"/>
    </row>
    <row r="157" spans="1:13" s="84" customFormat="1" ht="26.25" customHeight="1">
      <c r="A157" s="41" t="str">
        <f>H157</f>
        <v>B3.33 14 13.11</v>
      </c>
      <c r="B157" s="10" t="s">
        <v>285</v>
      </c>
      <c r="C157" s="27" t="s">
        <v>33</v>
      </c>
      <c r="D157" s="32">
        <v>7254</v>
      </c>
      <c r="E157" s="32"/>
      <c r="F157" s="75"/>
      <c r="G157" s="104" t="s">
        <v>286</v>
      </c>
      <c r="H157" s="41" t="s">
        <v>309</v>
      </c>
      <c r="J157" s="11">
        <v>320</v>
      </c>
    </row>
    <row r="158" spans="1:13" s="84" customFormat="1" ht="26.25" customHeight="1">
      <c r="A158" s="41" t="str">
        <f t="shared" ref="A158:A160" si="21">H158</f>
        <v>B3.33 14 13.12</v>
      </c>
      <c r="B158" s="10" t="s">
        <v>288</v>
      </c>
      <c r="C158" s="27" t="s">
        <v>33</v>
      </c>
      <c r="D158" s="32">
        <v>1431</v>
      </c>
      <c r="E158" s="32"/>
      <c r="F158" s="75"/>
      <c r="G158" s="104" t="s">
        <v>289</v>
      </c>
      <c r="H158" s="41" t="s">
        <v>310</v>
      </c>
      <c r="J158" s="11">
        <v>350</v>
      </c>
    </row>
    <row r="159" spans="1:13" s="45" customFormat="1" ht="27" customHeight="1">
      <c r="A159" s="41" t="str">
        <f t="shared" si="21"/>
        <v>B3.33 14 13.13</v>
      </c>
      <c r="B159" s="10" t="s">
        <v>302</v>
      </c>
      <c r="C159" s="27" t="s">
        <v>33</v>
      </c>
      <c r="D159" s="32">
        <v>69</v>
      </c>
      <c r="E159" s="11"/>
      <c r="F159" s="75"/>
      <c r="G159" s="104" t="s">
        <v>303</v>
      </c>
      <c r="H159" s="41" t="s">
        <v>311</v>
      </c>
      <c r="J159" s="11">
        <v>380</v>
      </c>
    </row>
    <row r="160" spans="1:13" s="45" customFormat="1" ht="30" customHeight="1">
      <c r="A160" s="41" t="str">
        <f t="shared" si="21"/>
        <v>B3.33 14 13.14</v>
      </c>
      <c r="B160" s="10" t="s">
        <v>305</v>
      </c>
      <c r="C160" s="27" t="s">
        <v>33</v>
      </c>
      <c r="D160" s="32">
        <v>10</v>
      </c>
      <c r="E160" s="11"/>
      <c r="F160" s="75"/>
      <c r="G160" s="104" t="s">
        <v>306</v>
      </c>
      <c r="H160" s="41" t="s">
        <v>312</v>
      </c>
      <c r="J160" s="258"/>
    </row>
    <row r="161" spans="1:13" s="45" customFormat="1" ht="30" customHeight="1">
      <c r="A161" s="41"/>
      <c r="B161" s="10"/>
      <c r="C161" s="27"/>
      <c r="D161" s="32"/>
      <c r="E161" s="11"/>
      <c r="F161" s="75"/>
      <c r="G161" s="104"/>
      <c r="H161" s="41"/>
      <c r="J161" s="258"/>
    </row>
    <row r="162" spans="1:13" s="45" customFormat="1" ht="30" customHeight="1">
      <c r="A162" s="41"/>
      <c r="B162" s="10"/>
      <c r="C162" s="27"/>
      <c r="D162" s="32"/>
      <c r="E162" s="11"/>
      <c r="F162" s="75"/>
      <c r="G162" s="104"/>
      <c r="H162" s="41"/>
      <c r="J162" s="258"/>
    </row>
    <row r="163" spans="1:13" s="45" customFormat="1" ht="30" customHeight="1">
      <c r="A163" s="41"/>
      <c r="B163" s="10"/>
      <c r="C163" s="27"/>
      <c r="D163" s="32"/>
      <c r="E163" s="11"/>
      <c r="F163" s="75"/>
      <c r="G163" s="104"/>
      <c r="H163" s="41"/>
      <c r="J163" s="258"/>
    </row>
    <row r="164" spans="1:13" s="84" customFormat="1" ht="30" customHeight="1">
      <c r="A164" s="67"/>
      <c r="B164" s="42" t="s">
        <v>313</v>
      </c>
      <c r="C164" s="2306" t="s">
        <v>79</v>
      </c>
      <c r="D164" s="2307"/>
      <c r="E164" s="2308"/>
      <c r="F164" s="75">
        <f t="shared" ref="F164:F165" si="22">E164+D164</f>
        <v>0</v>
      </c>
      <c r="G164" s="82" t="s">
        <v>314</v>
      </c>
      <c r="H164" s="67"/>
    </row>
    <row r="165" spans="1:13" s="84" customFormat="1" ht="30" customHeight="1">
      <c r="A165" s="41"/>
      <c r="B165" s="176" t="s">
        <v>278</v>
      </c>
      <c r="C165" s="87"/>
      <c r="D165" s="63"/>
      <c r="E165" s="9"/>
      <c r="F165" s="75">
        <f t="shared" si="22"/>
        <v>0</v>
      </c>
      <c r="G165" s="103" t="s">
        <v>279</v>
      </c>
      <c r="H165" s="60"/>
    </row>
    <row r="166" spans="1:13" s="84" customFormat="1" ht="21" customHeight="1">
      <c r="A166" s="41"/>
      <c r="B166" s="176" t="s">
        <v>315</v>
      </c>
      <c r="C166" s="87"/>
      <c r="D166" s="63">
        <v>0</v>
      </c>
      <c r="E166" s="9"/>
      <c r="F166" s="75"/>
      <c r="G166" s="103" t="s">
        <v>316</v>
      </c>
      <c r="H166" s="41"/>
    </row>
    <row r="167" spans="1:13" s="84" customFormat="1" ht="26.25" customHeight="1">
      <c r="A167" s="41" t="str">
        <f t="shared" ref="A167:A169" si="23">H167</f>
        <v>B3.33 14 13.15</v>
      </c>
      <c r="B167" s="10" t="s">
        <v>285</v>
      </c>
      <c r="C167" s="27" t="s">
        <v>33</v>
      </c>
      <c r="D167" s="32">
        <v>201</v>
      </c>
      <c r="E167" s="32"/>
      <c r="F167" s="75"/>
      <c r="G167" s="104" t="s">
        <v>286</v>
      </c>
      <c r="H167" s="41" t="s">
        <v>317</v>
      </c>
    </row>
    <row r="168" spans="1:13" s="84" customFormat="1" ht="26.25" customHeight="1">
      <c r="A168" s="41" t="str">
        <f t="shared" si="23"/>
        <v>B3.33 14 13.16</v>
      </c>
      <c r="B168" s="10" t="s">
        <v>288</v>
      </c>
      <c r="C168" s="27" t="s">
        <v>33</v>
      </c>
      <c r="D168" s="32">
        <v>151</v>
      </c>
      <c r="E168" s="32"/>
      <c r="F168" s="75"/>
      <c r="G168" s="104" t="s">
        <v>289</v>
      </c>
      <c r="H168" s="41" t="s">
        <v>318</v>
      </c>
    </row>
    <row r="169" spans="1:13" s="84" customFormat="1" ht="26.25" customHeight="1">
      <c r="A169" s="41" t="str">
        <f t="shared" si="23"/>
        <v>B3.33 14 13.17</v>
      </c>
      <c r="B169" s="10" t="s">
        <v>291</v>
      </c>
      <c r="C169" s="27" t="s">
        <v>33</v>
      </c>
      <c r="D169" s="32">
        <v>10</v>
      </c>
      <c r="E169" s="11"/>
      <c r="F169" s="75"/>
      <c r="G169" s="104" t="s">
        <v>292</v>
      </c>
      <c r="H169" s="41" t="s">
        <v>319</v>
      </c>
      <c r="M169" s="258"/>
    </row>
    <row r="170" spans="1:13" s="84" customFormat="1" ht="25.5" customHeight="1">
      <c r="A170" s="41"/>
      <c r="B170" s="176" t="s">
        <v>320</v>
      </c>
      <c r="C170" s="87"/>
      <c r="D170" s="63">
        <v>0</v>
      </c>
      <c r="E170" s="9"/>
      <c r="F170" s="75"/>
      <c r="G170" s="103" t="s">
        <v>321</v>
      </c>
      <c r="H170" s="41"/>
    </row>
    <row r="171" spans="1:13" s="22" customFormat="1" ht="30" customHeight="1">
      <c r="A171" s="41" t="str">
        <f>H171</f>
        <v>B3.33 14 13.18</v>
      </c>
      <c r="B171" s="10" t="s">
        <v>285</v>
      </c>
      <c r="C171" s="27" t="s">
        <v>33</v>
      </c>
      <c r="D171" s="32">
        <v>60</v>
      </c>
      <c r="E171" s="11"/>
      <c r="F171" s="75"/>
      <c r="G171" s="104" t="s">
        <v>286</v>
      </c>
      <c r="H171" s="41" t="s">
        <v>322</v>
      </c>
    </row>
    <row r="172" spans="1:13" s="84" customFormat="1" ht="26.25" customHeight="1">
      <c r="A172" s="41" t="str">
        <f t="shared" ref="A172" si="24">H172</f>
        <v>B3.33 14 13.19</v>
      </c>
      <c r="B172" s="10" t="s">
        <v>323</v>
      </c>
      <c r="C172" s="27" t="s">
        <v>33</v>
      </c>
      <c r="D172" s="32">
        <v>10</v>
      </c>
      <c r="E172" s="11"/>
      <c r="F172" s="75"/>
      <c r="G172" s="104" t="s">
        <v>324</v>
      </c>
      <c r="H172" s="41" t="s">
        <v>325</v>
      </c>
    </row>
    <row r="173" spans="1:13" s="84" customFormat="1" ht="30" customHeight="1">
      <c r="A173" s="41"/>
      <c r="B173" s="176" t="s">
        <v>278</v>
      </c>
      <c r="C173" s="87"/>
      <c r="D173" s="63"/>
      <c r="E173" s="9"/>
      <c r="F173" s="75">
        <f t="shared" ref="F173:F234" si="25">E173+D173</f>
        <v>0</v>
      </c>
      <c r="G173" s="103" t="s">
        <v>279</v>
      </c>
      <c r="H173" s="60"/>
    </row>
    <row r="174" spans="1:13" s="84" customFormat="1" ht="30" customHeight="1">
      <c r="A174" s="27" t="str">
        <f>H174</f>
        <v>33 14 11</v>
      </c>
      <c r="B174" s="176" t="s">
        <v>326</v>
      </c>
      <c r="C174" s="87"/>
      <c r="D174" s="63"/>
      <c r="E174" s="9"/>
      <c r="F174" s="75">
        <f t="shared" si="25"/>
        <v>0</v>
      </c>
      <c r="G174" s="103" t="s">
        <v>327</v>
      </c>
      <c r="H174" s="46" t="s">
        <v>328</v>
      </c>
    </row>
    <row r="175" spans="1:13" s="84" customFormat="1" ht="30" customHeight="1">
      <c r="A175" s="27" t="str">
        <f>H175</f>
        <v>B3.33 14 11.01</v>
      </c>
      <c r="B175" s="31" t="s">
        <v>329</v>
      </c>
      <c r="C175" s="27" t="s">
        <v>33</v>
      </c>
      <c r="D175" s="32">
        <v>289</v>
      </c>
      <c r="E175" s="32"/>
      <c r="F175" s="75"/>
      <c r="G175" s="104" t="s">
        <v>330</v>
      </c>
      <c r="H175" s="46" t="s">
        <v>331</v>
      </c>
    </row>
    <row r="176" spans="1:13" s="84" customFormat="1" ht="30" customHeight="1">
      <c r="A176" s="27" t="str">
        <f>H176</f>
        <v>B3.33 14 11.02</v>
      </c>
      <c r="B176" s="31" t="s">
        <v>332</v>
      </c>
      <c r="C176" s="27" t="s">
        <v>33</v>
      </c>
      <c r="D176" s="32">
        <v>562</v>
      </c>
      <c r="E176" s="32"/>
      <c r="F176" s="75"/>
      <c r="G176" s="104" t="s">
        <v>333</v>
      </c>
      <c r="H176" s="46" t="s">
        <v>334</v>
      </c>
    </row>
    <row r="177" spans="1:8" s="84" customFormat="1" ht="30" customHeight="1">
      <c r="A177" s="27" t="str">
        <f t="shared" ref="A177" si="26">H177</f>
        <v>B3.33 14 11.03</v>
      </c>
      <c r="B177" s="31" t="s">
        <v>335</v>
      </c>
      <c r="C177" s="27" t="s">
        <v>33</v>
      </c>
      <c r="D177" s="32">
        <v>553</v>
      </c>
      <c r="E177" s="32"/>
      <c r="F177" s="75"/>
      <c r="G177" s="104" t="s">
        <v>336</v>
      </c>
      <c r="H177" s="46" t="s">
        <v>337</v>
      </c>
    </row>
    <row r="178" spans="1:8" s="84" customFormat="1" ht="30" customHeight="1">
      <c r="A178" s="27" t="str">
        <f>H178</f>
        <v>B3.33 14 11.04</v>
      </c>
      <c r="B178" s="31" t="s">
        <v>338</v>
      </c>
      <c r="C178" s="27" t="s">
        <v>33</v>
      </c>
      <c r="D178" s="32">
        <v>7</v>
      </c>
      <c r="E178" s="32"/>
      <c r="F178" s="75"/>
      <c r="G178" s="104" t="s">
        <v>339</v>
      </c>
      <c r="H178" s="46" t="s">
        <v>340</v>
      </c>
    </row>
    <row r="179" spans="1:8" s="84" customFormat="1" ht="30" customHeight="1">
      <c r="A179" s="27" t="str">
        <f t="shared" ref="A179" si="27">H179</f>
        <v>B3.33 14 11.05</v>
      </c>
      <c r="B179" s="31" t="s">
        <v>341</v>
      </c>
      <c r="C179" s="27" t="s">
        <v>33</v>
      </c>
      <c r="D179" s="32">
        <v>60</v>
      </c>
      <c r="E179" s="32"/>
      <c r="F179" s="75"/>
      <c r="G179" s="104" t="s">
        <v>342</v>
      </c>
      <c r="H179" s="46" t="s">
        <v>343</v>
      </c>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H182</f>
        <v>0</v>
      </c>
      <c r="B182" s="176" t="s">
        <v>349</v>
      </c>
      <c r="C182" s="87"/>
      <c r="D182" s="63"/>
      <c r="E182" s="9"/>
      <c r="F182" s="75">
        <f t="shared" si="25"/>
        <v>0</v>
      </c>
      <c r="G182" s="103" t="s">
        <v>350</v>
      </c>
      <c r="H182" s="27"/>
    </row>
    <row r="183" spans="1:8" s="77" customFormat="1" ht="30" customHeight="1">
      <c r="A183" s="27" t="str">
        <f t="shared" ref="A183" si="28">H183</f>
        <v>B3.33 14 19.01</v>
      </c>
      <c r="B183" s="105" t="s">
        <v>351</v>
      </c>
      <c r="C183" s="27" t="s">
        <v>267</v>
      </c>
      <c r="D183" s="32">
        <v>19</v>
      </c>
      <c r="E183" s="32"/>
      <c r="F183" s="75"/>
      <c r="G183" s="35" t="s">
        <v>352</v>
      </c>
      <c r="H183" s="27" t="s">
        <v>353</v>
      </c>
    </row>
    <row r="184" spans="1:8" s="77" customFormat="1" ht="30" customHeight="1">
      <c r="A184" s="27" t="str">
        <f>H184</f>
        <v>B3.33 14 19.02</v>
      </c>
      <c r="B184" s="105" t="s">
        <v>354</v>
      </c>
      <c r="C184" s="27" t="s">
        <v>267</v>
      </c>
      <c r="D184" s="32">
        <v>45</v>
      </c>
      <c r="E184" s="32"/>
      <c r="F184" s="75"/>
      <c r="G184" s="35" t="s">
        <v>355</v>
      </c>
      <c r="H184" s="27" t="s">
        <v>356</v>
      </c>
    </row>
    <row r="185" spans="1:8" s="77" customFormat="1" ht="30" customHeight="1">
      <c r="A185" s="27" t="str">
        <f>H185</f>
        <v>B3.33 14 19.03</v>
      </c>
      <c r="B185" s="105" t="s">
        <v>357</v>
      </c>
      <c r="C185" s="27" t="s">
        <v>267</v>
      </c>
      <c r="D185" s="32">
        <v>39</v>
      </c>
      <c r="E185" s="32"/>
      <c r="F185" s="75"/>
      <c r="G185" s="35" t="s">
        <v>358</v>
      </c>
      <c r="H185" s="27" t="s">
        <v>359</v>
      </c>
    </row>
    <row r="186" spans="1:8" s="77" customFormat="1" ht="30" customHeight="1">
      <c r="A186" s="27"/>
      <c r="B186" s="105"/>
      <c r="C186" s="27"/>
      <c r="D186" s="32"/>
      <c r="E186" s="32"/>
      <c r="F186" s="75"/>
      <c r="G186" s="35"/>
      <c r="H186" s="27"/>
    </row>
    <row r="187" spans="1:8" s="84" customFormat="1" ht="30" customHeight="1">
      <c r="A187" s="67"/>
      <c r="B187" s="42" t="s">
        <v>313</v>
      </c>
      <c r="C187" s="2306" t="s">
        <v>79</v>
      </c>
      <c r="D187" s="2307"/>
      <c r="E187" s="2308"/>
      <c r="F187" s="75">
        <f t="shared" si="25"/>
        <v>0</v>
      </c>
      <c r="G187" s="82" t="s">
        <v>314</v>
      </c>
      <c r="H187" s="67"/>
    </row>
    <row r="188" spans="1:8" s="177" customFormat="1" ht="30" customHeight="1">
      <c r="A188" s="27"/>
      <c r="B188" s="176" t="s">
        <v>344</v>
      </c>
      <c r="C188" s="87"/>
      <c r="D188" s="63"/>
      <c r="E188" s="9"/>
      <c r="F188" s="75">
        <f t="shared" si="25"/>
        <v>0</v>
      </c>
      <c r="G188" s="103" t="s">
        <v>345</v>
      </c>
      <c r="H188" s="27"/>
    </row>
    <row r="189" spans="1:8" s="79" customFormat="1" ht="30" customHeight="1">
      <c r="A189" s="27" t="str">
        <f>H189</f>
        <v>33 14 19</v>
      </c>
      <c r="B189" s="176" t="s">
        <v>346</v>
      </c>
      <c r="C189" s="87"/>
      <c r="D189" s="63"/>
      <c r="E189" s="9"/>
      <c r="F189" s="75">
        <f t="shared" si="25"/>
        <v>0</v>
      </c>
      <c r="G189" s="103" t="s">
        <v>347</v>
      </c>
      <c r="H189" s="55" t="s">
        <v>348</v>
      </c>
    </row>
    <row r="190" spans="1:8" s="79" customFormat="1" ht="30" customHeight="1">
      <c r="A190" s="27">
        <f t="shared" ref="A190:A192" si="29">H190</f>
        <v>0</v>
      </c>
      <c r="B190" s="176" t="s">
        <v>360</v>
      </c>
      <c r="C190" s="87"/>
      <c r="D190" s="63"/>
      <c r="E190" s="9"/>
      <c r="F190" s="75">
        <f t="shared" si="25"/>
        <v>0</v>
      </c>
      <c r="G190" s="103" t="s">
        <v>361</v>
      </c>
      <c r="H190" s="27"/>
    </row>
    <row r="191" spans="1:8" s="79" customFormat="1" ht="30" customHeight="1">
      <c r="A191" s="27" t="str">
        <f t="shared" si="29"/>
        <v>B3.33 14 19.04</v>
      </c>
      <c r="B191" s="105" t="s">
        <v>362</v>
      </c>
      <c r="C191" s="27" t="s">
        <v>267</v>
      </c>
      <c r="D191" s="32">
        <v>2</v>
      </c>
      <c r="E191" s="5"/>
      <c r="F191" s="75"/>
      <c r="G191" s="35" t="s">
        <v>363</v>
      </c>
      <c r="H191" s="27" t="s">
        <v>364</v>
      </c>
    </row>
    <row r="192" spans="1:8" s="79" customFormat="1" ht="30" customHeight="1">
      <c r="A192" s="27" t="str">
        <f t="shared" si="29"/>
        <v>B3.33 14 19.05</v>
      </c>
      <c r="B192" s="105" t="s">
        <v>365</v>
      </c>
      <c r="C192" s="27" t="s">
        <v>267</v>
      </c>
      <c r="D192" s="32">
        <v>1</v>
      </c>
      <c r="E192" s="5"/>
      <c r="F192" s="75"/>
      <c r="G192" s="35" t="s">
        <v>366</v>
      </c>
      <c r="H192" s="27" t="s">
        <v>367</v>
      </c>
    </row>
    <row r="193" spans="1:8" s="79" customFormat="1" ht="30" customHeight="1">
      <c r="A193" s="27">
        <f>H193</f>
        <v>0</v>
      </c>
      <c r="B193" s="176" t="s">
        <v>368</v>
      </c>
      <c r="C193" s="87"/>
      <c r="D193" s="63">
        <v>0</v>
      </c>
      <c r="E193" s="9"/>
      <c r="F193" s="75"/>
      <c r="G193" s="103" t="s">
        <v>369</v>
      </c>
      <c r="H193" s="27"/>
    </row>
    <row r="194" spans="1:8" s="79" customFormat="1" ht="30" customHeight="1">
      <c r="A194" s="27" t="str">
        <f t="shared" ref="A194" si="30">H194</f>
        <v>B3.33 14 19.06</v>
      </c>
      <c r="B194" s="105" t="s">
        <v>370</v>
      </c>
      <c r="C194" s="27" t="s">
        <v>267</v>
      </c>
      <c r="D194" s="32">
        <v>2</v>
      </c>
      <c r="E194" s="5"/>
      <c r="F194" s="75"/>
      <c r="G194" s="35" t="s">
        <v>371</v>
      </c>
      <c r="H194" s="27" t="s">
        <v>372</v>
      </c>
    </row>
    <row r="195" spans="1:8" s="79" customFormat="1" ht="30" customHeight="1">
      <c r="A195" s="27" t="str">
        <f>H195</f>
        <v>B3.33 14 19.07</v>
      </c>
      <c r="B195" s="105" t="s">
        <v>373</v>
      </c>
      <c r="C195" s="27" t="s">
        <v>267</v>
      </c>
      <c r="D195" s="32">
        <v>8</v>
      </c>
      <c r="E195" s="32"/>
      <c r="F195" s="75"/>
      <c r="G195" s="35" t="s">
        <v>374</v>
      </c>
      <c r="H195" s="27" t="s">
        <v>375</v>
      </c>
    </row>
    <row r="196" spans="1:8" s="79" customFormat="1" ht="30" customHeight="1">
      <c r="A196" s="27" t="str">
        <f t="shared" ref="A196:A197" si="31">H196</f>
        <v>B3.33 14 19.08</v>
      </c>
      <c r="B196" s="105" t="s">
        <v>376</v>
      </c>
      <c r="C196" s="27" t="s">
        <v>267</v>
      </c>
      <c r="D196" s="32">
        <v>4</v>
      </c>
      <c r="E196" s="32"/>
      <c r="F196" s="75"/>
      <c r="G196" s="35" t="s">
        <v>377</v>
      </c>
      <c r="H196" s="27" t="s">
        <v>378</v>
      </c>
    </row>
    <row r="197" spans="1:8" s="79" customFormat="1" ht="30" customHeight="1">
      <c r="A197" s="27" t="str">
        <f t="shared" si="31"/>
        <v>B3.33 14 19.09</v>
      </c>
      <c r="B197" s="105" t="s">
        <v>379</v>
      </c>
      <c r="C197" s="27" t="s">
        <v>267</v>
      </c>
      <c r="D197" s="32">
        <v>2</v>
      </c>
      <c r="E197" s="32"/>
      <c r="F197" s="75"/>
      <c r="G197" s="35" t="s">
        <v>380</v>
      </c>
      <c r="H197" s="27" t="s">
        <v>381</v>
      </c>
    </row>
    <row r="198" spans="1:8" s="79" customFormat="1" ht="30" customHeight="1">
      <c r="A198" s="27">
        <f>H198</f>
        <v>0</v>
      </c>
      <c r="B198" s="176" t="s">
        <v>382</v>
      </c>
      <c r="C198" s="87"/>
      <c r="D198" s="63">
        <v>0</v>
      </c>
      <c r="E198" s="9"/>
      <c r="F198" s="75"/>
      <c r="G198" s="103" t="s">
        <v>383</v>
      </c>
      <c r="H198" s="27"/>
    </row>
    <row r="199" spans="1:8" s="79" customFormat="1" ht="30" customHeight="1">
      <c r="A199" s="27" t="str">
        <f>H199</f>
        <v>B3.33 14 19.10</v>
      </c>
      <c r="B199" s="105" t="s">
        <v>384</v>
      </c>
      <c r="C199" s="27" t="s">
        <v>267</v>
      </c>
      <c r="D199" s="32">
        <v>1</v>
      </c>
      <c r="E199" s="5"/>
      <c r="F199" s="75"/>
      <c r="G199" s="35" t="s">
        <v>385</v>
      </c>
      <c r="H199" s="27" t="s">
        <v>386</v>
      </c>
    </row>
    <row r="200" spans="1:8" s="79" customFormat="1" ht="30" customHeight="1">
      <c r="A200" s="27" t="str">
        <f>H200</f>
        <v>B3.33 14 19.11</v>
      </c>
      <c r="B200" s="105" t="s">
        <v>387</v>
      </c>
      <c r="C200" s="27" t="s">
        <v>267</v>
      </c>
      <c r="D200" s="32">
        <v>7</v>
      </c>
      <c r="E200" s="5"/>
      <c r="F200" s="75"/>
      <c r="G200" s="35" t="s">
        <v>388</v>
      </c>
      <c r="H200" s="27" t="s">
        <v>389</v>
      </c>
    </row>
    <row r="201" spans="1:8" s="79" customFormat="1" ht="30" customHeight="1">
      <c r="A201" s="27" t="str">
        <f t="shared" ref="A201" si="32">H201</f>
        <v>B3.33 14 19.12</v>
      </c>
      <c r="B201" s="105" t="s">
        <v>390</v>
      </c>
      <c r="C201" s="27" t="s">
        <v>267</v>
      </c>
      <c r="D201" s="32">
        <v>5</v>
      </c>
      <c r="E201" s="5"/>
      <c r="F201" s="75"/>
      <c r="G201" s="35" t="s">
        <v>391</v>
      </c>
      <c r="H201" s="27" t="s">
        <v>392</v>
      </c>
    </row>
    <row r="202" spans="1:8" s="79" customFormat="1" ht="30" customHeight="1">
      <c r="A202" s="27">
        <f>H202</f>
        <v>0</v>
      </c>
      <c r="B202" s="28" t="s">
        <v>393</v>
      </c>
      <c r="C202" s="178"/>
      <c r="D202" s="12">
        <v>0</v>
      </c>
      <c r="E202" s="13"/>
      <c r="F202" s="75"/>
      <c r="G202" s="103" t="s">
        <v>394</v>
      </c>
      <c r="H202" s="27"/>
    </row>
    <row r="203" spans="1:8" s="79" customFormat="1" ht="33.75" customHeight="1">
      <c r="A203" s="27" t="str">
        <f t="shared" ref="A203" si="33">H203</f>
        <v>B3.33 14 19.13</v>
      </c>
      <c r="B203" s="31" t="s">
        <v>395</v>
      </c>
      <c r="C203" s="27" t="s">
        <v>267</v>
      </c>
      <c r="D203" s="32">
        <v>280</v>
      </c>
      <c r="E203" s="5"/>
      <c r="F203" s="75"/>
      <c r="G203" s="104" t="s">
        <v>396</v>
      </c>
      <c r="H203" s="27" t="s">
        <v>397</v>
      </c>
    </row>
    <row r="204" spans="1:8" s="79" customFormat="1" ht="30" customHeight="1">
      <c r="A204" s="27"/>
      <c r="B204" s="105"/>
      <c r="C204" s="27"/>
      <c r="D204" s="32"/>
      <c r="E204" s="5"/>
      <c r="F204" s="75">
        <f t="shared" si="25"/>
        <v>0</v>
      </c>
      <c r="G204" s="35"/>
      <c r="H204" s="27"/>
    </row>
    <row r="205" spans="1:8" s="79" customFormat="1" ht="30" customHeight="1">
      <c r="A205" s="27"/>
      <c r="B205" s="105"/>
      <c r="C205" s="27"/>
      <c r="D205" s="32"/>
      <c r="E205" s="5"/>
      <c r="F205" s="75">
        <f t="shared" si="25"/>
        <v>0</v>
      </c>
      <c r="G205" s="35"/>
      <c r="H205" s="27"/>
    </row>
    <row r="206" spans="1:8" s="79" customFormat="1" ht="30" customHeight="1">
      <c r="A206" s="27"/>
      <c r="B206" s="105"/>
      <c r="C206" s="27"/>
      <c r="D206" s="32"/>
      <c r="E206" s="5"/>
      <c r="F206" s="75">
        <f t="shared" si="25"/>
        <v>0</v>
      </c>
      <c r="G206" s="35"/>
      <c r="H206" s="27"/>
    </row>
    <row r="207" spans="1:8" s="79" customFormat="1" ht="30" customHeight="1">
      <c r="A207" s="27"/>
      <c r="B207" s="105"/>
      <c r="C207" s="27"/>
      <c r="D207" s="32"/>
      <c r="E207" s="5"/>
      <c r="F207" s="75">
        <f t="shared" si="25"/>
        <v>0</v>
      </c>
      <c r="G207" s="35"/>
      <c r="H207" s="27"/>
    </row>
    <row r="208" spans="1:8" s="177" customFormat="1" ht="33" customHeight="1">
      <c r="A208" s="67"/>
      <c r="B208" s="42" t="s">
        <v>313</v>
      </c>
      <c r="C208" s="2306" t="s">
        <v>79</v>
      </c>
      <c r="D208" s="2307"/>
      <c r="E208" s="2308"/>
      <c r="F208" s="75">
        <f t="shared" si="25"/>
        <v>0</v>
      </c>
      <c r="G208" s="82" t="s">
        <v>314</v>
      </c>
      <c r="H208" s="67"/>
    </row>
    <row r="209" spans="1:8" s="177" customFormat="1" ht="30" customHeight="1">
      <c r="A209" s="27">
        <f t="shared" ref="A209:A226" si="34">H209</f>
        <v>0</v>
      </c>
      <c r="B209" s="28" t="s">
        <v>398</v>
      </c>
      <c r="C209" s="178"/>
      <c r="D209" s="12"/>
      <c r="E209" s="13"/>
      <c r="F209" s="75">
        <f t="shared" si="25"/>
        <v>0</v>
      </c>
      <c r="G209" s="103" t="s">
        <v>399</v>
      </c>
      <c r="H209" s="27"/>
    </row>
    <row r="210" spans="1:8" s="79" customFormat="1" ht="30" customHeight="1">
      <c r="A210" s="27" t="str">
        <f t="shared" si="34"/>
        <v>B3.33 14 13</v>
      </c>
      <c r="B210" s="28" t="s">
        <v>400</v>
      </c>
      <c r="C210" s="178"/>
      <c r="D210" s="12"/>
      <c r="E210" s="13"/>
      <c r="F210" s="75">
        <f t="shared" si="25"/>
        <v>0</v>
      </c>
      <c r="G210" s="103" t="s">
        <v>401</v>
      </c>
      <c r="H210" s="27" t="s">
        <v>402</v>
      </c>
    </row>
    <row r="211" spans="1:8" s="79" customFormat="1" ht="30" customHeight="1">
      <c r="A211" s="27" t="str">
        <f t="shared" si="34"/>
        <v>B3.33 14 13.01</v>
      </c>
      <c r="B211" s="179" t="s">
        <v>403</v>
      </c>
      <c r="C211" s="27" t="s">
        <v>267</v>
      </c>
      <c r="D211" s="32">
        <v>2</v>
      </c>
      <c r="E211" s="5"/>
      <c r="F211" s="75"/>
      <c r="G211" s="104" t="s">
        <v>404</v>
      </c>
      <c r="H211" s="27" t="s">
        <v>287</v>
      </c>
    </row>
    <row r="212" spans="1:8" s="79" customFormat="1" ht="30" customHeight="1">
      <c r="A212" s="27" t="str">
        <f t="shared" si="34"/>
        <v>B3.33 14 13.02</v>
      </c>
      <c r="B212" s="179" t="s">
        <v>405</v>
      </c>
      <c r="C212" s="27" t="s">
        <v>267</v>
      </c>
      <c r="D212" s="32">
        <v>1</v>
      </c>
      <c r="E212" s="5"/>
      <c r="F212" s="75"/>
      <c r="G212" s="104" t="s">
        <v>406</v>
      </c>
      <c r="H212" s="27" t="s">
        <v>290</v>
      </c>
    </row>
    <row r="213" spans="1:8" s="79" customFormat="1" ht="30" customHeight="1">
      <c r="A213" s="27">
        <f t="shared" si="34"/>
        <v>0</v>
      </c>
      <c r="B213" s="28" t="s">
        <v>407</v>
      </c>
      <c r="C213" s="178"/>
      <c r="D213" s="12">
        <v>0</v>
      </c>
      <c r="E213" s="13"/>
      <c r="F213" s="75"/>
      <c r="G213" s="103" t="s">
        <v>408</v>
      </c>
      <c r="H213" s="27"/>
    </row>
    <row r="214" spans="1:8" s="79" customFormat="1" ht="30" customHeight="1">
      <c r="A214" s="27" t="str">
        <f t="shared" si="34"/>
        <v>B3.33 14 13.03</v>
      </c>
      <c r="B214" s="38" t="s">
        <v>409</v>
      </c>
      <c r="C214" s="27" t="s">
        <v>267</v>
      </c>
      <c r="D214" s="32">
        <f>D194</f>
        <v>2</v>
      </c>
      <c r="E214" s="5"/>
      <c r="F214" s="75"/>
      <c r="G214" s="105" t="s">
        <v>410</v>
      </c>
      <c r="H214" s="27" t="s">
        <v>293</v>
      </c>
    </row>
    <row r="215" spans="1:8" s="79" customFormat="1" ht="30" customHeight="1">
      <c r="A215" s="27" t="str">
        <f t="shared" si="34"/>
        <v>B3.33 14 13.04</v>
      </c>
      <c r="B215" s="38" t="s">
        <v>411</v>
      </c>
      <c r="C215" s="27" t="s">
        <v>267</v>
      </c>
      <c r="D215" s="32">
        <f t="shared" ref="D215:D217" si="35">D195</f>
        <v>8</v>
      </c>
      <c r="E215" s="5"/>
      <c r="F215" s="75"/>
      <c r="G215" s="105" t="s">
        <v>412</v>
      </c>
      <c r="H215" s="27" t="s">
        <v>296</v>
      </c>
    </row>
    <row r="216" spans="1:8" s="79" customFormat="1" ht="30" customHeight="1">
      <c r="A216" s="27" t="str">
        <f t="shared" si="34"/>
        <v>B3.33 14 13.05</v>
      </c>
      <c r="B216" s="38" t="s">
        <v>413</v>
      </c>
      <c r="C216" s="27" t="s">
        <v>267</v>
      </c>
      <c r="D216" s="32">
        <f t="shared" si="35"/>
        <v>4</v>
      </c>
      <c r="E216" s="5"/>
      <c r="F216" s="75"/>
      <c r="G216" s="105" t="s">
        <v>414</v>
      </c>
      <c r="H216" s="27" t="s">
        <v>297</v>
      </c>
    </row>
    <row r="217" spans="1:8" s="79" customFormat="1" ht="30" customHeight="1">
      <c r="A217" s="27" t="str">
        <f t="shared" si="34"/>
        <v>B3.33 14 13.06</v>
      </c>
      <c r="B217" s="38" t="s">
        <v>415</v>
      </c>
      <c r="C217" s="27" t="s">
        <v>267</v>
      </c>
      <c r="D217" s="32">
        <f t="shared" si="35"/>
        <v>2</v>
      </c>
      <c r="E217" s="5"/>
      <c r="F217" s="75"/>
      <c r="G217" s="105" t="s">
        <v>416</v>
      </c>
      <c r="H217" s="46" t="s">
        <v>417</v>
      </c>
    </row>
    <row r="218" spans="1:8" s="79" customFormat="1" ht="27" customHeight="1">
      <c r="A218" s="27">
        <f t="shared" si="34"/>
        <v>0</v>
      </c>
      <c r="B218" s="28" t="s">
        <v>418</v>
      </c>
      <c r="C218" s="178"/>
      <c r="D218" s="12">
        <v>0</v>
      </c>
      <c r="E218" s="13"/>
      <c r="F218" s="75"/>
      <c r="G218" s="103" t="s">
        <v>419</v>
      </c>
      <c r="H218" s="46"/>
    </row>
    <row r="219" spans="1:8" s="106" customFormat="1" ht="30" customHeight="1">
      <c r="A219" s="27" t="str">
        <f t="shared" si="34"/>
        <v>B3.33 14 13.07</v>
      </c>
      <c r="B219" s="38" t="s">
        <v>420</v>
      </c>
      <c r="C219" s="27" t="s">
        <v>267</v>
      </c>
      <c r="D219" s="32">
        <f>D199</f>
        <v>1</v>
      </c>
      <c r="E219" s="5"/>
      <c r="F219" s="75"/>
      <c r="G219" s="105" t="s">
        <v>421</v>
      </c>
      <c r="H219" s="46" t="s">
        <v>300</v>
      </c>
    </row>
    <row r="220" spans="1:8" s="106" customFormat="1" ht="30" customHeight="1">
      <c r="A220" s="27" t="str">
        <f t="shared" si="34"/>
        <v>B3.33 14 13.08</v>
      </c>
      <c r="B220" s="38" t="s">
        <v>422</v>
      </c>
      <c r="C220" s="27" t="s">
        <v>267</v>
      </c>
      <c r="D220" s="32">
        <f t="shared" ref="D220:D221" si="36">D200</f>
        <v>7</v>
      </c>
      <c r="E220" s="5"/>
      <c r="F220" s="75"/>
      <c r="G220" s="105" t="s">
        <v>423</v>
      </c>
      <c r="H220" s="46" t="s">
        <v>301</v>
      </c>
    </row>
    <row r="221" spans="1:8" s="106" customFormat="1" ht="30" customHeight="1">
      <c r="A221" s="27" t="str">
        <f t="shared" si="34"/>
        <v>B3.33 14 13.09</v>
      </c>
      <c r="B221" s="38" t="s">
        <v>424</v>
      </c>
      <c r="C221" s="27" t="s">
        <v>267</v>
      </c>
      <c r="D221" s="32">
        <f t="shared" si="36"/>
        <v>5</v>
      </c>
      <c r="E221" s="5"/>
      <c r="F221" s="75"/>
      <c r="G221" s="105" t="s">
        <v>425</v>
      </c>
      <c r="H221" s="46" t="s">
        <v>304</v>
      </c>
    </row>
    <row r="222" spans="1:8" s="36" customFormat="1" ht="30" customHeight="1">
      <c r="A222" s="30" t="str">
        <f t="shared" si="34"/>
        <v>33 71 19</v>
      </c>
      <c r="B222" s="28" t="s">
        <v>426</v>
      </c>
      <c r="C222" s="178"/>
      <c r="D222" s="12">
        <v>0</v>
      </c>
      <c r="E222" s="13"/>
      <c r="F222" s="75"/>
      <c r="G222" s="103" t="s">
        <v>6</v>
      </c>
      <c r="H222" s="30" t="s">
        <v>136</v>
      </c>
    </row>
    <row r="223" spans="1:8" s="48" customFormat="1" ht="27.75" customHeight="1">
      <c r="A223" s="27" t="str">
        <f t="shared" si="34"/>
        <v>B3.33 71 19.01</v>
      </c>
      <c r="B223" s="51" t="s">
        <v>427</v>
      </c>
      <c r="C223" s="46" t="s">
        <v>267</v>
      </c>
      <c r="D223" s="32">
        <v>93</v>
      </c>
      <c r="E223" s="8"/>
      <c r="F223" s="75"/>
      <c r="G223" s="47" t="s">
        <v>428</v>
      </c>
      <c r="H223" s="40" t="s">
        <v>429</v>
      </c>
    </row>
    <row r="224" spans="1:8" s="36" customFormat="1" ht="30" customHeight="1">
      <c r="A224" s="30" t="str">
        <f t="shared" si="34"/>
        <v>33 05 04</v>
      </c>
      <c r="B224" s="28" t="s">
        <v>430</v>
      </c>
      <c r="C224" s="178"/>
      <c r="D224" s="12">
        <v>0</v>
      </c>
      <c r="E224" s="13"/>
      <c r="F224" s="75"/>
      <c r="G224" s="103" t="s">
        <v>431</v>
      </c>
      <c r="H224" s="30" t="s">
        <v>432</v>
      </c>
    </row>
    <row r="225" spans="1:8" s="48" customFormat="1" ht="27.75" customHeight="1">
      <c r="A225" s="27" t="str">
        <f t="shared" si="34"/>
        <v>B3.33 05 04.01</v>
      </c>
      <c r="B225" s="51" t="s">
        <v>433</v>
      </c>
      <c r="C225" s="46" t="s">
        <v>267</v>
      </c>
      <c r="D225" s="32">
        <v>180</v>
      </c>
      <c r="E225" s="8"/>
      <c r="F225" s="75"/>
      <c r="G225" s="47" t="s">
        <v>434</v>
      </c>
      <c r="H225" s="40" t="s">
        <v>435</v>
      </c>
    </row>
    <row r="226" spans="1:8" s="48" customFormat="1" ht="27.75" customHeight="1">
      <c r="A226" s="27" t="str">
        <f t="shared" si="34"/>
        <v>B3.33 05 04.02</v>
      </c>
      <c r="B226" s="51" t="s">
        <v>436</v>
      </c>
      <c r="C226" s="46" t="s">
        <v>267</v>
      </c>
      <c r="D226" s="32">
        <v>325</v>
      </c>
      <c r="E226" s="8"/>
      <c r="F226" s="75"/>
      <c r="G226" s="47" t="s">
        <v>437</v>
      </c>
      <c r="H226" s="40" t="s">
        <v>438</v>
      </c>
    </row>
    <row r="227" spans="1:8" s="48" customFormat="1" ht="27.75" customHeight="1">
      <c r="A227" s="27"/>
      <c r="B227" s="51"/>
      <c r="C227" s="46"/>
      <c r="D227" s="32"/>
      <c r="E227" s="8"/>
      <c r="F227" s="75"/>
      <c r="G227" s="47"/>
      <c r="H227" s="40"/>
    </row>
    <row r="228" spans="1:8" s="36" customFormat="1" ht="30" customHeight="1">
      <c r="A228" s="30"/>
      <c r="B228" s="28"/>
      <c r="C228" s="178"/>
      <c r="D228" s="12"/>
      <c r="E228" s="13"/>
      <c r="F228" s="75">
        <f t="shared" si="25"/>
        <v>0</v>
      </c>
      <c r="G228" s="103"/>
      <c r="H228" s="30"/>
    </row>
    <row r="229" spans="1:8" s="48" customFormat="1" ht="27.75" customHeight="1">
      <c r="A229" s="27"/>
      <c r="B229" s="51"/>
      <c r="C229" s="46"/>
      <c r="D229" s="32"/>
      <c r="E229" s="8"/>
      <c r="F229" s="75">
        <f t="shared" si="25"/>
        <v>0</v>
      </c>
      <c r="G229" s="47"/>
      <c r="H229" s="40"/>
    </row>
    <row r="230" spans="1:8" s="177" customFormat="1" ht="30.75" customHeight="1">
      <c r="A230" s="67"/>
      <c r="B230" s="42" t="s">
        <v>313</v>
      </c>
      <c r="C230" s="2306" t="s">
        <v>79</v>
      </c>
      <c r="D230" s="2307"/>
      <c r="E230" s="2308"/>
      <c r="F230" s="75">
        <f t="shared" si="25"/>
        <v>0</v>
      </c>
      <c r="G230" s="82" t="s">
        <v>314</v>
      </c>
      <c r="H230" s="67"/>
    </row>
    <row r="231" spans="1:8" s="255" customFormat="1" ht="27" customHeight="1">
      <c r="A231" s="2295" t="s">
        <v>439</v>
      </c>
      <c r="B231" s="2296"/>
      <c r="C231" s="251"/>
      <c r="D231" s="252"/>
      <c r="E231" s="252"/>
      <c r="F231" s="252">
        <f t="shared" si="25"/>
        <v>0</v>
      </c>
      <c r="G231" s="253"/>
      <c r="H231" s="254" t="s">
        <v>440</v>
      </c>
    </row>
    <row r="232" spans="1:8" s="23" customFormat="1" ht="30" customHeight="1">
      <c r="A232" s="87">
        <f t="shared" ref="A232" si="37">H232</f>
        <v>0</v>
      </c>
      <c r="B232" s="56" t="s">
        <v>278</v>
      </c>
      <c r="C232" s="171"/>
      <c r="D232" s="172"/>
      <c r="E232" s="14"/>
      <c r="F232" s="75">
        <f t="shared" si="25"/>
        <v>0</v>
      </c>
      <c r="G232" s="103" t="s">
        <v>441</v>
      </c>
      <c r="H232" s="88"/>
    </row>
    <row r="233" spans="1:8" s="22" customFormat="1" ht="28.5" customHeight="1">
      <c r="A233" s="41" t="str">
        <f>H233</f>
        <v>33 31 00</v>
      </c>
      <c r="B233" s="2301" t="s">
        <v>280</v>
      </c>
      <c r="C233" s="2302"/>
      <c r="D233" s="173"/>
      <c r="E233" s="174"/>
      <c r="F233" s="75">
        <f t="shared" si="25"/>
        <v>0</v>
      </c>
      <c r="G233" s="175" t="s">
        <v>442</v>
      </c>
      <c r="H233" s="41" t="s">
        <v>443</v>
      </c>
    </row>
    <row r="234" spans="1:8" s="22" customFormat="1" ht="30" customHeight="1">
      <c r="A234" s="41"/>
      <c r="B234" s="56" t="s">
        <v>283</v>
      </c>
      <c r="C234" s="171"/>
      <c r="D234" s="172"/>
      <c r="E234" s="14"/>
      <c r="F234" s="75">
        <f t="shared" si="25"/>
        <v>0</v>
      </c>
      <c r="G234" s="103" t="s">
        <v>284</v>
      </c>
      <c r="H234" s="41"/>
    </row>
    <row r="235" spans="1:8" s="22" customFormat="1" ht="30" customHeight="1">
      <c r="A235" s="41" t="str">
        <f>H235</f>
        <v>B4.33 31 00.01</v>
      </c>
      <c r="B235" s="10" t="s">
        <v>285</v>
      </c>
      <c r="C235" s="27" t="s">
        <v>33</v>
      </c>
      <c r="D235" s="32">
        <v>17946</v>
      </c>
      <c r="E235" s="32"/>
      <c r="F235" s="75"/>
      <c r="G235" s="104" t="s">
        <v>286</v>
      </c>
      <c r="H235" s="41" t="s">
        <v>444</v>
      </c>
    </row>
    <row r="236" spans="1:8" s="84" customFormat="1" ht="30" customHeight="1">
      <c r="A236" s="41" t="str">
        <f t="shared" ref="A236:A238" si="38">H236</f>
        <v>B4.33 31 00.02</v>
      </c>
      <c r="B236" s="107" t="s">
        <v>288</v>
      </c>
      <c r="C236" s="27" t="s">
        <v>33</v>
      </c>
      <c r="D236" s="32">
        <v>7162</v>
      </c>
      <c r="E236" s="32"/>
      <c r="F236" s="75"/>
      <c r="G236" s="104" t="s">
        <v>445</v>
      </c>
      <c r="H236" s="41" t="s">
        <v>446</v>
      </c>
    </row>
    <row r="237" spans="1:8" s="45" customFormat="1" ht="30" customHeight="1">
      <c r="A237" s="41" t="str">
        <f t="shared" si="38"/>
        <v>B4.33 31 00.03</v>
      </c>
      <c r="B237" s="10" t="s">
        <v>302</v>
      </c>
      <c r="C237" s="27" t="s">
        <v>33</v>
      </c>
      <c r="D237" s="32">
        <v>1426</v>
      </c>
      <c r="E237" s="11"/>
      <c r="F237" s="75"/>
      <c r="G237" s="104" t="s">
        <v>303</v>
      </c>
      <c r="H237" s="41" t="s">
        <v>447</v>
      </c>
    </row>
    <row r="238" spans="1:8" s="45" customFormat="1" ht="30" customHeight="1">
      <c r="A238" s="41" t="str">
        <f t="shared" si="38"/>
        <v>B4.33 31 00.04</v>
      </c>
      <c r="B238" s="10" t="s">
        <v>305</v>
      </c>
      <c r="C238" s="27" t="s">
        <v>33</v>
      </c>
      <c r="D238" s="32">
        <v>10</v>
      </c>
      <c r="E238" s="11"/>
      <c r="F238" s="75"/>
      <c r="G238" s="104" t="s">
        <v>306</v>
      </c>
      <c r="H238" s="41" t="s">
        <v>448</v>
      </c>
    </row>
    <row r="239" spans="1:8" s="22" customFormat="1" ht="30" customHeight="1">
      <c r="A239" s="41"/>
      <c r="B239" s="56" t="s">
        <v>294</v>
      </c>
      <c r="C239" s="171"/>
      <c r="D239" s="172">
        <v>0</v>
      </c>
      <c r="E239" s="14"/>
      <c r="F239" s="75"/>
      <c r="G239" s="103" t="s">
        <v>295</v>
      </c>
      <c r="H239" s="41"/>
    </row>
    <row r="240" spans="1:8" s="22" customFormat="1" ht="30" customHeight="1">
      <c r="A240" s="41" t="str">
        <f>H240</f>
        <v>B4.33 31 00.05</v>
      </c>
      <c r="B240" s="10" t="s">
        <v>285</v>
      </c>
      <c r="C240" s="27" t="s">
        <v>33</v>
      </c>
      <c r="D240" s="32">
        <v>5</v>
      </c>
      <c r="E240" s="32"/>
      <c r="F240" s="75"/>
      <c r="G240" s="104" t="s">
        <v>286</v>
      </c>
      <c r="H240" s="41" t="s">
        <v>449</v>
      </c>
    </row>
    <row r="241" spans="1:8" s="84" customFormat="1" ht="30" customHeight="1">
      <c r="A241" s="27" t="str">
        <f t="shared" ref="A241:A248" si="39">H241</f>
        <v>B4.33 31 00.06</v>
      </c>
      <c r="B241" s="107" t="s">
        <v>450</v>
      </c>
      <c r="C241" s="27" t="s">
        <v>33</v>
      </c>
      <c r="D241" s="32">
        <v>305</v>
      </c>
      <c r="E241" s="5"/>
      <c r="F241" s="75"/>
      <c r="G241" s="104" t="s">
        <v>451</v>
      </c>
      <c r="H241" s="41" t="s">
        <v>452</v>
      </c>
    </row>
    <row r="242" spans="1:8" s="45" customFormat="1" ht="30" customHeight="1">
      <c r="A242" s="27" t="str">
        <f t="shared" si="39"/>
        <v>B4.33 31 00.07</v>
      </c>
      <c r="B242" s="10" t="s">
        <v>302</v>
      </c>
      <c r="C242" s="27" t="s">
        <v>33</v>
      </c>
      <c r="D242" s="32">
        <v>453</v>
      </c>
      <c r="E242" s="32"/>
      <c r="F242" s="75"/>
      <c r="G242" s="104" t="s">
        <v>303</v>
      </c>
      <c r="H242" s="41" t="s">
        <v>453</v>
      </c>
    </row>
    <row r="243" spans="1:8" s="45" customFormat="1" ht="30" customHeight="1">
      <c r="A243" s="41" t="str">
        <f t="shared" si="39"/>
        <v>B4.33 31 00.08</v>
      </c>
      <c r="B243" s="10" t="s">
        <v>305</v>
      </c>
      <c r="C243" s="27" t="s">
        <v>33</v>
      </c>
      <c r="D243" s="32">
        <v>10</v>
      </c>
      <c r="E243" s="11"/>
      <c r="F243" s="75"/>
      <c r="G243" s="104" t="s">
        <v>306</v>
      </c>
      <c r="H243" s="41" t="s">
        <v>454</v>
      </c>
    </row>
    <row r="244" spans="1:8" s="22" customFormat="1" ht="30" customHeight="1">
      <c r="A244" s="41"/>
      <c r="B244" s="56" t="s">
        <v>298</v>
      </c>
      <c r="C244" s="171"/>
      <c r="D244" s="172">
        <v>0</v>
      </c>
      <c r="E244" s="14"/>
      <c r="F244" s="75"/>
      <c r="G244" s="103" t="s">
        <v>299</v>
      </c>
      <c r="H244" s="41"/>
    </row>
    <row r="245" spans="1:8" s="22" customFormat="1" ht="30" customHeight="1">
      <c r="A245" s="41" t="str">
        <f>H245</f>
        <v>B4.33 31 00.09</v>
      </c>
      <c r="B245" s="10" t="s">
        <v>285</v>
      </c>
      <c r="C245" s="27" t="s">
        <v>33</v>
      </c>
      <c r="D245" s="32">
        <v>85</v>
      </c>
      <c r="E245" s="11"/>
      <c r="F245" s="75"/>
      <c r="G245" s="104" t="s">
        <v>286</v>
      </c>
      <c r="H245" s="41" t="s">
        <v>455</v>
      </c>
    </row>
    <row r="246" spans="1:8" s="84" customFormat="1" ht="30" customHeight="1">
      <c r="A246" s="27" t="str">
        <f t="shared" ref="A246" si="40">H246</f>
        <v>B4.33 31 00.10</v>
      </c>
      <c r="B246" s="10" t="s">
        <v>323</v>
      </c>
      <c r="C246" s="27" t="s">
        <v>33</v>
      </c>
      <c r="D246" s="32">
        <v>10</v>
      </c>
      <c r="E246" s="11"/>
      <c r="F246" s="75"/>
      <c r="G246" s="104" t="s">
        <v>324</v>
      </c>
      <c r="H246" s="41" t="s">
        <v>456</v>
      </c>
    </row>
    <row r="247" spans="1:8" s="22" customFormat="1" ht="30" customHeight="1">
      <c r="A247" s="41" t="str">
        <f t="shared" si="39"/>
        <v>32 81 11</v>
      </c>
      <c r="B247" s="56" t="s">
        <v>457</v>
      </c>
      <c r="C247" s="171"/>
      <c r="D247" s="172">
        <v>0</v>
      </c>
      <c r="E247" s="14"/>
      <c r="F247" s="75"/>
      <c r="G247" s="103" t="s">
        <v>458</v>
      </c>
      <c r="H247" s="41" t="s">
        <v>459</v>
      </c>
    </row>
    <row r="248" spans="1:8" s="22" customFormat="1" ht="30" customHeight="1">
      <c r="A248" s="41" t="str">
        <f t="shared" si="39"/>
        <v>B4.32 81 11.01</v>
      </c>
      <c r="B248" s="10" t="s">
        <v>298</v>
      </c>
      <c r="C248" s="27" t="s">
        <v>33</v>
      </c>
      <c r="D248" s="32">
        <v>1638</v>
      </c>
      <c r="E248" s="32"/>
      <c r="F248" s="75"/>
      <c r="G248" s="104" t="s">
        <v>460</v>
      </c>
      <c r="H248" s="41" t="s">
        <v>461</v>
      </c>
    </row>
    <row r="249" spans="1:8" s="22" customFormat="1" ht="30" customHeight="1">
      <c r="A249" s="41"/>
      <c r="B249" s="10"/>
      <c r="C249" s="27"/>
      <c r="D249" s="32"/>
      <c r="E249" s="11"/>
      <c r="F249" s="75"/>
      <c r="G249" s="104"/>
      <c r="H249" s="41"/>
    </row>
    <row r="250" spans="1:8" s="22" customFormat="1" ht="30" customHeight="1">
      <c r="A250" s="41"/>
      <c r="B250" s="10"/>
      <c r="C250" s="27"/>
      <c r="D250" s="32"/>
      <c r="E250" s="11"/>
      <c r="F250" s="75"/>
      <c r="G250" s="104"/>
      <c r="H250" s="41"/>
    </row>
    <row r="251" spans="1:8" s="84" customFormat="1" ht="26.25" customHeight="1">
      <c r="A251" s="27"/>
      <c r="B251" s="107"/>
      <c r="C251" s="27"/>
      <c r="D251" s="32"/>
      <c r="E251" s="5"/>
      <c r="F251" s="75">
        <f t="shared" ref="F251:F305" si="41">E251+D251</f>
        <v>0</v>
      </c>
      <c r="G251" s="104"/>
      <c r="H251" s="41"/>
    </row>
    <row r="252" spans="1:8" s="22" customFormat="1" ht="30" customHeight="1">
      <c r="A252" s="65"/>
      <c r="B252" s="42" t="s">
        <v>462</v>
      </c>
      <c r="C252" s="2294" t="s">
        <v>79</v>
      </c>
      <c r="D252" s="2297"/>
      <c r="E252" s="2297"/>
      <c r="F252" s="75">
        <f t="shared" si="41"/>
        <v>0</v>
      </c>
      <c r="G252" s="82" t="s">
        <v>463</v>
      </c>
      <c r="H252" s="65"/>
    </row>
    <row r="253" spans="1:8" s="22" customFormat="1" ht="27" customHeight="1">
      <c r="A253" s="41">
        <f t="shared" ref="A253:A257" si="42">H253</f>
        <v>0</v>
      </c>
      <c r="B253" s="56" t="s">
        <v>278</v>
      </c>
      <c r="C253" s="171"/>
      <c r="D253" s="172"/>
      <c r="E253" s="14"/>
      <c r="F253" s="75">
        <f t="shared" si="41"/>
        <v>0</v>
      </c>
      <c r="G253" s="103" t="s">
        <v>441</v>
      </c>
      <c r="H253" s="46"/>
    </row>
    <row r="254" spans="1:8" s="84" customFormat="1" ht="23.25" customHeight="1">
      <c r="A254" s="27" t="str">
        <f t="shared" si="42"/>
        <v>B4.33 14 11</v>
      </c>
      <c r="B254" s="56" t="s">
        <v>464</v>
      </c>
      <c r="C254" s="171"/>
      <c r="D254" s="172"/>
      <c r="E254" s="14"/>
      <c r="F254" s="75">
        <f t="shared" si="41"/>
        <v>0</v>
      </c>
      <c r="G254" s="103" t="s">
        <v>327</v>
      </c>
      <c r="H254" s="46" t="s">
        <v>465</v>
      </c>
    </row>
    <row r="255" spans="1:8" s="84" customFormat="1" ht="26.25" customHeight="1">
      <c r="A255" s="27" t="str">
        <f t="shared" si="42"/>
        <v>B4.33 14 11.01</v>
      </c>
      <c r="B255" s="31" t="s">
        <v>466</v>
      </c>
      <c r="C255" s="27" t="s">
        <v>33</v>
      </c>
      <c r="D255" s="32">
        <v>1200</v>
      </c>
      <c r="E255" s="32"/>
      <c r="F255" s="75"/>
      <c r="G255" s="104" t="s">
        <v>467</v>
      </c>
      <c r="H255" s="46" t="s">
        <v>468</v>
      </c>
    </row>
    <row r="256" spans="1:8" s="84" customFormat="1" ht="27" customHeight="1">
      <c r="A256" s="27" t="str">
        <f t="shared" si="42"/>
        <v>B4.33 14 11.02</v>
      </c>
      <c r="B256" s="31" t="s">
        <v>469</v>
      </c>
      <c r="C256" s="27" t="s">
        <v>33</v>
      </c>
      <c r="D256" s="32">
        <v>150</v>
      </c>
      <c r="E256" s="32"/>
      <c r="F256" s="75"/>
      <c r="G256" s="104" t="s">
        <v>470</v>
      </c>
      <c r="H256" s="46" t="s">
        <v>471</v>
      </c>
    </row>
    <row r="257" spans="1:8" s="84" customFormat="1" ht="27" customHeight="1">
      <c r="A257" s="27" t="str">
        <f t="shared" si="42"/>
        <v>B4.33 14 11.03</v>
      </c>
      <c r="B257" s="31" t="s">
        <v>472</v>
      </c>
      <c r="C257" s="27" t="s">
        <v>33</v>
      </c>
      <c r="D257" s="32">
        <v>20</v>
      </c>
      <c r="E257" s="32"/>
      <c r="F257" s="75"/>
      <c r="G257" s="104" t="s">
        <v>473</v>
      </c>
      <c r="H257" s="46" t="s">
        <v>474</v>
      </c>
    </row>
    <row r="258" spans="1:8" s="79" customFormat="1" ht="25.5" customHeight="1">
      <c r="A258" s="27">
        <f>H258</f>
        <v>0</v>
      </c>
      <c r="B258" s="56" t="s">
        <v>344</v>
      </c>
      <c r="C258" s="171"/>
      <c r="D258" s="172"/>
      <c r="E258" s="14"/>
      <c r="F258" s="75">
        <f t="shared" si="41"/>
        <v>0</v>
      </c>
      <c r="G258" s="103" t="s">
        <v>345</v>
      </c>
      <c r="H258" s="55"/>
    </row>
    <row r="259" spans="1:8" s="79" customFormat="1" ht="21.75" customHeight="1">
      <c r="A259" s="27" t="str">
        <f t="shared" ref="A259" si="43">H259</f>
        <v>33 14 19</v>
      </c>
      <c r="B259" s="56" t="s">
        <v>346</v>
      </c>
      <c r="C259" s="171"/>
      <c r="D259" s="172"/>
      <c r="E259" s="14"/>
      <c r="F259" s="75">
        <f t="shared" si="41"/>
        <v>0</v>
      </c>
      <c r="G259" s="103" t="s">
        <v>347</v>
      </c>
      <c r="H259" s="27" t="s">
        <v>348</v>
      </c>
    </row>
    <row r="260" spans="1:8" s="77" customFormat="1" ht="26.25" customHeight="1">
      <c r="A260" s="27">
        <f>H260</f>
        <v>0</v>
      </c>
      <c r="B260" s="56" t="s">
        <v>349</v>
      </c>
      <c r="C260" s="171"/>
      <c r="D260" s="172"/>
      <c r="E260" s="14"/>
      <c r="F260" s="75">
        <f t="shared" si="41"/>
        <v>0</v>
      </c>
      <c r="G260" s="103" t="s">
        <v>350</v>
      </c>
      <c r="H260" s="27"/>
    </row>
    <row r="261" spans="1:8" s="77" customFormat="1" ht="28.5" customHeight="1">
      <c r="A261" s="27" t="str">
        <f t="shared" ref="A261:A263" si="44">H261</f>
        <v>B4.33 14 19.01</v>
      </c>
      <c r="B261" s="105" t="s">
        <v>475</v>
      </c>
      <c r="C261" s="27" t="s">
        <v>267</v>
      </c>
      <c r="D261" s="32">
        <v>81</v>
      </c>
      <c r="E261" s="32"/>
      <c r="F261" s="75"/>
      <c r="G261" s="35" t="s">
        <v>476</v>
      </c>
      <c r="H261" s="27" t="s">
        <v>477</v>
      </c>
    </row>
    <row r="262" spans="1:8" s="77" customFormat="1" ht="28.5" customHeight="1">
      <c r="A262" s="27" t="str">
        <f t="shared" si="44"/>
        <v>B4.33 14 19.02</v>
      </c>
      <c r="B262" s="105" t="s">
        <v>478</v>
      </c>
      <c r="C262" s="27" t="s">
        <v>267</v>
      </c>
      <c r="D262" s="32">
        <v>4</v>
      </c>
      <c r="E262" s="32"/>
      <c r="F262" s="75"/>
      <c r="G262" s="35" t="s">
        <v>352</v>
      </c>
      <c r="H262" s="27" t="s">
        <v>479</v>
      </c>
    </row>
    <row r="263" spans="1:8" s="77" customFormat="1" ht="28.5" customHeight="1">
      <c r="A263" s="27" t="str">
        <f t="shared" si="44"/>
        <v>B4.33 14 19.03</v>
      </c>
      <c r="B263" s="105" t="s">
        <v>480</v>
      </c>
      <c r="C263" s="27" t="s">
        <v>267</v>
      </c>
      <c r="D263" s="32">
        <v>1</v>
      </c>
      <c r="E263" s="5"/>
      <c r="F263" s="75"/>
      <c r="G263" s="35" t="s">
        <v>355</v>
      </c>
      <c r="H263" s="27" t="s">
        <v>481</v>
      </c>
    </row>
    <row r="264" spans="1:8" s="77" customFormat="1" ht="25.5" customHeight="1">
      <c r="A264" s="27"/>
      <c r="B264" s="56" t="s">
        <v>368</v>
      </c>
      <c r="C264" s="171"/>
      <c r="D264" s="172"/>
      <c r="E264" s="14"/>
      <c r="F264" s="75">
        <f t="shared" si="41"/>
        <v>0</v>
      </c>
      <c r="G264" s="103" t="s">
        <v>369</v>
      </c>
      <c r="H264" s="27"/>
    </row>
    <row r="265" spans="1:8" s="77" customFormat="1" ht="30" customHeight="1">
      <c r="A265" s="27" t="str">
        <f t="shared" ref="A265" si="45">H265</f>
        <v>B4.33 14 19.04</v>
      </c>
      <c r="B265" s="105" t="s">
        <v>482</v>
      </c>
      <c r="C265" s="27" t="s">
        <v>267</v>
      </c>
      <c r="D265" s="32">
        <v>9</v>
      </c>
      <c r="E265" s="5"/>
      <c r="F265" s="75"/>
      <c r="G265" s="35" t="s">
        <v>483</v>
      </c>
      <c r="H265" s="27" t="s">
        <v>484</v>
      </c>
    </row>
    <row r="266" spans="1:8" s="77" customFormat="1" ht="28.5" customHeight="1">
      <c r="A266" s="27"/>
      <c r="B266" s="56" t="s">
        <v>382</v>
      </c>
      <c r="C266" s="171"/>
      <c r="D266" s="172"/>
      <c r="E266" s="14"/>
      <c r="F266" s="75"/>
      <c r="G266" s="103" t="s">
        <v>383</v>
      </c>
      <c r="H266" s="27"/>
    </row>
    <row r="267" spans="1:8" s="77" customFormat="1" ht="30" customHeight="1">
      <c r="A267" s="27" t="str">
        <f t="shared" ref="A267" si="46">H267</f>
        <v>B4.33 14 19.05</v>
      </c>
      <c r="B267" s="105" t="s">
        <v>485</v>
      </c>
      <c r="C267" s="27" t="s">
        <v>267</v>
      </c>
      <c r="D267" s="32">
        <v>9</v>
      </c>
      <c r="E267" s="5"/>
      <c r="F267" s="75"/>
      <c r="G267" s="35" t="s">
        <v>486</v>
      </c>
      <c r="H267" s="27" t="s">
        <v>487</v>
      </c>
    </row>
    <row r="268" spans="1:8" s="77" customFormat="1" ht="23.25" customHeight="1">
      <c r="A268" s="27"/>
      <c r="B268" s="56"/>
      <c r="C268" s="171"/>
      <c r="D268" s="172"/>
      <c r="E268" s="14"/>
      <c r="F268" s="75">
        <f t="shared" si="41"/>
        <v>0</v>
      </c>
      <c r="G268" s="103"/>
      <c r="H268" s="27"/>
    </row>
    <row r="269" spans="1:8" s="77" customFormat="1" ht="23.25" customHeight="1">
      <c r="A269" s="27"/>
      <c r="B269" s="56"/>
      <c r="C269" s="171"/>
      <c r="D269" s="172"/>
      <c r="E269" s="14"/>
      <c r="F269" s="75"/>
      <c r="G269" s="103"/>
      <c r="H269" s="27"/>
    </row>
    <row r="270" spans="1:8" s="77" customFormat="1" ht="23.25" customHeight="1">
      <c r="A270" s="27"/>
      <c r="B270" s="56"/>
      <c r="C270" s="171"/>
      <c r="D270" s="172"/>
      <c r="E270" s="14"/>
      <c r="F270" s="75">
        <f t="shared" si="41"/>
        <v>0</v>
      </c>
      <c r="G270" s="103"/>
      <c r="H270" s="27"/>
    </row>
    <row r="271" spans="1:8" s="77" customFormat="1" ht="23.25" customHeight="1">
      <c r="A271" s="27"/>
      <c r="B271" s="56"/>
      <c r="C271" s="171"/>
      <c r="D271" s="172"/>
      <c r="E271" s="14"/>
      <c r="F271" s="75">
        <f t="shared" si="41"/>
        <v>0</v>
      </c>
      <c r="G271" s="103"/>
      <c r="H271" s="27"/>
    </row>
    <row r="272" spans="1:8" s="77" customFormat="1" ht="23.25" customHeight="1">
      <c r="A272" s="27"/>
      <c r="B272" s="56"/>
      <c r="C272" s="171"/>
      <c r="D272" s="172"/>
      <c r="E272" s="14"/>
      <c r="F272" s="75">
        <f t="shared" si="41"/>
        <v>0</v>
      </c>
      <c r="G272" s="103"/>
      <c r="H272" s="27"/>
    </row>
    <row r="273" spans="1:8" s="77" customFormat="1" ht="23.25" customHeight="1">
      <c r="A273" s="27"/>
      <c r="B273" s="56"/>
      <c r="C273" s="171"/>
      <c r="D273" s="172"/>
      <c r="E273" s="14"/>
      <c r="F273" s="75">
        <f t="shared" si="41"/>
        <v>0</v>
      </c>
      <c r="G273" s="103"/>
      <c r="H273" s="27"/>
    </row>
    <row r="274" spans="1:8" s="77" customFormat="1" ht="26.25" customHeight="1">
      <c r="A274" s="27"/>
      <c r="B274" s="56"/>
      <c r="C274" s="171"/>
      <c r="D274" s="172"/>
      <c r="E274" s="14"/>
      <c r="F274" s="75">
        <f t="shared" si="41"/>
        <v>0</v>
      </c>
      <c r="G274" s="103"/>
      <c r="H274" s="27"/>
    </row>
    <row r="275" spans="1:8" s="77" customFormat="1" ht="26.25" customHeight="1">
      <c r="A275" s="27"/>
      <c r="B275" s="56"/>
      <c r="C275" s="171"/>
      <c r="D275" s="172"/>
      <c r="E275" s="14"/>
      <c r="F275" s="75">
        <f t="shared" si="41"/>
        <v>0</v>
      </c>
      <c r="G275" s="103"/>
      <c r="H275" s="27"/>
    </row>
    <row r="276" spans="1:8" s="77" customFormat="1" ht="24" customHeight="1">
      <c r="A276" s="27"/>
      <c r="B276" s="105"/>
      <c r="C276" s="27"/>
      <c r="D276" s="32"/>
      <c r="E276" s="5"/>
      <c r="F276" s="75">
        <f t="shared" si="41"/>
        <v>0</v>
      </c>
      <c r="G276" s="35"/>
      <c r="H276" s="27"/>
    </row>
    <row r="277" spans="1:8" s="19" customFormat="1" ht="33" customHeight="1">
      <c r="A277" s="65"/>
      <c r="B277" s="42" t="s">
        <v>462</v>
      </c>
      <c r="C277" s="2294" t="s">
        <v>79</v>
      </c>
      <c r="D277" s="2297"/>
      <c r="E277" s="2297"/>
      <c r="F277" s="75">
        <f t="shared" si="41"/>
        <v>0</v>
      </c>
      <c r="G277" s="82" t="s">
        <v>463</v>
      </c>
      <c r="H277" s="65"/>
    </row>
    <row r="278" spans="1:8" s="19" customFormat="1" ht="27" customHeight="1">
      <c r="A278" s="27" t="str">
        <f t="shared" ref="A278" si="47">H278</f>
        <v>B4.33 14 13</v>
      </c>
      <c r="B278" s="56" t="s">
        <v>398</v>
      </c>
      <c r="C278" s="171"/>
      <c r="D278" s="172"/>
      <c r="E278" s="14"/>
      <c r="F278" s="75">
        <f t="shared" si="41"/>
        <v>0</v>
      </c>
      <c r="G278" s="103" t="s">
        <v>399</v>
      </c>
      <c r="H278" s="27" t="s">
        <v>488</v>
      </c>
    </row>
    <row r="279" spans="1:8" s="19" customFormat="1" ht="26.25" customHeight="1">
      <c r="A279" s="27">
        <f>H279</f>
        <v>0</v>
      </c>
      <c r="B279" s="56" t="s">
        <v>407</v>
      </c>
      <c r="C279" s="171"/>
      <c r="D279" s="172"/>
      <c r="E279" s="14"/>
      <c r="F279" s="75">
        <f t="shared" si="41"/>
        <v>0</v>
      </c>
      <c r="G279" s="103" t="s">
        <v>408</v>
      </c>
      <c r="H279" s="27"/>
    </row>
    <row r="280" spans="1:8" s="19" customFormat="1" ht="26.25" customHeight="1">
      <c r="A280" s="27" t="str">
        <f t="shared" ref="A280:A286" si="48">H280</f>
        <v>B4.33 14 13.01</v>
      </c>
      <c r="B280" s="38" t="s">
        <v>489</v>
      </c>
      <c r="C280" s="27" t="s">
        <v>267</v>
      </c>
      <c r="D280" s="32">
        <f>D265</f>
        <v>9</v>
      </c>
      <c r="E280" s="5"/>
      <c r="F280" s="75"/>
      <c r="G280" s="105" t="s">
        <v>490</v>
      </c>
      <c r="H280" s="27" t="s">
        <v>491</v>
      </c>
    </row>
    <row r="281" spans="1:8" s="19" customFormat="1" ht="26.25" customHeight="1">
      <c r="A281" s="27">
        <f t="shared" si="48"/>
        <v>0</v>
      </c>
      <c r="B281" s="56" t="s">
        <v>418</v>
      </c>
      <c r="C281" s="171"/>
      <c r="D281" s="172">
        <v>0</v>
      </c>
      <c r="E281" s="14"/>
      <c r="F281" s="75"/>
      <c r="G281" s="103" t="s">
        <v>419</v>
      </c>
      <c r="H281" s="46"/>
    </row>
    <row r="282" spans="1:8" s="19" customFormat="1" ht="26.25" customHeight="1">
      <c r="A282" s="27" t="str">
        <f t="shared" si="48"/>
        <v>B4.33 14 13.02</v>
      </c>
      <c r="B282" s="38" t="s">
        <v>492</v>
      </c>
      <c r="C282" s="27" t="s">
        <v>267</v>
      </c>
      <c r="D282" s="32">
        <f>D267</f>
        <v>9</v>
      </c>
      <c r="E282" s="5"/>
      <c r="F282" s="75"/>
      <c r="G282" s="105" t="s">
        <v>493</v>
      </c>
      <c r="H282" s="46" t="s">
        <v>494</v>
      </c>
    </row>
    <row r="283" spans="1:8" s="19" customFormat="1" ht="26.25" customHeight="1">
      <c r="A283" s="27" t="str">
        <f t="shared" si="48"/>
        <v>32 84 00</v>
      </c>
      <c r="B283" s="56" t="s">
        <v>426</v>
      </c>
      <c r="C283" s="171"/>
      <c r="D283" s="172">
        <v>0</v>
      </c>
      <c r="E283" s="14"/>
      <c r="F283" s="75"/>
      <c r="G283" s="103" t="s">
        <v>6</v>
      </c>
      <c r="H283" s="27" t="s">
        <v>495</v>
      </c>
    </row>
    <row r="284" spans="1:8" s="19" customFormat="1" ht="26.25" customHeight="1">
      <c r="A284" s="27" t="str">
        <f t="shared" si="48"/>
        <v>B4.32 84 00.01</v>
      </c>
      <c r="B284" s="51" t="s">
        <v>496</v>
      </c>
      <c r="C284" s="46" t="s">
        <v>267</v>
      </c>
      <c r="D284" s="32">
        <v>81</v>
      </c>
      <c r="E284" s="8"/>
      <c r="F284" s="75"/>
      <c r="G284" s="47" t="s">
        <v>497</v>
      </c>
      <c r="H284" s="27" t="s">
        <v>498</v>
      </c>
    </row>
    <row r="285" spans="1:8" s="19" customFormat="1" ht="26.25" customHeight="1">
      <c r="A285" s="27" t="str">
        <f t="shared" si="48"/>
        <v>32 80 00</v>
      </c>
      <c r="B285" s="56" t="s">
        <v>499</v>
      </c>
      <c r="C285" s="171"/>
      <c r="D285" s="172">
        <v>0</v>
      </c>
      <c r="E285" s="14"/>
      <c r="F285" s="75"/>
      <c r="G285" s="103" t="s">
        <v>500</v>
      </c>
      <c r="H285" s="27" t="s">
        <v>501</v>
      </c>
    </row>
    <row r="286" spans="1:8" s="19" customFormat="1" ht="42" customHeight="1">
      <c r="A286" s="27" t="str">
        <f t="shared" si="48"/>
        <v>B4.32 80 00.01</v>
      </c>
      <c r="B286" s="51" t="s">
        <v>502</v>
      </c>
      <c r="C286" s="46" t="s">
        <v>33</v>
      </c>
      <c r="D286" s="32">
        <v>28200</v>
      </c>
      <c r="E286" s="8"/>
      <c r="F286" s="75"/>
      <c r="G286" s="47" t="s">
        <v>503</v>
      </c>
      <c r="H286" s="27" t="s">
        <v>504</v>
      </c>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f t="shared" si="41"/>
        <v>0</v>
      </c>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26.25" customHeight="1">
      <c r="A293" s="27"/>
      <c r="B293" s="51"/>
      <c r="C293" s="46"/>
      <c r="D293" s="32"/>
      <c r="E293" s="8"/>
      <c r="F293" s="75">
        <f t="shared" si="41"/>
        <v>0</v>
      </c>
      <c r="G293" s="47"/>
      <c r="H293" s="27"/>
    </row>
    <row r="294" spans="1:8" s="19" customFormat="1" ht="26.25" customHeight="1">
      <c r="A294" s="27"/>
      <c r="B294" s="51"/>
      <c r="C294" s="46"/>
      <c r="D294" s="32"/>
      <c r="E294" s="8"/>
      <c r="F294" s="75">
        <f t="shared" si="41"/>
        <v>0</v>
      </c>
      <c r="G294" s="47"/>
      <c r="H294" s="27"/>
    </row>
    <row r="295" spans="1:8" s="19" customFormat="1" ht="26.25" customHeight="1">
      <c r="A295" s="27"/>
      <c r="B295" s="51"/>
      <c r="C295" s="46"/>
      <c r="D295" s="32"/>
      <c r="E295" s="8"/>
      <c r="F295" s="75">
        <f t="shared" si="41"/>
        <v>0</v>
      </c>
      <c r="G295" s="47"/>
      <c r="H295" s="27"/>
    </row>
    <row r="296" spans="1:8" s="19" customFormat="1" ht="26.25" customHeight="1">
      <c r="A296" s="27"/>
      <c r="B296" s="51"/>
      <c r="C296" s="46"/>
      <c r="D296" s="32"/>
      <c r="E296" s="8"/>
      <c r="F296" s="75">
        <f t="shared" si="41"/>
        <v>0</v>
      </c>
      <c r="G296" s="47"/>
      <c r="H296" s="27"/>
    </row>
    <row r="297" spans="1:8" s="19" customFormat="1" ht="26.25" customHeight="1">
      <c r="A297" s="27"/>
      <c r="B297" s="51"/>
      <c r="C297" s="46"/>
      <c r="D297" s="32"/>
      <c r="E297" s="8"/>
      <c r="F297" s="75">
        <f t="shared" si="41"/>
        <v>0</v>
      </c>
      <c r="G297" s="47"/>
      <c r="H297" s="27"/>
    </row>
    <row r="298" spans="1:8" s="19" customFormat="1" ht="26.25" customHeight="1">
      <c r="A298" s="27"/>
      <c r="B298" s="51"/>
      <c r="C298" s="46"/>
      <c r="D298" s="32"/>
      <c r="E298" s="8"/>
      <c r="F298" s="75"/>
      <c r="G298" s="47"/>
      <c r="H298" s="27"/>
    </row>
    <row r="299" spans="1:8" s="19" customFormat="1" ht="26.25" customHeight="1">
      <c r="A299" s="27"/>
      <c r="B299" s="51"/>
      <c r="C299" s="46"/>
      <c r="D299" s="32"/>
      <c r="E299" s="8"/>
      <c r="F299" s="75">
        <f t="shared" si="41"/>
        <v>0</v>
      </c>
      <c r="G299" s="47"/>
      <c r="H299" s="27"/>
    </row>
    <row r="300" spans="1:8" s="19" customFormat="1" ht="26.25" customHeight="1">
      <c r="A300" s="27"/>
      <c r="B300" s="51"/>
      <c r="C300" s="46"/>
      <c r="D300" s="32"/>
      <c r="E300" s="8"/>
      <c r="F300" s="75">
        <f t="shared" si="41"/>
        <v>0</v>
      </c>
      <c r="G300" s="47"/>
      <c r="H300" s="27"/>
    </row>
    <row r="301" spans="1:8" s="19" customFormat="1" ht="32.25" customHeight="1">
      <c r="A301" s="65"/>
      <c r="B301" s="42" t="s">
        <v>462</v>
      </c>
      <c r="C301" s="2294" t="s">
        <v>79</v>
      </c>
      <c r="D301" s="2297"/>
      <c r="E301" s="2297"/>
      <c r="F301" s="75">
        <f t="shared" si="41"/>
        <v>0</v>
      </c>
      <c r="G301" s="82" t="s">
        <v>463</v>
      </c>
      <c r="H301" s="62"/>
    </row>
    <row r="302" spans="1:8" s="255" customFormat="1" ht="27" customHeight="1">
      <c r="A302" s="2295" t="s">
        <v>505</v>
      </c>
      <c r="B302" s="2296"/>
      <c r="C302" s="256"/>
      <c r="D302" s="257"/>
      <c r="E302" s="257"/>
      <c r="F302" s="257">
        <f t="shared" si="41"/>
        <v>0</v>
      </c>
      <c r="G302" s="253"/>
      <c r="H302" s="254" t="s">
        <v>506</v>
      </c>
    </row>
    <row r="303" spans="1:8" s="23" customFormat="1" ht="30.75" customHeight="1">
      <c r="A303" s="29"/>
      <c r="B303" s="28" t="s">
        <v>507</v>
      </c>
      <c r="C303" s="29"/>
      <c r="D303" s="50"/>
      <c r="E303" s="4"/>
      <c r="F303" s="75">
        <f t="shared" si="41"/>
        <v>0</v>
      </c>
      <c r="G303" s="103" t="s">
        <v>279</v>
      </c>
      <c r="H303" s="29"/>
    </row>
    <row r="304" spans="1:8" s="45" customFormat="1" ht="59.25" customHeight="1">
      <c r="A304" s="29" t="s">
        <v>443</v>
      </c>
      <c r="B304" s="108" t="s">
        <v>508</v>
      </c>
      <c r="C304" s="29"/>
      <c r="D304" s="63"/>
      <c r="E304" s="9"/>
      <c r="F304" s="75">
        <f t="shared" si="41"/>
        <v>0</v>
      </c>
      <c r="G304" s="103" t="s">
        <v>509</v>
      </c>
      <c r="H304" s="29" t="s">
        <v>443</v>
      </c>
    </row>
    <row r="305" spans="1:8" s="45" customFormat="1" ht="30" customHeight="1">
      <c r="A305" s="60"/>
      <c r="B305" s="108" t="s">
        <v>510</v>
      </c>
      <c r="C305" s="29"/>
      <c r="D305" s="63"/>
      <c r="E305" s="9"/>
      <c r="F305" s="75">
        <f t="shared" si="41"/>
        <v>0</v>
      </c>
      <c r="G305" s="103" t="s">
        <v>511</v>
      </c>
      <c r="H305" s="60"/>
    </row>
    <row r="306" spans="1:8" s="45" customFormat="1" ht="25.5" customHeight="1">
      <c r="A306" s="27" t="str">
        <f t="shared" ref="A306:A309" si="49">H306</f>
        <v>B5.33 31 00.01</v>
      </c>
      <c r="B306" s="107" t="s">
        <v>512</v>
      </c>
      <c r="C306" s="27" t="s">
        <v>33</v>
      </c>
      <c r="D306" s="32">
        <v>2693</v>
      </c>
      <c r="E306" s="32"/>
      <c r="F306" s="75"/>
      <c r="G306" s="104" t="s">
        <v>513</v>
      </c>
      <c r="H306" s="27" t="s">
        <v>514</v>
      </c>
    </row>
    <row r="307" spans="1:8" s="45" customFormat="1" ht="25.5" customHeight="1">
      <c r="A307" s="27" t="str">
        <f t="shared" si="49"/>
        <v>B5.33 31 00.02</v>
      </c>
      <c r="B307" s="107" t="s">
        <v>288</v>
      </c>
      <c r="C307" s="27" t="s">
        <v>33</v>
      </c>
      <c r="D307" s="32">
        <v>1237</v>
      </c>
      <c r="E307" s="32"/>
      <c r="F307" s="75"/>
      <c r="G307" s="104" t="s">
        <v>515</v>
      </c>
      <c r="H307" s="27" t="s">
        <v>516</v>
      </c>
    </row>
    <row r="308" spans="1:8" s="45" customFormat="1" ht="25.5" customHeight="1">
      <c r="A308" s="27" t="str">
        <f t="shared" si="49"/>
        <v>B5.33 31 00.03</v>
      </c>
      <c r="B308" s="107" t="s">
        <v>302</v>
      </c>
      <c r="C308" s="27" t="s">
        <v>33</v>
      </c>
      <c r="D308" s="32">
        <v>131</v>
      </c>
      <c r="E308" s="5"/>
      <c r="F308" s="75"/>
      <c r="G308" s="104" t="s">
        <v>517</v>
      </c>
      <c r="H308" s="27" t="s">
        <v>518</v>
      </c>
    </row>
    <row r="309" spans="1:8" s="45" customFormat="1" ht="25.5" customHeight="1">
      <c r="A309" s="41" t="str">
        <f t="shared" si="49"/>
        <v>B4.33 31 00.04</v>
      </c>
      <c r="B309" s="10" t="s">
        <v>305</v>
      </c>
      <c r="C309" s="27" t="s">
        <v>33</v>
      </c>
      <c r="D309" s="32">
        <v>20</v>
      </c>
      <c r="E309" s="11"/>
      <c r="F309" s="75"/>
      <c r="G309" s="104" t="s">
        <v>306</v>
      </c>
      <c r="H309" s="41" t="s">
        <v>448</v>
      </c>
    </row>
    <row r="310" spans="1:8" s="45" customFormat="1" ht="30" customHeight="1">
      <c r="A310" s="60"/>
      <c r="B310" s="108" t="s">
        <v>298</v>
      </c>
      <c r="C310" s="29"/>
      <c r="D310" s="63">
        <v>0</v>
      </c>
      <c r="E310" s="9"/>
      <c r="F310" s="75"/>
      <c r="G310" s="103" t="s">
        <v>299</v>
      </c>
      <c r="H310" s="60"/>
    </row>
    <row r="311" spans="1:8" s="45" customFormat="1" ht="28.5" customHeight="1">
      <c r="A311" s="27" t="str">
        <f t="shared" ref="A311:A316" si="50">H311</f>
        <v>B5.33 31 00.05</v>
      </c>
      <c r="B311" s="107" t="s">
        <v>512</v>
      </c>
      <c r="C311" s="27" t="s">
        <v>33</v>
      </c>
      <c r="D311" s="32">
        <v>4588</v>
      </c>
      <c r="E311" s="32"/>
      <c r="F311" s="75"/>
      <c r="G311" s="104" t="s">
        <v>513</v>
      </c>
      <c r="H311" s="27" t="s">
        <v>519</v>
      </c>
    </row>
    <row r="312" spans="1:8" s="45" customFormat="1" ht="28.5" customHeight="1">
      <c r="A312" s="27" t="str">
        <f t="shared" si="50"/>
        <v>B5.33 31 00.06</v>
      </c>
      <c r="B312" s="107" t="s">
        <v>288</v>
      </c>
      <c r="C312" s="27" t="s">
        <v>33</v>
      </c>
      <c r="D312" s="32">
        <v>4052</v>
      </c>
      <c r="E312" s="32"/>
      <c r="F312" s="75"/>
      <c r="G312" s="104" t="s">
        <v>445</v>
      </c>
      <c r="H312" s="27" t="s">
        <v>520</v>
      </c>
    </row>
    <row r="313" spans="1:8" s="45" customFormat="1" ht="28.5" customHeight="1">
      <c r="A313" s="27" t="str">
        <f t="shared" si="50"/>
        <v>B5.33 31 00.07</v>
      </c>
      <c r="B313" s="107" t="s">
        <v>302</v>
      </c>
      <c r="C313" s="27" t="s">
        <v>33</v>
      </c>
      <c r="D313" s="32">
        <v>1579</v>
      </c>
      <c r="E313" s="32"/>
      <c r="F313" s="75"/>
      <c r="G313" s="104" t="s">
        <v>521</v>
      </c>
      <c r="H313" s="27" t="s">
        <v>522</v>
      </c>
    </row>
    <row r="314" spans="1:8" s="45" customFormat="1" ht="28.5" customHeight="1">
      <c r="A314" s="27" t="str">
        <f t="shared" si="50"/>
        <v>B5.33 31 00.08</v>
      </c>
      <c r="B314" s="107" t="s">
        <v>523</v>
      </c>
      <c r="C314" s="27" t="s">
        <v>33</v>
      </c>
      <c r="D314" s="32">
        <v>446</v>
      </c>
      <c r="E314" s="32"/>
      <c r="F314" s="75"/>
      <c r="G314" s="104" t="s">
        <v>524</v>
      </c>
      <c r="H314" s="27" t="s">
        <v>525</v>
      </c>
    </row>
    <row r="315" spans="1:8" s="45" customFormat="1" ht="28.5" customHeight="1">
      <c r="A315" s="27" t="str">
        <f t="shared" si="50"/>
        <v>B5.33 31 00.09</v>
      </c>
      <c r="B315" s="107" t="s">
        <v>526</v>
      </c>
      <c r="C315" s="27" t="s">
        <v>33</v>
      </c>
      <c r="D315" s="32">
        <v>559</v>
      </c>
      <c r="E315" s="32"/>
      <c r="F315" s="75"/>
      <c r="G315" s="104" t="s">
        <v>527</v>
      </c>
      <c r="H315" s="27" t="s">
        <v>528</v>
      </c>
    </row>
    <row r="316" spans="1:8" s="45" customFormat="1" ht="28.5" customHeight="1">
      <c r="A316" s="41" t="str">
        <f t="shared" si="50"/>
        <v>B5.33 31 00.10</v>
      </c>
      <c r="B316" s="10" t="s">
        <v>529</v>
      </c>
      <c r="C316" s="27" t="s">
        <v>33</v>
      </c>
      <c r="D316" s="32">
        <v>10</v>
      </c>
      <c r="E316" s="11"/>
      <c r="F316" s="75"/>
      <c r="G316" s="104" t="s">
        <v>530</v>
      </c>
      <c r="H316" s="27" t="s">
        <v>531</v>
      </c>
    </row>
    <row r="317" spans="1:8" s="45" customFormat="1" ht="21.75" customHeight="1">
      <c r="A317" s="60"/>
      <c r="B317" s="108" t="s">
        <v>307</v>
      </c>
      <c r="C317" s="29"/>
      <c r="D317" s="63">
        <v>0</v>
      </c>
      <c r="E317" s="9"/>
      <c r="F317" s="75"/>
      <c r="G317" s="103" t="s">
        <v>308</v>
      </c>
      <c r="H317" s="60"/>
    </row>
    <row r="318" spans="1:8" s="45" customFormat="1" ht="25.5" customHeight="1">
      <c r="A318" s="27" t="str">
        <f t="shared" ref="A318:A323" si="51">H318</f>
        <v>B5.33 31 00.11</v>
      </c>
      <c r="B318" s="107" t="s">
        <v>512</v>
      </c>
      <c r="C318" s="27" t="s">
        <v>33</v>
      </c>
      <c r="D318" s="32">
        <v>20</v>
      </c>
      <c r="E318" s="32"/>
      <c r="F318" s="75"/>
      <c r="G318" s="104" t="s">
        <v>513</v>
      </c>
      <c r="H318" s="27" t="s">
        <v>532</v>
      </c>
    </row>
    <row r="319" spans="1:8" s="45" customFormat="1" ht="25.5" customHeight="1">
      <c r="A319" s="27" t="str">
        <f t="shared" si="51"/>
        <v>B5.33 31 00.12</v>
      </c>
      <c r="B319" s="107" t="s">
        <v>288</v>
      </c>
      <c r="C319" s="27" t="s">
        <v>33</v>
      </c>
      <c r="D319" s="32">
        <v>317</v>
      </c>
      <c r="E319" s="32"/>
      <c r="F319" s="75"/>
      <c r="G319" s="104" t="s">
        <v>445</v>
      </c>
      <c r="H319" s="27" t="s">
        <v>533</v>
      </c>
    </row>
    <row r="320" spans="1:8" s="45" customFormat="1" ht="25.5" customHeight="1">
      <c r="A320" s="27" t="str">
        <f t="shared" si="51"/>
        <v>B5.33 31 00.13</v>
      </c>
      <c r="B320" s="107" t="s">
        <v>534</v>
      </c>
      <c r="C320" s="27" t="s">
        <v>33</v>
      </c>
      <c r="D320" s="32">
        <v>10</v>
      </c>
      <c r="E320" s="32"/>
      <c r="F320" s="75"/>
      <c r="G320" s="104" t="s">
        <v>521</v>
      </c>
      <c r="H320" s="27" t="s">
        <v>535</v>
      </c>
    </row>
    <row r="321" spans="1:8" s="45" customFormat="1" ht="25.5" customHeight="1">
      <c r="A321" s="27" t="str">
        <f t="shared" si="51"/>
        <v>B5.33 31 00.14</v>
      </c>
      <c r="B321" s="107" t="s">
        <v>536</v>
      </c>
      <c r="C321" s="27" t="s">
        <v>33</v>
      </c>
      <c r="D321" s="32">
        <v>606</v>
      </c>
      <c r="E321" s="32"/>
      <c r="F321" s="75"/>
      <c r="G321" s="104" t="s">
        <v>524</v>
      </c>
      <c r="H321" s="27" t="s">
        <v>537</v>
      </c>
    </row>
    <row r="322" spans="1:8" s="45" customFormat="1" ht="25.5" customHeight="1">
      <c r="A322" s="27" t="str">
        <f t="shared" si="51"/>
        <v>B5.33 31 00.15</v>
      </c>
      <c r="B322" s="107" t="s">
        <v>526</v>
      </c>
      <c r="C322" s="27" t="s">
        <v>33</v>
      </c>
      <c r="D322" s="32">
        <v>528</v>
      </c>
      <c r="E322" s="32"/>
      <c r="F322" s="75"/>
      <c r="G322" s="104" t="s">
        <v>527</v>
      </c>
      <c r="H322" s="27" t="s">
        <v>538</v>
      </c>
    </row>
    <row r="323" spans="1:8" s="45" customFormat="1" ht="25.5" customHeight="1">
      <c r="A323" s="41" t="str">
        <f t="shared" si="51"/>
        <v>B5.33 31 00.16</v>
      </c>
      <c r="B323" s="10" t="s">
        <v>529</v>
      </c>
      <c r="C323" s="27" t="s">
        <v>33</v>
      </c>
      <c r="D323" s="32">
        <v>10</v>
      </c>
      <c r="E323" s="11"/>
      <c r="F323" s="75"/>
      <c r="G323" s="104" t="s">
        <v>530</v>
      </c>
      <c r="H323" s="27" t="s">
        <v>539</v>
      </c>
    </row>
    <row r="324" spans="1:8" s="45" customFormat="1" ht="30" customHeight="1">
      <c r="A324" s="49"/>
      <c r="B324" s="42" t="s">
        <v>540</v>
      </c>
      <c r="C324" s="2294" t="s">
        <v>79</v>
      </c>
      <c r="D324" s="2297"/>
      <c r="E324" s="2297"/>
      <c r="F324" s="75">
        <f t="shared" ref="F324:F359" si="52">E324+D324</f>
        <v>0</v>
      </c>
      <c r="G324" s="109" t="s">
        <v>541</v>
      </c>
      <c r="H324" s="49"/>
    </row>
    <row r="325" spans="1:8" s="23" customFormat="1" ht="26.25" customHeight="1">
      <c r="A325" s="29"/>
      <c r="B325" s="28" t="s">
        <v>507</v>
      </c>
      <c r="C325" s="29"/>
      <c r="D325" s="50"/>
      <c r="E325" s="4"/>
      <c r="F325" s="75">
        <f t="shared" si="52"/>
        <v>0</v>
      </c>
      <c r="G325" s="103" t="s">
        <v>279</v>
      </c>
      <c r="H325" s="29"/>
    </row>
    <row r="326" spans="1:8" s="45" customFormat="1" ht="54.75" customHeight="1">
      <c r="A326" s="27" t="s">
        <v>443</v>
      </c>
      <c r="B326" s="108" t="s">
        <v>508</v>
      </c>
      <c r="C326" s="29"/>
      <c r="D326" s="63"/>
      <c r="E326" s="9"/>
      <c r="F326" s="75">
        <f t="shared" si="52"/>
        <v>0</v>
      </c>
      <c r="G326" s="103" t="s">
        <v>509</v>
      </c>
      <c r="H326" s="27" t="s">
        <v>443</v>
      </c>
    </row>
    <row r="327" spans="1:8" s="45" customFormat="1" ht="21" customHeight="1">
      <c r="A327" s="60"/>
      <c r="B327" s="108" t="s">
        <v>542</v>
      </c>
      <c r="C327" s="29"/>
      <c r="D327" s="63"/>
      <c r="E327" s="9"/>
      <c r="F327" s="75">
        <f t="shared" si="52"/>
        <v>0</v>
      </c>
      <c r="G327" s="103" t="s">
        <v>543</v>
      </c>
      <c r="H327" s="60"/>
    </row>
    <row r="328" spans="1:8" s="45" customFormat="1" ht="25.5" customHeight="1">
      <c r="A328" s="27" t="str">
        <f t="shared" ref="A328:A333" si="53">H328</f>
        <v>B5.33 31 00.17</v>
      </c>
      <c r="B328" s="107" t="s">
        <v>512</v>
      </c>
      <c r="C328" s="27" t="s">
        <v>33</v>
      </c>
      <c r="D328" s="32">
        <v>70</v>
      </c>
      <c r="E328" s="5"/>
      <c r="F328" s="75"/>
      <c r="G328" s="104" t="s">
        <v>544</v>
      </c>
      <c r="H328" s="27" t="s">
        <v>545</v>
      </c>
    </row>
    <row r="329" spans="1:8" s="45" customFormat="1" ht="25.5" customHeight="1">
      <c r="A329" s="27" t="str">
        <f t="shared" si="53"/>
        <v>B5.33 31 00.18</v>
      </c>
      <c r="B329" s="107" t="s">
        <v>450</v>
      </c>
      <c r="C329" s="27" t="s">
        <v>33</v>
      </c>
      <c r="D329" s="32">
        <v>776</v>
      </c>
      <c r="E329" s="5"/>
      <c r="F329" s="75"/>
      <c r="G329" s="104" t="s">
        <v>451</v>
      </c>
      <c r="H329" s="27" t="s">
        <v>546</v>
      </c>
    </row>
    <row r="330" spans="1:8" s="45" customFormat="1" ht="25.5" customHeight="1">
      <c r="A330" s="27" t="str">
        <f t="shared" si="53"/>
        <v>B5.33 31 00.19</v>
      </c>
      <c r="B330" s="107" t="s">
        <v>547</v>
      </c>
      <c r="C330" s="27" t="s">
        <v>33</v>
      </c>
      <c r="D330" s="32">
        <v>733</v>
      </c>
      <c r="E330" s="5"/>
      <c r="F330" s="75"/>
      <c r="G330" s="104" t="s">
        <v>521</v>
      </c>
      <c r="H330" s="27" t="s">
        <v>548</v>
      </c>
    </row>
    <row r="331" spans="1:8" s="45" customFormat="1" ht="25.5" customHeight="1">
      <c r="A331" s="27" t="str">
        <f t="shared" si="53"/>
        <v>B5.33 31 00.20</v>
      </c>
      <c r="B331" s="107" t="s">
        <v>523</v>
      </c>
      <c r="C331" s="27" t="s">
        <v>33</v>
      </c>
      <c r="D331" s="32">
        <v>200</v>
      </c>
      <c r="E331" s="5"/>
      <c r="F331" s="75"/>
      <c r="G331" s="104" t="s">
        <v>524</v>
      </c>
      <c r="H331" s="27" t="s">
        <v>549</v>
      </c>
    </row>
    <row r="332" spans="1:8" s="45" customFormat="1" ht="25.5" customHeight="1">
      <c r="A332" s="27" t="str">
        <f t="shared" si="53"/>
        <v>B5.33 31 00.21</v>
      </c>
      <c r="B332" s="107" t="s">
        <v>526</v>
      </c>
      <c r="C332" s="27" t="s">
        <v>33</v>
      </c>
      <c r="D332" s="32">
        <v>445</v>
      </c>
      <c r="E332" s="5"/>
      <c r="F332" s="75"/>
      <c r="G332" s="104" t="s">
        <v>527</v>
      </c>
      <c r="H332" s="27" t="s">
        <v>550</v>
      </c>
    </row>
    <row r="333" spans="1:8" s="45" customFormat="1" ht="25.5" customHeight="1">
      <c r="A333" s="41" t="str">
        <f t="shared" si="53"/>
        <v>B5.33 31 00.22</v>
      </c>
      <c r="B333" s="10" t="s">
        <v>529</v>
      </c>
      <c r="C333" s="27" t="s">
        <v>33</v>
      </c>
      <c r="D333" s="32">
        <v>10</v>
      </c>
      <c r="E333" s="11"/>
      <c r="F333" s="75"/>
      <c r="G333" s="104" t="s">
        <v>530</v>
      </c>
      <c r="H333" s="27" t="s">
        <v>551</v>
      </c>
    </row>
    <row r="334" spans="1:8" s="45" customFormat="1" ht="21.75" customHeight="1">
      <c r="A334" s="60"/>
      <c r="B334" s="108" t="s">
        <v>552</v>
      </c>
      <c r="C334" s="29"/>
      <c r="D334" s="63">
        <v>0</v>
      </c>
      <c r="E334" s="9"/>
      <c r="F334" s="75"/>
      <c r="G334" s="103" t="s">
        <v>553</v>
      </c>
      <c r="H334" s="60"/>
    </row>
    <row r="335" spans="1:8" s="45" customFormat="1" ht="25.5" customHeight="1">
      <c r="A335" s="27" t="str">
        <f t="shared" ref="A335:A340" si="54">H335</f>
        <v>B5.33 31 00.23</v>
      </c>
      <c r="B335" s="107" t="s">
        <v>512</v>
      </c>
      <c r="C335" s="27" t="s">
        <v>33</v>
      </c>
      <c r="D335" s="32">
        <v>10</v>
      </c>
      <c r="E335" s="5"/>
      <c r="F335" s="75"/>
      <c r="G335" s="104" t="s">
        <v>544</v>
      </c>
      <c r="H335" s="27" t="s">
        <v>554</v>
      </c>
    </row>
    <row r="336" spans="1:8" s="45" customFormat="1" ht="25.5" customHeight="1">
      <c r="A336" s="27" t="str">
        <f t="shared" si="54"/>
        <v>B5.33 31 00.24</v>
      </c>
      <c r="B336" s="107" t="s">
        <v>450</v>
      </c>
      <c r="C336" s="27" t="s">
        <v>33</v>
      </c>
      <c r="D336" s="32">
        <v>10</v>
      </c>
      <c r="E336" s="5"/>
      <c r="F336" s="75"/>
      <c r="G336" s="104" t="s">
        <v>451</v>
      </c>
      <c r="H336" s="27" t="s">
        <v>555</v>
      </c>
    </row>
    <row r="337" spans="1:8" s="45" customFormat="1" ht="25.5" customHeight="1">
      <c r="A337" s="27" t="str">
        <f t="shared" si="54"/>
        <v>B5.33 31 00.25</v>
      </c>
      <c r="B337" s="107" t="s">
        <v>547</v>
      </c>
      <c r="C337" s="27" t="s">
        <v>33</v>
      </c>
      <c r="D337" s="32">
        <v>10</v>
      </c>
      <c r="E337" s="5"/>
      <c r="F337" s="75"/>
      <c r="G337" s="104" t="s">
        <v>521</v>
      </c>
      <c r="H337" s="27" t="s">
        <v>556</v>
      </c>
    </row>
    <row r="338" spans="1:8" s="45" customFormat="1" ht="28.5" customHeight="1">
      <c r="A338" s="27" t="str">
        <f t="shared" si="54"/>
        <v>B5.33 31 00.26</v>
      </c>
      <c r="B338" s="107" t="s">
        <v>557</v>
      </c>
      <c r="C338" s="27" t="s">
        <v>33</v>
      </c>
      <c r="D338" s="32">
        <v>425</v>
      </c>
      <c r="E338" s="5"/>
      <c r="F338" s="75"/>
      <c r="G338" s="104" t="s">
        <v>558</v>
      </c>
      <c r="H338" s="27" t="s">
        <v>559</v>
      </c>
    </row>
    <row r="339" spans="1:8" s="45" customFormat="1" ht="28.5" customHeight="1">
      <c r="A339" s="27" t="str">
        <f t="shared" si="54"/>
        <v>B5.33 31 00.27</v>
      </c>
      <c r="B339" s="107" t="s">
        <v>526</v>
      </c>
      <c r="C339" s="27" t="s">
        <v>33</v>
      </c>
      <c r="D339" s="32">
        <v>612</v>
      </c>
      <c r="E339" s="5"/>
      <c r="F339" s="75"/>
      <c r="G339" s="104" t="s">
        <v>527</v>
      </c>
      <c r="H339" s="27" t="s">
        <v>560</v>
      </c>
    </row>
    <row r="340" spans="1:8" s="45" customFormat="1" ht="30" customHeight="1">
      <c r="A340" s="41" t="str">
        <f t="shared" si="54"/>
        <v>B5.33 31 00.28</v>
      </c>
      <c r="B340" s="10" t="s">
        <v>529</v>
      </c>
      <c r="C340" s="27" t="s">
        <v>33</v>
      </c>
      <c r="D340" s="32">
        <v>10</v>
      </c>
      <c r="E340" s="11"/>
      <c r="F340" s="75"/>
      <c r="G340" s="104" t="s">
        <v>530</v>
      </c>
      <c r="H340" s="27" t="s">
        <v>561</v>
      </c>
    </row>
    <row r="341" spans="1:8" s="45" customFormat="1" ht="23.25" customHeight="1">
      <c r="A341" s="60"/>
      <c r="B341" s="108" t="s">
        <v>562</v>
      </c>
      <c r="C341" s="29"/>
      <c r="D341" s="63">
        <v>0</v>
      </c>
      <c r="E341" s="9"/>
      <c r="F341" s="75"/>
      <c r="G341" s="103" t="s">
        <v>563</v>
      </c>
      <c r="H341" s="60"/>
    </row>
    <row r="342" spans="1:8" s="45" customFormat="1" ht="25.5" customHeight="1">
      <c r="A342" s="27" t="str">
        <f t="shared" ref="A342:A346" si="55">H342</f>
        <v>B5.33 31 00.29</v>
      </c>
      <c r="B342" s="107" t="s">
        <v>512</v>
      </c>
      <c r="C342" s="27" t="s">
        <v>33</v>
      </c>
      <c r="D342" s="32">
        <v>10</v>
      </c>
      <c r="E342" s="5"/>
      <c r="F342" s="75"/>
      <c r="G342" s="104" t="s">
        <v>544</v>
      </c>
      <c r="H342" s="27" t="s">
        <v>564</v>
      </c>
    </row>
    <row r="343" spans="1:8" s="45" customFormat="1" ht="25.5" customHeight="1">
      <c r="A343" s="27" t="str">
        <f t="shared" si="55"/>
        <v>B5.33 31 00.30</v>
      </c>
      <c r="B343" s="107" t="s">
        <v>450</v>
      </c>
      <c r="C343" s="27" t="s">
        <v>33</v>
      </c>
      <c r="D343" s="32">
        <v>10</v>
      </c>
      <c r="E343" s="5"/>
      <c r="F343" s="75"/>
      <c r="G343" s="104" t="s">
        <v>451</v>
      </c>
      <c r="H343" s="27" t="s">
        <v>565</v>
      </c>
    </row>
    <row r="344" spans="1:8" s="45" customFormat="1" ht="25.5" customHeight="1">
      <c r="A344" s="27" t="str">
        <f t="shared" si="55"/>
        <v>B5.33 31 00.31</v>
      </c>
      <c r="B344" s="107" t="s">
        <v>547</v>
      </c>
      <c r="C344" s="27" t="s">
        <v>33</v>
      </c>
      <c r="D344" s="32">
        <v>10</v>
      </c>
      <c r="E344" s="5"/>
      <c r="F344" s="75"/>
      <c r="G344" s="104" t="s">
        <v>521</v>
      </c>
      <c r="H344" s="27" t="s">
        <v>566</v>
      </c>
    </row>
    <row r="345" spans="1:8" s="45" customFormat="1" ht="28.5" customHeight="1">
      <c r="A345" s="27" t="str">
        <f t="shared" si="55"/>
        <v>B5.33 31 00.32</v>
      </c>
      <c r="B345" s="107" t="s">
        <v>523</v>
      </c>
      <c r="C345" s="27" t="s">
        <v>33</v>
      </c>
      <c r="D345" s="32">
        <v>924</v>
      </c>
      <c r="E345" s="5"/>
      <c r="F345" s="75"/>
      <c r="G345" s="104" t="s">
        <v>524</v>
      </c>
      <c r="H345" s="27" t="s">
        <v>567</v>
      </c>
    </row>
    <row r="346" spans="1:8" s="45" customFormat="1" ht="28.5" customHeight="1">
      <c r="A346" s="27" t="str">
        <f t="shared" si="55"/>
        <v>B5.33 31 00.33</v>
      </c>
      <c r="B346" s="10" t="s">
        <v>529</v>
      </c>
      <c r="C346" s="27" t="s">
        <v>33</v>
      </c>
      <c r="D346" s="32">
        <v>10</v>
      </c>
      <c r="E346" s="11"/>
      <c r="F346" s="75"/>
      <c r="G346" s="104" t="s">
        <v>530</v>
      </c>
      <c r="H346" s="27" t="s">
        <v>568</v>
      </c>
    </row>
    <row r="347" spans="1:8" s="45" customFormat="1" ht="28.5" customHeight="1">
      <c r="A347" s="27"/>
      <c r="B347" s="10"/>
      <c r="C347" s="27"/>
      <c r="D347" s="32"/>
      <c r="E347" s="11"/>
      <c r="F347" s="75"/>
      <c r="G347" s="104"/>
      <c r="H347" s="27"/>
    </row>
    <row r="348" spans="1:8" s="45" customFormat="1" ht="30" customHeight="1">
      <c r="A348" s="49"/>
      <c r="B348" s="42" t="s">
        <v>540</v>
      </c>
      <c r="C348" s="2294" t="s">
        <v>79</v>
      </c>
      <c r="D348" s="2297"/>
      <c r="E348" s="2297"/>
      <c r="F348" s="75">
        <f t="shared" ref="F348:F350" si="56">E348+D348</f>
        <v>0</v>
      </c>
      <c r="G348" s="109" t="s">
        <v>541</v>
      </c>
      <c r="H348" s="49"/>
    </row>
    <row r="349" spans="1:8" s="23" customFormat="1" ht="26.25" customHeight="1">
      <c r="A349" s="29"/>
      <c r="B349" s="28" t="s">
        <v>507</v>
      </c>
      <c r="C349" s="29"/>
      <c r="D349" s="50"/>
      <c r="E349" s="4"/>
      <c r="F349" s="75">
        <f t="shared" si="56"/>
        <v>0</v>
      </c>
      <c r="G349" s="103" t="s">
        <v>279</v>
      </c>
      <c r="H349" s="29"/>
    </row>
    <row r="350" spans="1:8" s="45" customFormat="1" ht="54.75" customHeight="1">
      <c r="A350" s="27" t="s">
        <v>443</v>
      </c>
      <c r="B350" s="108" t="s">
        <v>508</v>
      </c>
      <c r="C350" s="29"/>
      <c r="D350" s="63"/>
      <c r="E350" s="9"/>
      <c r="F350" s="75">
        <f t="shared" si="56"/>
        <v>0</v>
      </c>
      <c r="G350" s="103" t="s">
        <v>509</v>
      </c>
      <c r="H350" s="27" t="s">
        <v>443</v>
      </c>
    </row>
    <row r="351" spans="1:8" s="45" customFormat="1" ht="22.5" customHeight="1">
      <c r="A351" s="60"/>
      <c r="B351" s="108" t="s">
        <v>569</v>
      </c>
      <c r="C351" s="29"/>
      <c r="D351" s="63">
        <v>0</v>
      </c>
      <c r="E351" s="9"/>
      <c r="F351" s="75"/>
      <c r="G351" s="103" t="s">
        <v>570</v>
      </c>
      <c r="H351" s="60"/>
    </row>
    <row r="352" spans="1:8" s="45" customFormat="1" ht="21.75" customHeight="1">
      <c r="A352" s="27" t="str">
        <f t="shared" ref="A352:A356" si="57">H352</f>
        <v>B5.33 31 00.34</v>
      </c>
      <c r="B352" s="107" t="s">
        <v>302</v>
      </c>
      <c r="C352" s="27" t="s">
        <v>33</v>
      </c>
      <c r="D352" s="32">
        <v>98</v>
      </c>
      <c r="E352" s="5"/>
      <c r="F352" s="75"/>
      <c r="G352" s="104" t="s">
        <v>521</v>
      </c>
      <c r="H352" s="27" t="s">
        <v>571</v>
      </c>
    </row>
    <row r="353" spans="1:8" s="45" customFormat="1" ht="21.75" customHeight="1">
      <c r="A353" s="27" t="str">
        <f t="shared" si="57"/>
        <v>B5.33 31 00.35</v>
      </c>
      <c r="B353" s="107" t="s">
        <v>523</v>
      </c>
      <c r="C353" s="27" t="s">
        <v>33</v>
      </c>
      <c r="D353" s="32">
        <v>392</v>
      </c>
      <c r="E353" s="5"/>
      <c r="F353" s="75"/>
      <c r="G353" s="104" t="s">
        <v>524</v>
      </c>
      <c r="H353" s="27" t="s">
        <v>572</v>
      </c>
    </row>
    <row r="354" spans="1:8" s="45" customFormat="1" ht="21.75" customHeight="1">
      <c r="A354" s="27" t="str">
        <f t="shared" si="57"/>
        <v>B5.33 31 00.36</v>
      </c>
      <c r="B354" s="107" t="s">
        <v>526</v>
      </c>
      <c r="C354" s="27" t="s">
        <v>33</v>
      </c>
      <c r="D354" s="32">
        <v>372</v>
      </c>
      <c r="E354" s="5"/>
      <c r="F354" s="75"/>
      <c r="G354" s="104" t="s">
        <v>527</v>
      </c>
      <c r="H354" s="27" t="s">
        <v>573</v>
      </c>
    </row>
    <row r="355" spans="1:8" s="45" customFormat="1" ht="21.75" customHeight="1">
      <c r="A355" s="27" t="str">
        <f t="shared" si="57"/>
        <v>B5.33 31 00.37</v>
      </c>
      <c r="B355" s="107" t="s">
        <v>574</v>
      </c>
      <c r="C355" s="27" t="s">
        <v>33</v>
      </c>
      <c r="D355" s="32">
        <v>373</v>
      </c>
      <c r="E355" s="5"/>
      <c r="F355" s="75"/>
      <c r="G355" s="104" t="s">
        <v>575</v>
      </c>
      <c r="H355" s="27" t="s">
        <v>576</v>
      </c>
    </row>
    <row r="356" spans="1:8" s="45" customFormat="1" ht="21.75" customHeight="1">
      <c r="A356" s="27" t="str">
        <f t="shared" si="57"/>
        <v>B5.33 31 00.38</v>
      </c>
      <c r="B356" s="10" t="s">
        <v>577</v>
      </c>
      <c r="C356" s="27" t="s">
        <v>33</v>
      </c>
      <c r="D356" s="32">
        <v>10</v>
      </c>
      <c r="E356" s="11"/>
      <c r="F356" s="75"/>
      <c r="G356" s="104" t="s">
        <v>578</v>
      </c>
      <c r="H356" s="27" t="s">
        <v>579</v>
      </c>
    </row>
    <row r="357" spans="1:8" s="34" customFormat="1" ht="24.75" customHeight="1">
      <c r="A357" s="27"/>
      <c r="B357" s="108" t="s">
        <v>580</v>
      </c>
      <c r="C357" s="29"/>
      <c r="D357" s="63"/>
      <c r="E357" s="9"/>
      <c r="F357" s="75">
        <f t="shared" si="52"/>
        <v>0</v>
      </c>
      <c r="G357" s="103" t="s">
        <v>581</v>
      </c>
      <c r="H357" s="27"/>
    </row>
    <row r="358" spans="1:8" s="106" customFormat="1" ht="26.25" customHeight="1">
      <c r="A358" s="55" t="str">
        <f>H358</f>
        <v>33 05 13</v>
      </c>
      <c r="B358" s="108" t="s">
        <v>582</v>
      </c>
      <c r="C358" s="29"/>
      <c r="D358" s="63"/>
      <c r="E358" s="9"/>
      <c r="F358" s="75">
        <f t="shared" si="52"/>
        <v>0</v>
      </c>
      <c r="G358" s="103" t="s">
        <v>583</v>
      </c>
      <c r="H358" s="55" t="s">
        <v>584</v>
      </c>
    </row>
    <row r="359" spans="1:8" s="34" customFormat="1" ht="30" customHeight="1">
      <c r="A359" s="27"/>
      <c r="B359" s="108" t="s">
        <v>585</v>
      </c>
      <c r="C359" s="29"/>
      <c r="D359" s="63"/>
      <c r="E359" s="9"/>
      <c r="F359" s="75">
        <f t="shared" si="52"/>
        <v>0</v>
      </c>
      <c r="G359" s="103" t="s">
        <v>586</v>
      </c>
      <c r="H359" s="27"/>
    </row>
    <row r="360" spans="1:8" s="34" customFormat="1" ht="23.25" customHeight="1">
      <c r="A360" s="27" t="str">
        <f>H360</f>
        <v>B5.33 05 13.01</v>
      </c>
      <c r="B360" s="110" t="s">
        <v>587</v>
      </c>
      <c r="C360" s="27" t="s">
        <v>267</v>
      </c>
      <c r="D360" s="32">
        <v>87</v>
      </c>
      <c r="E360" s="15"/>
      <c r="F360" s="75"/>
      <c r="G360" s="104" t="s">
        <v>588</v>
      </c>
      <c r="H360" s="27" t="s">
        <v>589</v>
      </c>
    </row>
    <row r="361" spans="1:8" s="34" customFormat="1" ht="23.25" customHeight="1">
      <c r="A361" s="27" t="str">
        <f t="shared" ref="A361:A371" si="58">H361</f>
        <v>B5.33 05 13.02</v>
      </c>
      <c r="B361" s="110" t="s">
        <v>590</v>
      </c>
      <c r="C361" s="27" t="s">
        <v>267</v>
      </c>
      <c r="D361" s="32">
        <v>113</v>
      </c>
      <c r="E361" s="15"/>
      <c r="F361" s="75"/>
      <c r="G361" s="104" t="s">
        <v>591</v>
      </c>
      <c r="H361" s="27" t="s">
        <v>592</v>
      </c>
    </row>
    <row r="362" spans="1:8" s="34" customFormat="1" ht="23.25" customHeight="1">
      <c r="A362" s="27" t="str">
        <f t="shared" si="58"/>
        <v>B5.33 05 13.03</v>
      </c>
      <c r="B362" s="110" t="s">
        <v>593</v>
      </c>
      <c r="C362" s="27" t="s">
        <v>267</v>
      </c>
      <c r="D362" s="15">
        <v>2</v>
      </c>
      <c r="E362" s="5"/>
      <c r="F362" s="75"/>
      <c r="G362" s="104" t="s">
        <v>594</v>
      </c>
      <c r="H362" s="27" t="s">
        <v>595</v>
      </c>
    </row>
    <row r="363" spans="1:8" s="34" customFormat="1" ht="23.25" customHeight="1">
      <c r="A363" s="27" t="str">
        <f t="shared" si="58"/>
        <v>B5.33 05 13.04</v>
      </c>
      <c r="B363" s="110" t="s">
        <v>596</v>
      </c>
      <c r="C363" s="27" t="s">
        <v>267</v>
      </c>
      <c r="D363" s="32">
        <v>45</v>
      </c>
      <c r="E363" s="15"/>
      <c r="F363" s="75"/>
      <c r="G363" s="104" t="s">
        <v>597</v>
      </c>
      <c r="H363" s="27" t="s">
        <v>598</v>
      </c>
    </row>
    <row r="364" spans="1:8" s="34" customFormat="1" ht="23.25" customHeight="1">
      <c r="A364" s="27" t="str">
        <f t="shared" si="58"/>
        <v>B5.33 05 13.05</v>
      </c>
      <c r="B364" s="110" t="s">
        <v>599</v>
      </c>
      <c r="C364" s="27" t="s">
        <v>267</v>
      </c>
      <c r="D364" s="32">
        <v>21</v>
      </c>
      <c r="E364" s="15"/>
      <c r="F364" s="75"/>
      <c r="G364" s="104" t="s">
        <v>600</v>
      </c>
      <c r="H364" s="27" t="s">
        <v>601</v>
      </c>
    </row>
    <row r="365" spans="1:8" s="34" customFormat="1" ht="23.25" customHeight="1">
      <c r="A365" s="27" t="str">
        <f t="shared" si="58"/>
        <v>B5.33 05 13.06</v>
      </c>
      <c r="B365" s="110" t="s">
        <v>602</v>
      </c>
      <c r="C365" s="27" t="s">
        <v>267</v>
      </c>
      <c r="D365" s="32">
        <v>11</v>
      </c>
      <c r="E365" s="15"/>
      <c r="F365" s="75"/>
      <c r="G365" s="104" t="s">
        <v>603</v>
      </c>
      <c r="H365" s="27" t="s">
        <v>604</v>
      </c>
    </row>
    <row r="366" spans="1:8" s="34" customFormat="1" ht="23.25" customHeight="1">
      <c r="A366" s="27" t="str">
        <f t="shared" si="58"/>
        <v>B5.33 05 13.07</v>
      </c>
      <c r="B366" s="110" t="s">
        <v>605</v>
      </c>
      <c r="C366" s="27" t="s">
        <v>267</v>
      </c>
      <c r="D366" s="32">
        <v>14</v>
      </c>
      <c r="E366" s="5"/>
      <c r="F366" s="75"/>
      <c r="G366" s="104" t="s">
        <v>606</v>
      </c>
      <c r="H366" s="27" t="s">
        <v>607</v>
      </c>
    </row>
    <row r="367" spans="1:8" s="34" customFormat="1" ht="23.25" customHeight="1">
      <c r="A367" s="27" t="str">
        <f t="shared" si="58"/>
        <v>B5.33 05 13.08</v>
      </c>
      <c r="B367" s="110" t="s">
        <v>608</v>
      </c>
      <c r="C367" s="27" t="s">
        <v>267</v>
      </c>
      <c r="D367" s="32">
        <v>25</v>
      </c>
      <c r="E367" s="5"/>
      <c r="F367" s="75"/>
      <c r="G367" s="104" t="s">
        <v>609</v>
      </c>
      <c r="H367" s="27" t="s">
        <v>610</v>
      </c>
    </row>
    <row r="368" spans="1:8" s="34" customFormat="1" ht="23.25" customHeight="1">
      <c r="A368" s="27" t="str">
        <f t="shared" si="58"/>
        <v>B5.33 05 13.09</v>
      </c>
      <c r="B368" s="110" t="s">
        <v>611</v>
      </c>
      <c r="C368" s="27" t="s">
        <v>267</v>
      </c>
      <c r="D368" s="32">
        <v>18</v>
      </c>
      <c r="E368" s="5"/>
      <c r="F368" s="75"/>
      <c r="G368" s="104" t="s">
        <v>612</v>
      </c>
      <c r="H368" s="27" t="s">
        <v>613</v>
      </c>
    </row>
    <row r="369" spans="1:8" s="34" customFormat="1" ht="23.25" customHeight="1">
      <c r="A369" s="27" t="str">
        <f t="shared" si="58"/>
        <v>B5.33 05 13.10</v>
      </c>
      <c r="B369" s="110" t="s">
        <v>614</v>
      </c>
      <c r="C369" s="27" t="s">
        <v>267</v>
      </c>
      <c r="D369" s="15">
        <v>2</v>
      </c>
      <c r="E369" s="5"/>
      <c r="F369" s="75"/>
      <c r="G369" s="104" t="s">
        <v>615</v>
      </c>
      <c r="H369" s="27" t="s">
        <v>616</v>
      </c>
    </row>
    <row r="370" spans="1:8" s="34" customFormat="1" ht="23.25" customHeight="1">
      <c r="A370" s="27" t="str">
        <f t="shared" si="58"/>
        <v>B5.33 05 13.11</v>
      </c>
      <c r="B370" s="110" t="s">
        <v>617</v>
      </c>
      <c r="C370" s="27" t="s">
        <v>267</v>
      </c>
      <c r="D370" s="32">
        <v>3</v>
      </c>
      <c r="E370" s="5"/>
      <c r="F370" s="75"/>
      <c r="G370" s="104" t="s">
        <v>618</v>
      </c>
      <c r="H370" s="27" t="s">
        <v>619</v>
      </c>
    </row>
    <row r="371" spans="1:8" s="34" customFormat="1" ht="23.25" customHeight="1">
      <c r="A371" s="27" t="str">
        <f t="shared" si="58"/>
        <v>B5.33 05 13.12</v>
      </c>
      <c r="B371" s="110" t="s">
        <v>620</v>
      </c>
      <c r="C371" s="27" t="s">
        <v>267</v>
      </c>
      <c r="D371" s="32">
        <v>1</v>
      </c>
      <c r="E371" s="5"/>
      <c r="F371" s="75"/>
      <c r="G371" s="104" t="s">
        <v>621</v>
      </c>
      <c r="H371" s="27" t="s">
        <v>622</v>
      </c>
    </row>
    <row r="372" spans="1:8" s="34" customFormat="1" ht="18.75" customHeight="1">
      <c r="A372" s="27"/>
      <c r="B372" s="108" t="s">
        <v>623</v>
      </c>
      <c r="C372" s="29"/>
      <c r="D372" s="63">
        <v>0</v>
      </c>
      <c r="E372" s="9"/>
      <c r="F372" s="75"/>
      <c r="G372" s="103" t="s">
        <v>624</v>
      </c>
      <c r="H372" s="27"/>
    </row>
    <row r="373" spans="1:8" s="34" customFormat="1" ht="21.75" customHeight="1">
      <c r="A373" s="27" t="str">
        <f>H373</f>
        <v>B5.33 05 13.13</v>
      </c>
      <c r="B373" s="110" t="s">
        <v>614</v>
      </c>
      <c r="C373" s="27" t="s">
        <v>267</v>
      </c>
      <c r="D373" s="15">
        <v>1</v>
      </c>
      <c r="E373" s="5"/>
      <c r="F373" s="75"/>
      <c r="G373" s="104" t="s">
        <v>615</v>
      </c>
      <c r="H373" s="27" t="s">
        <v>625</v>
      </c>
    </row>
    <row r="374" spans="1:8" s="34" customFormat="1" ht="21.75" customHeight="1">
      <c r="A374" s="27" t="str">
        <f t="shared" ref="A374" si="59">H374</f>
        <v>B5.33 05 13.14</v>
      </c>
      <c r="B374" s="110" t="s">
        <v>620</v>
      </c>
      <c r="C374" s="27" t="s">
        <v>267</v>
      </c>
      <c r="D374" s="32">
        <v>1</v>
      </c>
      <c r="E374" s="5"/>
      <c r="F374" s="75"/>
      <c r="G374" s="104" t="s">
        <v>621</v>
      </c>
      <c r="H374" s="27" t="s">
        <v>626</v>
      </c>
    </row>
    <row r="375" spans="1:8" s="45" customFormat="1" ht="30" customHeight="1">
      <c r="A375" s="49"/>
      <c r="B375" s="42" t="s">
        <v>540</v>
      </c>
      <c r="C375" s="2294" t="s">
        <v>79</v>
      </c>
      <c r="D375" s="2297"/>
      <c r="E375" s="2297"/>
      <c r="F375" s="75">
        <f t="shared" ref="F375:F438" si="60">E375+D375</f>
        <v>0</v>
      </c>
      <c r="G375" s="109" t="s">
        <v>541</v>
      </c>
      <c r="H375" s="49"/>
    </row>
    <row r="376" spans="1:8" s="255" customFormat="1" ht="27" customHeight="1">
      <c r="A376" s="2295" t="s">
        <v>627</v>
      </c>
      <c r="B376" s="2296"/>
      <c r="C376" s="251"/>
      <c r="D376" s="252"/>
      <c r="E376" s="252"/>
      <c r="F376" s="252">
        <f t="shared" si="60"/>
        <v>0</v>
      </c>
      <c r="G376" s="253"/>
      <c r="H376" s="254" t="s">
        <v>628</v>
      </c>
    </row>
    <row r="377" spans="1:8" s="84" customFormat="1" ht="24.9" customHeight="1">
      <c r="A377" s="46">
        <f>H377</f>
        <v>0</v>
      </c>
      <c r="B377" s="28" t="s">
        <v>629</v>
      </c>
      <c r="C377" s="111"/>
      <c r="D377" s="112"/>
      <c r="E377" s="112"/>
      <c r="F377" s="75">
        <f t="shared" si="60"/>
        <v>0</v>
      </c>
      <c r="G377" s="73" t="s">
        <v>630</v>
      </c>
      <c r="H377" s="74"/>
    </row>
    <row r="378" spans="1:8" s="84" customFormat="1" ht="24.9" customHeight="1">
      <c r="A378" s="74" t="str">
        <f>H378</f>
        <v>33 42 11</v>
      </c>
      <c r="B378" s="28" t="s">
        <v>631</v>
      </c>
      <c r="C378" s="113"/>
      <c r="D378" s="114"/>
      <c r="E378" s="114"/>
      <c r="F378" s="75">
        <f t="shared" si="60"/>
        <v>0</v>
      </c>
      <c r="G378" s="78" t="s">
        <v>632</v>
      </c>
      <c r="H378" s="74" t="s">
        <v>633</v>
      </c>
    </row>
    <row r="379" spans="1:8" s="84" customFormat="1" ht="53.25" customHeight="1">
      <c r="A379" s="74">
        <f t="shared" ref="A379:A466" si="61">H379</f>
        <v>0</v>
      </c>
      <c r="B379" s="108" t="s">
        <v>508</v>
      </c>
      <c r="C379" s="29"/>
      <c r="D379" s="63"/>
      <c r="E379" s="9"/>
      <c r="F379" s="75">
        <f t="shared" si="60"/>
        <v>0</v>
      </c>
      <c r="G379" s="103" t="s">
        <v>509</v>
      </c>
      <c r="H379" s="74"/>
    </row>
    <row r="380" spans="1:8" s="84" customFormat="1" ht="30" customHeight="1">
      <c r="A380" s="29">
        <f t="shared" si="61"/>
        <v>0</v>
      </c>
      <c r="B380" s="28" t="s">
        <v>552</v>
      </c>
      <c r="C380" s="111"/>
      <c r="D380" s="112"/>
      <c r="E380" s="112"/>
      <c r="F380" s="75">
        <f t="shared" si="60"/>
        <v>0</v>
      </c>
      <c r="G380" s="73" t="s">
        <v>553</v>
      </c>
      <c r="H380" s="29"/>
    </row>
    <row r="381" spans="1:8" s="84" customFormat="1" ht="30" customHeight="1">
      <c r="A381" s="27" t="str">
        <f t="shared" si="61"/>
        <v>B6.33 42 11.01</v>
      </c>
      <c r="B381" s="107" t="s">
        <v>285</v>
      </c>
      <c r="C381" s="27" t="s">
        <v>33</v>
      </c>
      <c r="D381" s="32">
        <v>10430</v>
      </c>
      <c r="E381" s="5"/>
      <c r="F381" s="75"/>
      <c r="G381" s="104" t="s">
        <v>544</v>
      </c>
      <c r="H381" s="27" t="s">
        <v>634</v>
      </c>
    </row>
    <row r="382" spans="1:8" s="45" customFormat="1" ht="30" customHeight="1">
      <c r="A382" s="27" t="str">
        <f t="shared" si="61"/>
        <v>B6.33 42 11.02</v>
      </c>
      <c r="B382" s="107" t="s">
        <v>288</v>
      </c>
      <c r="C382" s="27" t="s">
        <v>33</v>
      </c>
      <c r="D382" s="32">
        <v>1715</v>
      </c>
      <c r="E382" s="5"/>
      <c r="F382" s="75"/>
      <c r="G382" s="104" t="s">
        <v>515</v>
      </c>
      <c r="H382" s="27" t="s">
        <v>635</v>
      </c>
    </row>
    <row r="383" spans="1:8" s="45" customFormat="1" ht="30" customHeight="1">
      <c r="A383" s="27" t="str">
        <f t="shared" si="61"/>
        <v>B6.33 42 11.03</v>
      </c>
      <c r="B383" s="107" t="s">
        <v>302</v>
      </c>
      <c r="C383" s="27" t="s">
        <v>33</v>
      </c>
      <c r="D383" s="32">
        <v>180</v>
      </c>
      <c r="E383" s="5"/>
      <c r="F383" s="75"/>
      <c r="G383" s="104" t="s">
        <v>517</v>
      </c>
      <c r="H383" s="27" t="s">
        <v>636</v>
      </c>
    </row>
    <row r="384" spans="1:8" s="45" customFormat="1" ht="30" customHeight="1">
      <c r="A384" s="27" t="str">
        <f t="shared" si="61"/>
        <v>B6.33 42 11.04</v>
      </c>
      <c r="B384" s="107" t="s">
        <v>523</v>
      </c>
      <c r="C384" s="27" t="s">
        <v>33</v>
      </c>
      <c r="D384" s="32">
        <v>275</v>
      </c>
      <c r="E384" s="5"/>
      <c r="F384" s="75"/>
      <c r="G384" s="104" t="s">
        <v>524</v>
      </c>
      <c r="H384" s="27" t="s">
        <v>637</v>
      </c>
    </row>
    <row r="385" spans="1:8" s="45" customFormat="1" ht="28.5" customHeight="1">
      <c r="A385" s="27" t="str">
        <f t="shared" si="61"/>
        <v>B5.33 31 00.05</v>
      </c>
      <c r="B385" s="10" t="s">
        <v>638</v>
      </c>
      <c r="C385" s="27" t="s">
        <v>33</v>
      </c>
      <c r="D385" s="32">
        <v>15</v>
      </c>
      <c r="E385" s="11"/>
      <c r="F385" s="75"/>
      <c r="G385" s="104" t="s">
        <v>639</v>
      </c>
      <c r="H385" s="27" t="s">
        <v>519</v>
      </c>
    </row>
    <row r="386" spans="1:8" s="84" customFormat="1" ht="25.5" customHeight="1">
      <c r="A386" s="29">
        <f t="shared" si="61"/>
        <v>0</v>
      </c>
      <c r="B386" s="28" t="s">
        <v>562</v>
      </c>
      <c r="C386" s="111"/>
      <c r="D386" s="112">
        <v>0</v>
      </c>
      <c r="E386" s="112"/>
      <c r="F386" s="75"/>
      <c r="G386" s="73" t="s">
        <v>563</v>
      </c>
      <c r="H386" s="29"/>
    </row>
    <row r="387" spans="1:8" s="84" customFormat="1" ht="30" customHeight="1">
      <c r="A387" s="27" t="str">
        <f t="shared" si="61"/>
        <v>B6.33 42 11.06</v>
      </c>
      <c r="B387" s="107" t="s">
        <v>285</v>
      </c>
      <c r="C387" s="27" t="s">
        <v>33</v>
      </c>
      <c r="D387" s="32">
        <v>750</v>
      </c>
      <c r="E387" s="5"/>
      <c r="F387" s="75"/>
      <c r="G387" s="104" t="s">
        <v>544</v>
      </c>
      <c r="H387" s="27" t="s">
        <v>640</v>
      </c>
    </row>
    <row r="388" spans="1:8" s="45" customFormat="1" ht="30" customHeight="1">
      <c r="A388" s="27" t="str">
        <f t="shared" si="61"/>
        <v>B6.33 42 11.07</v>
      </c>
      <c r="B388" s="107" t="s">
        <v>288</v>
      </c>
      <c r="C388" s="27" t="s">
        <v>33</v>
      </c>
      <c r="D388" s="32">
        <v>165</v>
      </c>
      <c r="E388" s="5"/>
      <c r="F388" s="75"/>
      <c r="G388" s="104" t="s">
        <v>515</v>
      </c>
      <c r="H388" s="27" t="s">
        <v>641</v>
      </c>
    </row>
    <row r="389" spans="1:8" s="45" customFormat="1" ht="30" customHeight="1">
      <c r="A389" s="27" t="str">
        <f t="shared" si="61"/>
        <v>B6.33 42 11.08</v>
      </c>
      <c r="B389" s="107" t="s">
        <v>302</v>
      </c>
      <c r="C389" s="27" t="s">
        <v>33</v>
      </c>
      <c r="D389" s="32">
        <v>55</v>
      </c>
      <c r="E389" s="5"/>
      <c r="F389" s="75"/>
      <c r="G389" s="104" t="s">
        <v>517</v>
      </c>
      <c r="H389" s="27" t="s">
        <v>642</v>
      </c>
    </row>
    <row r="390" spans="1:8" s="45" customFormat="1" ht="30" customHeight="1">
      <c r="A390" s="27" t="str">
        <f t="shared" si="61"/>
        <v>B6.33 42 11.09</v>
      </c>
      <c r="B390" s="107" t="s">
        <v>523</v>
      </c>
      <c r="C390" s="27" t="s">
        <v>33</v>
      </c>
      <c r="D390" s="32">
        <v>190</v>
      </c>
      <c r="E390" s="5"/>
      <c r="F390" s="75"/>
      <c r="G390" s="104" t="s">
        <v>524</v>
      </c>
      <c r="H390" s="27" t="s">
        <v>643</v>
      </c>
    </row>
    <row r="391" spans="1:8" s="45" customFormat="1" ht="28.5" customHeight="1">
      <c r="A391" s="27" t="str">
        <f t="shared" si="61"/>
        <v>B6.33 42 11.10</v>
      </c>
      <c r="B391" s="10" t="s">
        <v>638</v>
      </c>
      <c r="C391" s="27" t="s">
        <v>33</v>
      </c>
      <c r="D391" s="32">
        <v>15</v>
      </c>
      <c r="E391" s="11"/>
      <c r="F391" s="75"/>
      <c r="G391" s="104" t="s">
        <v>639</v>
      </c>
      <c r="H391" s="27" t="s">
        <v>644</v>
      </c>
    </row>
    <row r="392" spans="1:8" s="84" customFormat="1" ht="26.25" customHeight="1">
      <c r="A392" s="29">
        <f t="shared" si="61"/>
        <v>0</v>
      </c>
      <c r="B392" s="28" t="s">
        <v>569</v>
      </c>
      <c r="C392" s="111"/>
      <c r="D392" s="112">
        <v>0</v>
      </c>
      <c r="E392" s="112"/>
      <c r="F392" s="75"/>
      <c r="G392" s="73" t="s">
        <v>570</v>
      </c>
      <c r="H392" s="29"/>
    </row>
    <row r="393" spans="1:8" s="84" customFormat="1" ht="27" customHeight="1">
      <c r="A393" s="27" t="str">
        <f t="shared" si="61"/>
        <v>B6.33 42 11.11</v>
      </c>
      <c r="B393" s="107" t="s">
        <v>285</v>
      </c>
      <c r="C393" s="27" t="s">
        <v>33</v>
      </c>
      <c r="D393" s="32">
        <v>590</v>
      </c>
      <c r="E393" s="32"/>
      <c r="F393" s="75"/>
      <c r="G393" s="104" t="s">
        <v>544</v>
      </c>
      <c r="H393" s="27" t="s">
        <v>645</v>
      </c>
    </row>
    <row r="394" spans="1:8" s="45" customFormat="1" ht="24.75" customHeight="1">
      <c r="A394" s="27" t="str">
        <f t="shared" si="61"/>
        <v>B6.33 42 11.12</v>
      </c>
      <c r="B394" s="107" t="s">
        <v>288</v>
      </c>
      <c r="C394" s="27" t="s">
        <v>33</v>
      </c>
      <c r="D394" s="32">
        <v>1710</v>
      </c>
      <c r="E394" s="32"/>
      <c r="F394" s="75"/>
      <c r="G394" s="104" t="s">
        <v>515</v>
      </c>
      <c r="H394" s="27" t="s">
        <v>646</v>
      </c>
    </row>
    <row r="395" spans="1:8" s="45" customFormat="1" ht="25.5" customHeight="1">
      <c r="A395" s="27" t="str">
        <f t="shared" si="61"/>
        <v>B6.33 42 11.13</v>
      </c>
      <c r="B395" s="107" t="s">
        <v>302</v>
      </c>
      <c r="C395" s="27" t="s">
        <v>33</v>
      </c>
      <c r="D395" s="32">
        <v>360</v>
      </c>
      <c r="E395" s="32"/>
      <c r="F395" s="75"/>
      <c r="G395" s="104" t="s">
        <v>517</v>
      </c>
      <c r="H395" s="27" t="s">
        <v>647</v>
      </c>
    </row>
    <row r="396" spans="1:8" s="45" customFormat="1" ht="25.5" customHeight="1">
      <c r="A396" s="27" t="str">
        <f t="shared" si="61"/>
        <v>B6.33 42 11.14</v>
      </c>
      <c r="B396" s="10" t="s">
        <v>305</v>
      </c>
      <c r="C396" s="27" t="s">
        <v>33</v>
      </c>
      <c r="D396" s="32">
        <v>15</v>
      </c>
      <c r="E396" s="11"/>
      <c r="F396" s="75"/>
      <c r="G396" s="104" t="s">
        <v>306</v>
      </c>
      <c r="H396" s="27" t="s">
        <v>648</v>
      </c>
    </row>
    <row r="397" spans="1:8" s="84" customFormat="1" ht="30" customHeight="1">
      <c r="A397" s="87">
        <f t="shared" si="61"/>
        <v>0</v>
      </c>
      <c r="B397" s="42" t="s">
        <v>649</v>
      </c>
      <c r="C397" s="2294" t="s">
        <v>79</v>
      </c>
      <c r="D397" s="2294"/>
      <c r="E397" s="2294"/>
      <c r="F397" s="75">
        <f t="shared" si="60"/>
        <v>0</v>
      </c>
      <c r="G397" s="82" t="s">
        <v>650</v>
      </c>
      <c r="H397" s="82"/>
    </row>
    <row r="398" spans="1:8" s="84" customFormat="1" ht="29.25" customHeight="1">
      <c r="A398" s="74" t="str">
        <f t="shared" si="61"/>
        <v>33 42 11</v>
      </c>
      <c r="B398" s="28" t="s">
        <v>631</v>
      </c>
      <c r="C398" s="113"/>
      <c r="D398" s="114"/>
      <c r="E398" s="114"/>
      <c r="F398" s="75">
        <f t="shared" si="60"/>
        <v>0</v>
      </c>
      <c r="G398" s="78" t="s">
        <v>632</v>
      </c>
      <c r="H398" s="74" t="s">
        <v>633</v>
      </c>
    </row>
    <row r="399" spans="1:8" s="84" customFormat="1" ht="51" customHeight="1">
      <c r="A399" s="74">
        <f t="shared" si="61"/>
        <v>0</v>
      </c>
      <c r="B399" s="108" t="s">
        <v>508</v>
      </c>
      <c r="C399" s="29"/>
      <c r="D399" s="63"/>
      <c r="E399" s="9"/>
      <c r="F399" s="75">
        <f t="shared" si="60"/>
        <v>0</v>
      </c>
      <c r="G399" s="103" t="s">
        <v>509</v>
      </c>
      <c r="H399" s="74"/>
    </row>
    <row r="400" spans="1:8" s="84" customFormat="1" ht="30" customHeight="1">
      <c r="A400" s="29">
        <f>H400</f>
        <v>0</v>
      </c>
      <c r="B400" s="28" t="s">
        <v>651</v>
      </c>
      <c r="C400" s="111"/>
      <c r="D400" s="112">
        <v>0</v>
      </c>
      <c r="E400" s="112"/>
      <c r="F400" s="75"/>
      <c r="G400" s="73" t="s">
        <v>652</v>
      </c>
      <c r="H400" s="29"/>
    </row>
    <row r="401" spans="1:8" s="84" customFormat="1" ht="30" customHeight="1">
      <c r="A401" s="27" t="str">
        <f t="shared" ref="A401" si="62">H401</f>
        <v>B6.33 42 11.15</v>
      </c>
      <c r="B401" s="107" t="s">
        <v>285</v>
      </c>
      <c r="C401" s="27" t="s">
        <v>33</v>
      </c>
      <c r="D401" s="32">
        <v>10</v>
      </c>
      <c r="E401" s="32"/>
      <c r="F401" s="75"/>
      <c r="G401" s="104" t="s">
        <v>544</v>
      </c>
      <c r="H401" s="27" t="s">
        <v>653</v>
      </c>
    </row>
    <row r="402" spans="1:8" s="84" customFormat="1" ht="30" customHeight="1">
      <c r="A402" s="27" t="str">
        <f>H402</f>
        <v>B6.33 42 11.16</v>
      </c>
      <c r="B402" s="107" t="s">
        <v>654</v>
      </c>
      <c r="C402" s="27" t="s">
        <v>33</v>
      </c>
      <c r="D402" s="32">
        <v>460</v>
      </c>
      <c r="E402" s="5"/>
      <c r="F402" s="75"/>
      <c r="G402" s="104" t="s">
        <v>451</v>
      </c>
      <c r="H402" s="27" t="s">
        <v>655</v>
      </c>
    </row>
    <row r="403" spans="1:8" s="84" customFormat="1" ht="30" customHeight="1">
      <c r="A403" s="27" t="str">
        <f>H403</f>
        <v>B6.33 42 11.17</v>
      </c>
      <c r="B403" s="107" t="s">
        <v>302</v>
      </c>
      <c r="C403" s="27" t="s">
        <v>33</v>
      </c>
      <c r="D403" s="32">
        <v>190</v>
      </c>
      <c r="E403" s="5"/>
      <c r="F403" s="75"/>
      <c r="G403" s="104" t="s">
        <v>517</v>
      </c>
      <c r="H403" s="27" t="s">
        <v>656</v>
      </c>
    </row>
    <row r="404" spans="1:8" s="45" customFormat="1" ht="30" customHeight="1">
      <c r="A404" s="27" t="str">
        <f>H404</f>
        <v>B6.33 42 11.18</v>
      </c>
      <c r="B404" s="10" t="s">
        <v>305</v>
      </c>
      <c r="C404" s="27" t="s">
        <v>33</v>
      </c>
      <c r="D404" s="32">
        <v>15</v>
      </c>
      <c r="E404" s="11"/>
      <c r="F404" s="75"/>
      <c r="G404" s="104" t="s">
        <v>306</v>
      </c>
      <c r="H404" s="27" t="s">
        <v>657</v>
      </c>
    </row>
    <row r="405" spans="1:8" s="84" customFormat="1" ht="30" customHeight="1">
      <c r="A405" s="29">
        <f t="shared" si="61"/>
        <v>0</v>
      </c>
      <c r="B405" s="28" t="s">
        <v>658</v>
      </c>
      <c r="C405" s="111"/>
      <c r="D405" s="112"/>
      <c r="E405" s="112"/>
      <c r="F405" s="75">
        <f t="shared" si="60"/>
        <v>0</v>
      </c>
      <c r="G405" s="73" t="s">
        <v>659</v>
      </c>
      <c r="H405" s="29"/>
    </row>
    <row r="406" spans="1:8" s="84" customFormat="1" ht="30" customHeight="1">
      <c r="A406" s="27" t="str">
        <f t="shared" si="61"/>
        <v>B6.33 42 11.19</v>
      </c>
      <c r="B406" s="107" t="s">
        <v>285</v>
      </c>
      <c r="C406" s="27" t="s">
        <v>33</v>
      </c>
      <c r="D406" s="32">
        <v>10</v>
      </c>
      <c r="E406" s="32"/>
      <c r="F406" s="75"/>
      <c r="G406" s="104" t="s">
        <v>544</v>
      </c>
      <c r="H406" s="27" t="s">
        <v>660</v>
      </c>
    </row>
    <row r="407" spans="1:8" s="45" customFormat="1" ht="30" customHeight="1">
      <c r="A407" s="27" t="str">
        <f t="shared" si="61"/>
        <v>B6.33 42 11.20</v>
      </c>
      <c r="B407" s="107" t="s">
        <v>450</v>
      </c>
      <c r="C407" s="27" t="s">
        <v>33</v>
      </c>
      <c r="D407" s="32">
        <v>1405</v>
      </c>
      <c r="E407" s="32"/>
      <c r="F407" s="75"/>
      <c r="G407" s="104" t="s">
        <v>661</v>
      </c>
      <c r="H407" s="27" t="s">
        <v>662</v>
      </c>
    </row>
    <row r="408" spans="1:8" s="45" customFormat="1" ht="30" customHeight="1">
      <c r="A408" s="27" t="str">
        <f t="shared" si="61"/>
        <v>B6.33 42 11.21</v>
      </c>
      <c r="B408" s="107" t="s">
        <v>302</v>
      </c>
      <c r="C408" s="27" t="s">
        <v>33</v>
      </c>
      <c r="D408" s="32">
        <v>400</v>
      </c>
      <c r="E408" s="32"/>
      <c r="F408" s="75"/>
      <c r="G408" s="104" t="s">
        <v>517</v>
      </c>
      <c r="H408" s="27" t="s">
        <v>663</v>
      </c>
    </row>
    <row r="409" spans="1:8" s="45" customFormat="1" ht="30" customHeight="1">
      <c r="A409" s="27" t="str">
        <f t="shared" si="61"/>
        <v>B6.33 42 11.22</v>
      </c>
      <c r="B409" s="10" t="s">
        <v>305</v>
      </c>
      <c r="C409" s="27" t="s">
        <v>33</v>
      </c>
      <c r="D409" s="32">
        <v>15</v>
      </c>
      <c r="E409" s="11"/>
      <c r="F409" s="75"/>
      <c r="G409" s="104" t="s">
        <v>306</v>
      </c>
      <c r="H409" s="27" t="s">
        <v>664</v>
      </c>
    </row>
    <row r="410" spans="1:8" s="84" customFormat="1" ht="30" customHeight="1">
      <c r="A410" s="29">
        <f t="shared" si="61"/>
        <v>0</v>
      </c>
      <c r="B410" s="28" t="s">
        <v>665</v>
      </c>
      <c r="C410" s="111"/>
      <c r="D410" s="112">
        <v>0</v>
      </c>
      <c r="E410" s="112"/>
      <c r="F410" s="75"/>
      <c r="G410" s="73" t="s">
        <v>666</v>
      </c>
      <c r="H410" s="29"/>
    </row>
    <row r="411" spans="1:8" s="84" customFormat="1" ht="30" customHeight="1">
      <c r="A411" s="27" t="str">
        <f t="shared" si="61"/>
        <v>B6.33 42 11.23</v>
      </c>
      <c r="B411" s="107" t="s">
        <v>285</v>
      </c>
      <c r="C411" s="27" t="s">
        <v>33</v>
      </c>
      <c r="D411" s="32">
        <v>10</v>
      </c>
      <c r="E411" s="32"/>
      <c r="F411" s="75"/>
      <c r="G411" s="104" t="s">
        <v>544</v>
      </c>
      <c r="H411" s="27" t="s">
        <v>667</v>
      </c>
    </row>
    <row r="412" spans="1:8" s="45" customFormat="1" ht="30" customHeight="1">
      <c r="A412" s="27" t="str">
        <f t="shared" si="61"/>
        <v>B6.33 42 11.24</v>
      </c>
      <c r="B412" s="107" t="s">
        <v>450</v>
      </c>
      <c r="C412" s="27" t="s">
        <v>33</v>
      </c>
      <c r="D412" s="32">
        <v>625</v>
      </c>
      <c r="E412" s="5"/>
      <c r="F412" s="75"/>
      <c r="G412" s="104" t="s">
        <v>661</v>
      </c>
      <c r="H412" s="27" t="s">
        <v>668</v>
      </c>
    </row>
    <row r="413" spans="1:8" s="45" customFormat="1" ht="30" customHeight="1">
      <c r="A413" s="27" t="str">
        <f t="shared" si="61"/>
        <v>B6.33 42 11.25</v>
      </c>
      <c r="B413" s="107" t="s">
        <v>669</v>
      </c>
      <c r="C413" s="27" t="s">
        <v>33</v>
      </c>
      <c r="D413" s="32">
        <v>180</v>
      </c>
      <c r="E413" s="5"/>
      <c r="F413" s="75"/>
      <c r="G413" s="104" t="s">
        <v>670</v>
      </c>
      <c r="H413" s="27" t="s">
        <v>671</v>
      </c>
    </row>
    <row r="414" spans="1:8" s="45" customFormat="1" ht="30" customHeight="1">
      <c r="A414" s="27" t="str">
        <f t="shared" si="61"/>
        <v>B6.33 42 11.26</v>
      </c>
      <c r="B414" s="10" t="s">
        <v>305</v>
      </c>
      <c r="C414" s="27" t="s">
        <v>33</v>
      </c>
      <c r="D414" s="32">
        <v>15</v>
      </c>
      <c r="E414" s="11"/>
      <c r="F414" s="75"/>
      <c r="G414" s="104" t="s">
        <v>306</v>
      </c>
      <c r="H414" s="27" t="s">
        <v>672</v>
      </c>
    </row>
    <row r="415" spans="1:8" s="45" customFormat="1" ht="30" customHeight="1">
      <c r="A415" s="27"/>
      <c r="B415" s="10"/>
      <c r="C415" s="27"/>
      <c r="D415" s="32"/>
      <c r="E415" s="11"/>
      <c r="F415" s="75"/>
      <c r="G415" s="104"/>
      <c r="H415" s="27"/>
    </row>
    <row r="416" spans="1:8" s="45" customFormat="1" ht="30" customHeight="1">
      <c r="A416" s="27"/>
      <c r="B416" s="107"/>
      <c r="C416" s="27"/>
      <c r="D416" s="32"/>
      <c r="E416" s="5"/>
      <c r="F416" s="75"/>
      <c r="G416" s="104"/>
      <c r="H416" s="27"/>
    </row>
    <row r="417" spans="1:8" s="45" customFormat="1" ht="30" customHeight="1">
      <c r="A417" s="27"/>
      <c r="B417" s="107"/>
      <c r="C417" s="27"/>
      <c r="D417" s="32"/>
      <c r="E417" s="5"/>
      <c r="F417" s="75"/>
      <c r="G417" s="104"/>
      <c r="H417" s="27"/>
    </row>
    <row r="418" spans="1:8" s="84" customFormat="1" ht="30" customHeight="1">
      <c r="A418" s="87">
        <f t="shared" ref="A418:A420" si="63">H418</f>
        <v>0</v>
      </c>
      <c r="B418" s="42" t="s">
        <v>649</v>
      </c>
      <c r="C418" s="2294" t="s">
        <v>79</v>
      </c>
      <c r="D418" s="2294"/>
      <c r="E418" s="2294"/>
      <c r="F418" s="75">
        <f t="shared" ref="F418:F420" si="64">E418+D418</f>
        <v>0</v>
      </c>
      <c r="G418" s="82" t="s">
        <v>650</v>
      </c>
      <c r="H418" s="82"/>
    </row>
    <row r="419" spans="1:8" s="84" customFormat="1" ht="29.25" customHeight="1">
      <c r="A419" s="74" t="str">
        <f t="shared" si="63"/>
        <v>33 42 11</v>
      </c>
      <c r="B419" s="28" t="s">
        <v>631</v>
      </c>
      <c r="C419" s="113"/>
      <c r="D419" s="114"/>
      <c r="E419" s="114"/>
      <c r="F419" s="75">
        <f t="shared" si="64"/>
        <v>0</v>
      </c>
      <c r="G419" s="78" t="s">
        <v>632</v>
      </c>
      <c r="H419" s="74" t="s">
        <v>633</v>
      </c>
    </row>
    <row r="420" spans="1:8" s="84" customFormat="1" ht="51" customHeight="1">
      <c r="A420" s="74">
        <f t="shared" si="63"/>
        <v>0</v>
      </c>
      <c r="B420" s="108" t="s">
        <v>508</v>
      </c>
      <c r="C420" s="29"/>
      <c r="D420" s="63"/>
      <c r="E420" s="9"/>
      <c r="F420" s="75">
        <f t="shared" si="64"/>
        <v>0</v>
      </c>
      <c r="G420" s="103" t="s">
        <v>509</v>
      </c>
      <c r="H420" s="74"/>
    </row>
    <row r="421" spans="1:8" s="84" customFormat="1" ht="28.5" customHeight="1">
      <c r="A421" s="29">
        <f t="shared" si="61"/>
        <v>0</v>
      </c>
      <c r="B421" s="28" t="s">
        <v>673</v>
      </c>
      <c r="C421" s="111"/>
      <c r="D421" s="112">
        <v>0</v>
      </c>
      <c r="E421" s="112"/>
      <c r="F421" s="75"/>
      <c r="G421" s="73" t="s">
        <v>674</v>
      </c>
      <c r="H421" s="29"/>
    </row>
    <row r="422" spans="1:8" s="84" customFormat="1" ht="30" customHeight="1">
      <c r="A422" s="27" t="str">
        <f t="shared" si="61"/>
        <v>B6.33 42 11.27</v>
      </c>
      <c r="B422" s="107" t="s">
        <v>285</v>
      </c>
      <c r="C422" s="27" t="s">
        <v>33</v>
      </c>
      <c r="D422" s="32">
        <v>10</v>
      </c>
      <c r="E422" s="32"/>
      <c r="F422" s="75"/>
      <c r="G422" s="104" t="s">
        <v>544</v>
      </c>
      <c r="H422" s="27" t="s">
        <v>675</v>
      </c>
    </row>
    <row r="423" spans="1:8" s="84" customFormat="1" ht="30" customHeight="1">
      <c r="A423" s="27" t="str">
        <f t="shared" si="61"/>
        <v>B6.33 42 11.28</v>
      </c>
      <c r="B423" s="107" t="s">
        <v>450</v>
      </c>
      <c r="C423" s="27" t="s">
        <v>33</v>
      </c>
      <c r="D423" s="32">
        <v>10</v>
      </c>
      <c r="E423" s="5"/>
      <c r="F423" s="75"/>
      <c r="G423" s="104" t="s">
        <v>661</v>
      </c>
      <c r="H423" s="27" t="s">
        <v>676</v>
      </c>
    </row>
    <row r="424" spans="1:8" s="45" customFormat="1" ht="30" customHeight="1">
      <c r="A424" s="27" t="str">
        <f t="shared" si="61"/>
        <v>B6.33 42 11.29</v>
      </c>
      <c r="B424" s="107" t="s">
        <v>302</v>
      </c>
      <c r="C424" s="27" t="s">
        <v>33</v>
      </c>
      <c r="D424" s="32">
        <v>620</v>
      </c>
      <c r="E424" s="5"/>
      <c r="F424" s="75"/>
      <c r="G424" s="104" t="s">
        <v>517</v>
      </c>
      <c r="H424" s="27" t="s">
        <v>677</v>
      </c>
    </row>
    <row r="425" spans="1:8" s="45" customFormat="1" ht="30" customHeight="1">
      <c r="A425" s="27" t="str">
        <f t="shared" si="61"/>
        <v>B6.33 42 11.30</v>
      </c>
      <c r="B425" s="107" t="s">
        <v>523</v>
      </c>
      <c r="C425" s="27" t="s">
        <v>33</v>
      </c>
      <c r="D425" s="32">
        <v>65</v>
      </c>
      <c r="E425" s="5"/>
      <c r="F425" s="75"/>
      <c r="G425" s="104" t="s">
        <v>524</v>
      </c>
      <c r="H425" s="27" t="s">
        <v>678</v>
      </c>
    </row>
    <row r="426" spans="1:8" s="45" customFormat="1" ht="28.5" customHeight="1">
      <c r="A426" s="27" t="str">
        <f t="shared" si="61"/>
        <v>B6.33 42 11.31</v>
      </c>
      <c r="B426" s="10" t="s">
        <v>638</v>
      </c>
      <c r="C426" s="27" t="s">
        <v>33</v>
      </c>
      <c r="D426" s="32">
        <v>15</v>
      </c>
      <c r="E426" s="11"/>
      <c r="F426" s="75"/>
      <c r="G426" s="104" t="s">
        <v>639</v>
      </c>
      <c r="H426" s="27" t="s">
        <v>679</v>
      </c>
    </row>
    <row r="427" spans="1:8" s="84" customFormat="1" ht="30" customHeight="1">
      <c r="A427" s="29">
        <f t="shared" si="61"/>
        <v>0</v>
      </c>
      <c r="B427" s="28" t="s">
        <v>680</v>
      </c>
      <c r="C427" s="111"/>
      <c r="D427" s="112">
        <v>0</v>
      </c>
      <c r="E427" s="112"/>
      <c r="F427" s="75"/>
      <c r="G427" s="73" t="s">
        <v>681</v>
      </c>
      <c r="H427" s="29"/>
    </row>
    <row r="428" spans="1:8" s="84" customFormat="1" ht="30" customHeight="1">
      <c r="A428" s="27" t="str">
        <f t="shared" si="61"/>
        <v>B6.33 42 11.32</v>
      </c>
      <c r="B428" s="107" t="s">
        <v>285</v>
      </c>
      <c r="C428" s="27" t="s">
        <v>33</v>
      </c>
      <c r="D428" s="32">
        <v>10</v>
      </c>
      <c r="E428" s="32"/>
      <c r="F428" s="75"/>
      <c r="G428" s="104" t="s">
        <v>544</v>
      </c>
      <c r="H428" s="27" t="s">
        <v>682</v>
      </c>
    </row>
    <row r="429" spans="1:8" s="45" customFormat="1" ht="30" customHeight="1">
      <c r="A429" s="27" t="str">
        <f t="shared" si="61"/>
        <v>B6.33 42 11.33</v>
      </c>
      <c r="B429" s="107" t="s">
        <v>450</v>
      </c>
      <c r="C429" s="27" t="s">
        <v>33</v>
      </c>
      <c r="D429" s="32">
        <v>100</v>
      </c>
      <c r="E429" s="5"/>
      <c r="F429" s="75"/>
      <c r="G429" s="104" t="s">
        <v>661</v>
      </c>
      <c r="H429" s="27" t="s">
        <v>683</v>
      </c>
    </row>
    <row r="430" spans="1:8" s="84" customFormat="1" ht="30" customHeight="1">
      <c r="A430" s="27" t="str">
        <f t="shared" si="61"/>
        <v>B6.33 42 11.34</v>
      </c>
      <c r="B430" s="107" t="s">
        <v>302</v>
      </c>
      <c r="C430" s="27" t="s">
        <v>33</v>
      </c>
      <c r="D430" s="32">
        <v>1000</v>
      </c>
      <c r="E430" s="5"/>
      <c r="F430" s="75"/>
      <c r="G430" s="104" t="s">
        <v>521</v>
      </c>
      <c r="H430" s="27" t="s">
        <v>684</v>
      </c>
    </row>
    <row r="431" spans="1:8" s="84" customFormat="1" ht="30" customHeight="1">
      <c r="A431" s="27" t="str">
        <f t="shared" si="61"/>
        <v>B6.33 42 11.35</v>
      </c>
      <c r="B431" s="107" t="s">
        <v>536</v>
      </c>
      <c r="C431" s="27" t="s">
        <v>33</v>
      </c>
      <c r="D431" s="32">
        <v>250</v>
      </c>
      <c r="E431" s="5"/>
      <c r="F431" s="75"/>
      <c r="G431" s="104" t="s">
        <v>524</v>
      </c>
      <c r="H431" s="27" t="s">
        <v>685</v>
      </c>
    </row>
    <row r="432" spans="1:8" s="84" customFormat="1" ht="30" customHeight="1">
      <c r="A432" s="27" t="str">
        <f t="shared" si="61"/>
        <v>B6.33 42 11.36</v>
      </c>
      <c r="B432" s="107" t="s">
        <v>526</v>
      </c>
      <c r="C432" s="27" t="s">
        <v>33</v>
      </c>
      <c r="D432" s="32">
        <v>315</v>
      </c>
      <c r="E432" s="5"/>
      <c r="F432" s="75"/>
      <c r="G432" s="104" t="s">
        <v>527</v>
      </c>
      <c r="H432" s="27" t="s">
        <v>686</v>
      </c>
    </row>
    <row r="433" spans="1:8" s="45" customFormat="1" ht="27.75" customHeight="1">
      <c r="A433" s="27" t="str">
        <f t="shared" si="61"/>
        <v>B6.33 42 11.37</v>
      </c>
      <c r="B433" s="10" t="s">
        <v>529</v>
      </c>
      <c r="C433" s="27" t="s">
        <v>33</v>
      </c>
      <c r="D433" s="32">
        <v>15</v>
      </c>
      <c r="E433" s="11"/>
      <c r="F433" s="75"/>
      <c r="G433" s="104" t="s">
        <v>530</v>
      </c>
      <c r="H433" s="27" t="s">
        <v>687</v>
      </c>
    </row>
    <row r="434" spans="1:8" s="84" customFormat="1" ht="30" customHeight="1">
      <c r="A434" s="27"/>
      <c r="B434" s="107"/>
      <c r="C434" s="27"/>
      <c r="D434" s="32"/>
      <c r="E434" s="5"/>
      <c r="F434" s="75">
        <f t="shared" si="60"/>
        <v>0</v>
      </c>
      <c r="G434" s="104"/>
      <c r="H434" s="27"/>
    </row>
    <row r="435" spans="1:8" s="84" customFormat="1" ht="30" customHeight="1">
      <c r="A435" s="87">
        <f t="shared" ref="A435" si="65">H435</f>
        <v>0</v>
      </c>
      <c r="B435" s="42" t="s">
        <v>649</v>
      </c>
      <c r="C435" s="2294" t="s">
        <v>79</v>
      </c>
      <c r="D435" s="2294"/>
      <c r="E435" s="2294"/>
      <c r="F435" s="75">
        <f t="shared" si="60"/>
        <v>0</v>
      </c>
      <c r="G435" s="82" t="s">
        <v>650</v>
      </c>
      <c r="H435" s="82"/>
    </row>
    <row r="436" spans="1:8" s="84" customFormat="1" ht="24.9" customHeight="1">
      <c r="A436" s="74" t="str">
        <f t="shared" si="61"/>
        <v>33 42 11</v>
      </c>
      <c r="B436" s="28" t="s">
        <v>688</v>
      </c>
      <c r="C436" s="111"/>
      <c r="D436" s="112"/>
      <c r="E436" s="112"/>
      <c r="F436" s="75">
        <f t="shared" si="60"/>
        <v>0</v>
      </c>
      <c r="G436" s="73" t="s">
        <v>689</v>
      </c>
      <c r="H436" s="74" t="s">
        <v>633</v>
      </c>
    </row>
    <row r="437" spans="1:8" s="84" customFormat="1" ht="30" customHeight="1">
      <c r="A437" s="74">
        <f t="shared" si="61"/>
        <v>0</v>
      </c>
      <c r="B437" s="28" t="s">
        <v>690</v>
      </c>
      <c r="C437" s="111"/>
      <c r="D437" s="112"/>
      <c r="E437" s="112"/>
      <c r="F437" s="75">
        <f t="shared" si="60"/>
        <v>0</v>
      </c>
      <c r="G437" s="73" t="s">
        <v>691</v>
      </c>
      <c r="H437" s="74"/>
    </row>
    <row r="438" spans="1:8" s="84" customFormat="1" ht="30" customHeight="1">
      <c r="A438" s="29">
        <f t="shared" si="61"/>
        <v>0</v>
      </c>
      <c r="B438" s="28" t="s">
        <v>542</v>
      </c>
      <c r="C438" s="111"/>
      <c r="D438" s="112"/>
      <c r="E438" s="112"/>
      <c r="F438" s="75">
        <f t="shared" si="60"/>
        <v>0</v>
      </c>
      <c r="G438" s="73" t="s">
        <v>543</v>
      </c>
      <c r="H438" s="29"/>
    </row>
    <row r="439" spans="1:8" s="84" customFormat="1" ht="30" customHeight="1">
      <c r="A439" s="27" t="str">
        <f t="shared" si="61"/>
        <v>B6.33 42 11.38</v>
      </c>
      <c r="B439" s="107" t="s">
        <v>285</v>
      </c>
      <c r="C439" s="27" t="s">
        <v>33</v>
      </c>
      <c r="D439" s="32">
        <v>12550</v>
      </c>
      <c r="E439" s="32"/>
      <c r="F439" s="75"/>
      <c r="G439" s="104" t="s">
        <v>544</v>
      </c>
      <c r="H439" s="27" t="s">
        <v>692</v>
      </c>
    </row>
    <row r="440" spans="1:8" s="84" customFormat="1" ht="30" customHeight="1">
      <c r="A440" s="29">
        <f t="shared" si="61"/>
        <v>0</v>
      </c>
      <c r="B440" s="28" t="s">
        <v>552</v>
      </c>
      <c r="C440" s="111"/>
      <c r="D440" s="112">
        <v>0</v>
      </c>
      <c r="E440" s="112"/>
      <c r="F440" s="75"/>
      <c r="G440" s="73" t="s">
        <v>553</v>
      </c>
      <c r="H440" s="29"/>
    </row>
    <row r="441" spans="1:8" s="84" customFormat="1" ht="30" customHeight="1">
      <c r="A441" s="27" t="str">
        <f t="shared" si="61"/>
        <v>B6.33 42 11.39</v>
      </c>
      <c r="B441" s="107" t="s">
        <v>285</v>
      </c>
      <c r="C441" s="27" t="s">
        <v>33</v>
      </c>
      <c r="D441" s="32">
        <v>840</v>
      </c>
      <c r="E441" s="32"/>
      <c r="F441" s="75"/>
      <c r="G441" s="104" t="s">
        <v>544</v>
      </c>
      <c r="H441" s="27" t="s">
        <v>693</v>
      </c>
    </row>
    <row r="442" spans="1:8" s="81" customFormat="1" ht="33.75" customHeight="1">
      <c r="A442" s="46">
        <f t="shared" si="61"/>
        <v>0</v>
      </c>
      <c r="B442" s="28" t="s">
        <v>694</v>
      </c>
      <c r="C442" s="111"/>
      <c r="D442" s="112"/>
      <c r="E442" s="112"/>
      <c r="F442" s="75">
        <f t="shared" ref="F442:F444" si="66">E442+D442</f>
        <v>0</v>
      </c>
      <c r="G442" s="73" t="s">
        <v>695</v>
      </c>
      <c r="H442" s="80"/>
    </row>
    <row r="443" spans="1:8" s="81" customFormat="1" ht="30" customHeight="1">
      <c r="A443" s="74" t="str">
        <f t="shared" si="61"/>
        <v>33 05 39</v>
      </c>
      <c r="B443" s="28" t="s">
        <v>696</v>
      </c>
      <c r="C443" s="111"/>
      <c r="D443" s="112"/>
      <c r="E443" s="112"/>
      <c r="F443" s="75">
        <f t="shared" si="66"/>
        <v>0</v>
      </c>
      <c r="G443" s="73" t="s">
        <v>697</v>
      </c>
      <c r="H443" s="74" t="s">
        <v>698</v>
      </c>
    </row>
    <row r="444" spans="1:8" s="81" customFormat="1" ht="30" customHeight="1">
      <c r="A444" s="74">
        <f t="shared" si="61"/>
        <v>0</v>
      </c>
      <c r="B444" s="28" t="s">
        <v>699</v>
      </c>
      <c r="C444" s="111"/>
      <c r="D444" s="112"/>
      <c r="E444" s="112"/>
      <c r="F444" s="75">
        <f t="shared" si="66"/>
        <v>0</v>
      </c>
      <c r="G444" s="73" t="s">
        <v>586</v>
      </c>
      <c r="H444" s="74"/>
    </row>
    <row r="445" spans="1:8" s="81" customFormat="1" ht="30" customHeight="1">
      <c r="A445" s="74" t="str">
        <f t="shared" si="61"/>
        <v>B6.33 05 39.01</v>
      </c>
      <c r="B445" s="31" t="s">
        <v>700</v>
      </c>
      <c r="C445" s="27" t="s">
        <v>267</v>
      </c>
      <c r="D445" s="75">
        <v>117</v>
      </c>
      <c r="E445" s="75"/>
      <c r="F445" s="75"/>
      <c r="G445" s="104" t="s">
        <v>701</v>
      </c>
      <c r="H445" s="74" t="s">
        <v>702</v>
      </c>
    </row>
    <row r="446" spans="1:8" s="81" customFormat="1" ht="30" customHeight="1">
      <c r="A446" s="74" t="str">
        <f t="shared" si="61"/>
        <v>B6.33 05 39.02</v>
      </c>
      <c r="B446" s="31" t="s">
        <v>703</v>
      </c>
      <c r="C446" s="27" t="s">
        <v>267</v>
      </c>
      <c r="D446" s="75">
        <v>25</v>
      </c>
      <c r="E446" s="75"/>
      <c r="F446" s="75"/>
      <c r="G446" s="104" t="s">
        <v>704</v>
      </c>
      <c r="H446" s="74" t="s">
        <v>705</v>
      </c>
    </row>
    <row r="447" spans="1:8" s="81" customFormat="1" ht="30" customHeight="1">
      <c r="A447" s="74" t="str">
        <f t="shared" si="61"/>
        <v>B6.33 05 39.03</v>
      </c>
      <c r="B447" s="31" t="s">
        <v>706</v>
      </c>
      <c r="C447" s="27" t="s">
        <v>267</v>
      </c>
      <c r="D447" s="75">
        <v>16</v>
      </c>
      <c r="E447" s="75"/>
      <c r="F447" s="75"/>
      <c r="G447" s="104" t="s">
        <v>597</v>
      </c>
      <c r="H447" s="74" t="s">
        <v>707</v>
      </c>
    </row>
    <row r="448" spans="1:8" s="81" customFormat="1" ht="30" customHeight="1">
      <c r="A448" s="74" t="str">
        <f t="shared" si="61"/>
        <v>B6.33 05 39.04</v>
      </c>
      <c r="B448" s="31" t="s">
        <v>708</v>
      </c>
      <c r="C448" s="27" t="s">
        <v>267</v>
      </c>
      <c r="D448" s="75">
        <v>10</v>
      </c>
      <c r="E448" s="75"/>
      <c r="F448" s="75"/>
      <c r="G448" s="104" t="s">
        <v>709</v>
      </c>
      <c r="H448" s="74" t="s">
        <v>710</v>
      </c>
    </row>
    <row r="449" spans="1:8" s="81" customFormat="1" ht="25.5" customHeight="1">
      <c r="A449" s="74" t="str">
        <f t="shared" si="61"/>
        <v>B6.33 05 39.05</v>
      </c>
      <c r="B449" s="115" t="s">
        <v>602</v>
      </c>
      <c r="C449" s="27" t="s">
        <v>267</v>
      </c>
      <c r="D449" s="75">
        <v>1</v>
      </c>
      <c r="E449" s="75"/>
      <c r="F449" s="75"/>
      <c r="G449" s="116" t="s">
        <v>711</v>
      </c>
      <c r="H449" s="74" t="s">
        <v>712</v>
      </c>
    </row>
    <row r="450" spans="1:8" s="81" customFormat="1" ht="27" customHeight="1">
      <c r="A450" s="74" t="str">
        <f t="shared" si="61"/>
        <v>B6.33 05 39.06</v>
      </c>
      <c r="B450" s="115" t="s">
        <v>713</v>
      </c>
      <c r="C450" s="27" t="s">
        <v>267</v>
      </c>
      <c r="D450" s="75">
        <v>1</v>
      </c>
      <c r="E450" s="75"/>
      <c r="F450" s="75"/>
      <c r="G450" s="116" t="s">
        <v>714</v>
      </c>
      <c r="H450" s="74" t="s">
        <v>715</v>
      </c>
    </row>
    <row r="451" spans="1:8" s="81" customFormat="1" ht="30" customHeight="1">
      <c r="A451" s="74" t="str">
        <f t="shared" si="61"/>
        <v>B6.33 05 39.07</v>
      </c>
      <c r="B451" s="115" t="s">
        <v>608</v>
      </c>
      <c r="C451" s="27" t="s">
        <v>267</v>
      </c>
      <c r="D451" s="75">
        <v>2</v>
      </c>
      <c r="E451" s="75"/>
      <c r="F451" s="75"/>
      <c r="G451" s="116" t="s">
        <v>716</v>
      </c>
      <c r="H451" s="74" t="s">
        <v>717</v>
      </c>
    </row>
    <row r="452" spans="1:8" s="81" customFormat="1" ht="30" customHeight="1">
      <c r="A452" s="74" t="str">
        <f t="shared" si="61"/>
        <v>B6.33 05 39.08</v>
      </c>
      <c r="B452" s="115" t="s">
        <v>718</v>
      </c>
      <c r="C452" s="27" t="s">
        <v>267</v>
      </c>
      <c r="D452" s="75">
        <v>1</v>
      </c>
      <c r="E452" s="75"/>
      <c r="F452" s="75"/>
      <c r="G452" s="116" t="s">
        <v>719</v>
      </c>
      <c r="H452" s="74" t="s">
        <v>720</v>
      </c>
    </row>
    <row r="453" spans="1:8" s="84" customFormat="1" ht="30" customHeight="1">
      <c r="A453" s="74" t="str">
        <f t="shared" si="61"/>
        <v>B6.33 05 39.09</v>
      </c>
      <c r="B453" s="115" t="s">
        <v>721</v>
      </c>
      <c r="C453" s="27" t="s">
        <v>267</v>
      </c>
      <c r="D453" s="75">
        <v>1</v>
      </c>
      <c r="E453" s="75"/>
      <c r="F453" s="75"/>
      <c r="G453" s="116" t="s">
        <v>722</v>
      </c>
      <c r="H453" s="74" t="s">
        <v>723</v>
      </c>
    </row>
    <row r="454" spans="1:8" s="84" customFormat="1" ht="30" customHeight="1">
      <c r="A454" s="74"/>
      <c r="B454" s="115"/>
      <c r="C454" s="27"/>
      <c r="D454" s="75"/>
      <c r="E454" s="75"/>
      <c r="F454" s="75"/>
      <c r="G454" s="116"/>
      <c r="H454" s="74"/>
    </row>
    <row r="455" spans="1:8" s="84" customFormat="1" ht="30" customHeight="1">
      <c r="A455" s="74"/>
      <c r="B455" s="115"/>
      <c r="C455" s="27"/>
      <c r="D455" s="75"/>
      <c r="E455" s="75"/>
      <c r="F455" s="75"/>
      <c r="G455" s="116"/>
      <c r="H455" s="74"/>
    </row>
    <row r="456" spans="1:8" s="84" customFormat="1" ht="30" customHeight="1">
      <c r="A456" s="27"/>
      <c r="B456" s="107"/>
      <c r="C456" s="27"/>
      <c r="D456" s="32"/>
      <c r="E456" s="5"/>
      <c r="F456" s="75">
        <f t="shared" ref="F456:F480" si="67">E456+D456</f>
        <v>0</v>
      </c>
      <c r="G456" s="104"/>
      <c r="H456" s="27"/>
    </row>
    <row r="457" spans="1:8" s="84" customFormat="1" ht="30" customHeight="1">
      <c r="A457" s="87">
        <f t="shared" si="61"/>
        <v>0</v>
      </c>
      <c r="B457" s="42" t="s">
        <v>649</v>
      </c>
      <c r="C457" s="2294" t="s">
        <v>79</v>
      </c>
      <c r="D457" s="2294"/>
      <c r="E457" s="2294"/>
      <c r="F457" s="75">
        <f t="shared" si="67"/>
        <v>0</v>
      </c>
      <c r="G457" s="82" t="s">
        <v>650</v>
      </c>
      <c r="H457" s="82"/>
    </row>
    <row r="458" spans="1:8" s="81" customFormat="1" ht="33.75" customHeight="1">
      <c r="A458" s="46">
        <f t="shared" si="61"/>
        <v>0</v>
      </c>
      <c r="B458" s="28" t="s">
        <v>694</v>
      </c>
      <c r="C458" s="111"/>
      <c r="D458" s="112"/>
      <c r="E458" s="112"/>
      <c r="F458" s="75">
        <f t="shared" si="67"/>
        <v>0</v>
      </c>
      <c r="G458" s="73" t="s">
        <v>695</v>
      </c>
      <c r="H458" s="80"/>
    </row>
    <row r="459" spans="1:8" s="81" customFormat="1" ht="30" customHeight="1">
      <c r="A459" s="74" t="str">
        <f t="shared" si="61"/>
        <v>33 05 39</v>
      </c>
      <c r="B459" s="28" t="s">
        <v>696</v>
      </c>
      <c r="C459" s="111"/>
      <c r="D459" s="112"/>
      <c r="E459" s="112"/>
      <c r="F459" s="75">
        <f t="shared" si="67"/>
        <v>0</v>
      </c>
      <c r="G459" s="73" t="s">
        <v>697</v>
      </c>
      <c r="H459" s="74" t="s">
        <v>698</v>
      </c>
    </row>
    <row r="460" spans="1:8" s="81" customFormat="1" ht="30" customHeight="1">
      <c r="A460" s="74">
        <f t="shared" si="61"/>
        <v>0</v>
      </c>
      <c r="B460" s="28" t="s">
        <v>724</v>
      </c>
      <c r="C460" s="111"/>
      <c r="D460" s="112">
        <v>0</v>
      </c>
      <c r="E460" s="112"/>
      <c r="F460" s="75"/>
      <c r="G460" s="73" t="s">
        <v>725</v>
      </c>
      <c r="H460" s="74"/>
    </row>
    <row r="461" spans="1:8" s="81" customFormat="1" ht="30" customHeight="1">
      <c r="A461" s="74" t="str">
        <f t="shared" si="61"/>
        <v>B6.33 05 39.10</v>
      </c>
      <c r="B461" s="31" t="s">
        <v>700</v>
      </c>
      <c r="C461" s="27" t="s">
        <v>267</v>
      </c>
      <c r="D461" s="75">
        <v>18</v>
      </c>
      <c r="E461" s="75"/>
      <c r="F461" s="75"/>
      <c r="G461" s="104" t="s">
        <v>701</v>
      </c>
      <c r="H461" s="74" t="s">
        <v>726</v>
      </c>
    </row>
    <row r="462" spans="1:8" s="81" customFormat="1" ht="30" customHeight="1">
      <c r="A462" s="74" t="str">
        <f t="shared" si="61"/>
        <v>B6.33 05 39.11</v>
      </c>
      <c r="B462" s="31" t="s">
        <v>727</v>
      </c>
      <c r="C462" s="27" t="s">
        <v>267</v>
      </c>
      <c r="D462" s="75">
        <v>1</v>
      </c>
      <c r="E462" s="75"/>
      <c r="F462" s="75"/>
      <c r="G462" s="104" t="s">
        <v>728</v>
      </c>
      <c r="H462" s="74" t="s">
        <v>729</v>
      </c>
    </row>
    <row r="463" spans="1:8" s="81" customFormat="1" ht="30" customHeight="1">
      <c r="A463" s="74">
        <f t="shared" si="61"/>
        <v>0</v>
      </c>
      <c r="B463" s="28" t="s">
        <v>730</v>
      </c>
      <c r="C463" s="111"/>
      <c r="D463" s="112">
        <v>0</v>
      </c>
      <c r="E463" s="112"/>
      <c r="F463" s="75"/>
      <c r="G463" s="73" t="s">
        <v>731</v>
      </c>
      <c r="H463" s="74"/>
    </row>
    <row r="464" spans="1:8" s="81" customFormat="1" ht="30" customHeight="1">
      <c r="A464" s="74" t="str">
        <f t="shared" si="61"/>
        <v>B6.33 05 39.12</v>
      </c>
      <c r="B464" s="31" t="s">
        <v>732</v>
      </c>
      <c r="C464" s="27" t="s">
        <v>267</v>
      </c>
      <c r="D464" s="75">
        <v>5</v>
      </c>
      <c r="E464" s="75"/>
      <c r="F464" s="75"/>
      <c r="G464" s="104" t="s">
        <v>733</v>
      </c>
      <c r="H464" s="74" t="s">
        <v>734</v>
      </c>
    </row>
    <row r="465" spans="1:8" s="81" customFormat="1" ht="30" customHeight="1">
      <c r="A465" s="74" t="str">
        <f t="shared" si="61"/>
        <v>B6.33 05 39.13</v>
      </c>
      <c r="B465" s="31" t="s">
        <v>706</v>
      </c>
      <c r="C465" s="27" t="s">
        <v>267</v>
      </c>
      <c r="D465" s="75">
        <v>16</v>
      </c>
      <c r="E465" s="75"/>
      <c r="F465" s="75"/>
      <c r="G465" s="104" t="s">
        <v>597</v>
      </c>
      <c r="H465" s="74" t="s">
        <v>735</v>
      </c>
    </row>
    <row r="466" spans="1:8" s="81" customFormat="1" ht="30" customHeight="1">
      <c r="A466" s="74" t="str">
        <f t="shared" si="61"/>
        <v>B6.33 05 39.14</v>
      </c>
      <c r="B466" s="31" t="s">
        <v>736</v>
      </c>
      <c r="C466" s="27" t="s">
        <v>267</v>
      </c>
      <c r="D466" s="75">
        <v>12</v>
      </c>
      <c r="E466" s="75"/>
      <c r="F466" s="75"/>
      <c r="G466" s="104" t="s">
        <v>709</v>
      </c>
      <c r="H466" s="74" t="s">
        <v>737</v>
      </c>
    </row>
    <row r="467" spans="1:8" s="81" customFormat="1" ht="26.25" customHeight="1">
      <c r="A467" s="74" t="str">
        <f t="shared" ref="A467:A504" si="68">H467</f>
        <v>B6.33 05 39.15</v>
      </c>
      <c r="B467" s="31" t="s">
        <v>602</v>
      </c>
      <c r="C467" s="27" t="s">
        <v>267</v>
      </c>
      <c r="D467" s="75">
        <v>1</v>
      </c>
      <c r="E467" s="75"/>
      <c r="F467" s="75"/>
      <c r="G467" s="104" t="s">
        <v>711</v>
      </c>
      <c r="H467" s="74" t="s">
        <v>738</v>
      </c>
    </row>
    <row r="468" spans="1:8" s="81" customFormat="1" ht="30" customHeight="1">
      <c r="A468" s="74" t="str">
        <f t="shared" si="68"/>
        <v>B6.33 05 39.16</v>
      </c>
      <c r="B468" s="31" t="s">
        <v>713</v>
      </c>
      <c r="C468" s="27" t="s">
        <v>267</v>
      </c>
      <c r="D468" s="75">
        <v>2</v>
      </c>
      <c r="E468" s="75"/>
      <c r="F468" s="75"/>
      <c r="G468" s="104" t="s">
        <v>714</v>
      </c>
      <c r="H468" s="74" t="s">
        <v>739</v>
      </c>
    </row>
    <row r="469" spans="1:8" s="81" customFormat="1" ht="21.75" customHeight="1">
      <c r="A469" s="74">
        <f t="shared" si="68"/>
        <v>0</v>
      </c>
      <c r="B469" s="28" t="s">
        <v>740</v>
      </c>
      <c r="C469" s="111"/>
      <c r="D469" s="112">
        <v>0</v>
      </c>
      <c r="E469" s="112"/>
      <c r="F469" s="75"/>
      <c r="G469" s="73" t="s">
        <v>741</v>
      </c>
      <c r="H469" s="74"/>
    </row>
    <row r="470" spans="1:8" s="81" customFormat="1" ht="26.25" customHeight="1">
      <c r="A470" s="74" t="str">
        <f t="shared" si="68"/>
        <v>B6.33 05 39.17</v>
      </c>
      <c r="B470" s="31" t="s">
        <v>742</v>
      </c>
      <c r="C470" s="27" t="s">
        <v>267</v>
      </c>
      <c r="D470" s="75">
        <v>5</v>
      </c>
      <c r="E470" s="75"/>
      <c r="F470" s="75"/>
      <c r="G470" s="104" t="s">
        <v>597</v>
      </c>
      <c r="H470" s="74" t="s">
        <v>743</v>
      </c>
    </row>
    <row r="471" spans="1:8" s="81" customFormat="1" ht="26.25" customHeight="1">
      <c r="A471" s="74" t="str">
        <f t="shared" si="68"/>
        <v>B6.33 05 39.18</v>
      </c>
      <c r="B471" s="31" t="s">
        <v>708</v>
      </c>
      <c r="C471" s="27" t="s">
        <v>267</v>
      </c>
      <c r="D471" s="75">
        <v>1</v>
      </c>
      <c r="E471" s="75"/>
      <c r="F471" s="75"/>
      <c r="G471" s="104" t="s">
        <v>744</v>
      </c>
      <c r="H471" s="74" t="s">
        <v>745</v>
      </c>
    </row>
    <row r="472" spans="1:8" s="81" customFormat="1" ht="26.25" customHeight="1">
      <c r="A472" s="74" t="str">
        <f t="shared" si="68"/>
        <v>B6.33 05 39.19</v>
      </c>
      <c r="B472" s="115" t="s">
        <v>602</v>
      </c>
      <c r="C472" s="27" t="s">
        <v>267</v>
      </c>
      <c r="D472" s="75">
        <v>5</v>
      </c>
      <c r="E472" s="75"/>
      <c r="F472" s="75"/>
      <c r="G472" s="116" t="s">
        <v>711</v>
      </c>
      <c r="H472" s="74" t="s">
        <v>746</v>
      </c>
    </row>
    <row r="473" spans="1:8" s="81" customFormat="1" ht="26.25" customHeight="1">
      <c r="A473" s="74" t="str">
        <f t="shared" si="68"/>
        <v>B6.33 05 39.20</v>
      </c>
      <c r="B473" s="115" t="s">
        <v>713</v>
      </c>
      <c r="C473" s="27" t="s">
        <v>267</v>
      </c>
      <c r="D473" s="75">
        <v>11</v>
      </c>
      <c r="E473" s="75"/>
      <c r="F473" s="75"/>
      <c r="G473" s="116" t="s">
        <v>714</v>
      </c>
      <c r="H473" s="74" t="s">
        <v>747</v>
      </c>
    </row>
    <row r="474" spans="1:8" s="81" customFormat="1" ht="26.25" customHeight="1">
      <c r="A474" s="74" t="str">
        <f t="shared" si="68"/>
        <v>B6.33 05 39.22</v>
      </c>
      <c r="B474" s="115" t="s">
        <v>608</v>
      </c>
      <c r="C474" s="27" t="s">
        <v>267</v>
      </c>
      <c r="D474" s="75">
        <v>1</v>
      </c>
      <c r="E474" s="75"/>
      <c r="F474" s="75"/>
      <c r="G474" s="116" t="s">
        <v>716</v>
      </c>
      <c r="H474" s="74" t="s">
        <v>748</v>
      </c>
    </row>
    <row r="475" spans="1:8" s="81" customFormat="1" ht="26.25" customHeight="1">
      <c r="A475" s="74" t="str">
        <f t="shared" si="68"/>
        <v>B6.33 05 39.23</v>
      </c>
      <c r="B475" s="115" t="s">
        <v>749</v>
      </c>
      <c r="C475" s="27" t="s">
        <v>267</v>
      </c>
      <c r="D475" s="75">
        <v>2</v>
      </c>
      <c r="E475" s="75"/>
      <c r="F475" s="75"/>
      <c r="G475" s="116" t="s">
        <v>750</v>
      </c>
      <c r="H475" s="74" t="s">
        <v>751</v>
      </c>
    </row>
    <row r="476" spans="1:8" s="81" customFormat="1" ht="26.25" customHeight="1">
      <c r="A476" s="74" t="str">
        <f t="shared" si="68"/>
        <v>B6.33 05 39.24</v>
      </c>
      <c r="B476" s="115" t="s">
        <v>614</v>
      </c>
      <c r="C476" s="27" t="s">
        <v>267</v>
      </c>
      <c r="D476" s="75">
        <v>2</v>
      </c>
      <c r="E476" s="75"/>
      <c r="F476" s="75"/>
      <c r="G476" s="116" t="s">
        <v>752</v>
      </c>
      <c r="H476" s="74" t="s">
        <v>753</v>
      </c>
    </row>
    <row r="477" spans="1:8" s="81" customFormat="1" ht="26.25" customHeight="1">
      <c r="A477" s="74" t="str">
        <f t="shared" si="68"/>
        <v>B6.33 05 39.25</v>
      </c>
      <c r="B477" s="115" t="s">
        <v>754</v>
      </c>
      <c r="C477" s="27" t="s">
        <v>267</v>
      </c>
      <c r="D477" s="75">
        <v>2</v>
      </c>
      <c r="E477" s="75"/>
      <c r="F477" s="75"/>
      <c r="G477" s="116" t="s">
        <v>755</v>
      </c>
      <c r="H477" s="74" t="s">
        <v>756</v>
      </c>
    </row>
    <row r="478" spans="1:8" s="102" customFormat="1" ht="30.75" customHeight="1">
      <c r="A478" s="87">
        <f t="shared" si="68"/>
        <v>0</v>
      </c>
      <c r="B478" s="42" t="s">
        <v>649</v>
      </c>
      <c r="C478" s="2294" t="s">
        <v>79</v>
      </c>
      <c r="D478" s="2294"/>
      <c r="E478" s="2294"/>
      <c r="F478" s="75">
        <f t="shared" si="67"/>
        <v>0</v>
      </c>
      <c r="G478" s="82" t="s">
        <v>650</v>
      </c>
      <c r="H478" s="82"/>
    </row>
    <row r="479" spans="1:8" s="81" customFormat="1" ht="33" customHeight="1">
      <c r="A479" s="46">
        <f t="shared" si="68"/>
        <v>0</v>
      </c>
      <c r="B479" s="28" t="s">
        <v>694</v>
      </c>
      <c r="C479" s="111"/>
      <c r="D479" s="112"/>
      <c r="E479" s="112"/>
      <c r="F479" s="75">
        <f t="shared" si="67"/>
        <v>0</v>
      </c>
      <c r="G479" s="73" t="s">
        <v>695</v>
      </c>
      <c r="H479" s="80"/>
    </row>
    <row r="480" spans="1:8" s="81" customFormat="1" ht="26.25" customHeight="1">
      <c r="A480" s="74">
        <f t="shared" si="68"/>
        <v>0</v>
      </c>
      <c r="B480" s="28" t="s">
        <v>757</v>
      </c>
      <c r="C480" s="111"/>
      <c r="D480" s="112"/>
      <c r="E480" s="112"/>
      <c r="F480" s="75">
        <f t="shared" si="67"/>
        <v>0</v>
      </c>
      <c r="G480" s="73" t="s">
        <v>758</v>
      </c>
      <c r="H480" s="74"/>
    </row>
    <row r="481" spans="1:10" s="81" customFormat="1" ht="24.75" customHeight="1">
      <c r="A481" s="74" t="str">
        <f t="shared" si="68"/>
        <v>B6.33 05 39.27</v>
      </c>
      <c r="B481" s="115" t="s">
        <v>759</v>
      </c>
      <c r="C481" s="27" t="s">
        <v>267</v>
      </c>
      <c r="D481" s="75">
        <v>31</v>
      </c>
      <c r="E481" s="75"/>
      <c r="F481" s="75"/>
      <c r="G481" s="116" t="s">
        <v>760</v>
      </c>
      <c r="H481" s="74" t="s">
        <v>761</v>
      </c>
    </row>
    <row r="482" spans="1:10" s="81" customFormat="1" ht="26.25" customHeight="1">
      <c r="A482" s="74">
        <f t="shared" si="68"/>
        <v>0</v>
      </c>
      <c r="B482" s="28" t="s">
        <v>762</v>
      </c>
      <c r="C482" s="111"/>
      <c r="D482" s="112"/>
      <c r="E482" s="112"/>
      <c r="F482" s="75"/>
      <c r="G482" s="73" t="s">
        <v>763</v>
      </c>
      <c r="H482" s="74"/>
    </row>
    <row r="483" spans="1:10" s="81" customFormat="1" ht="24.75" customHeight="1">
      <c r="A483" s="74" t="str">
        <f t="shared" si="68"/>
        <v>B6.33 05 39.28</v>
      </c>
      <c r="B483" s="115" t="s">
        <v>764</v>
      </c>
      <c r="C483" s="27" t="s">
        <v>267</v>
      </c>
      <c r="D483" s="75">
        <v>2</v>
      </c>
      <c r="E483" s="75"/>
      <c r="F483" s="75"/>
      <c r="G483" s="116" t="s">
        <v>765</v>
      </c>
      <c r="H483" s="74" t="s">
        <v>766</v>
      </c>
    </row>
    <row r="484" spans="1:10" s="81" customFormat="1" ht="24.75" customHeight="1">
      <c r="A484" s="74">
        <f t="shared" si="68"/>
        <v>0</v>
      </c>
      <c r="B484" s="28" t="s">
        <v>767</v>
      </c>
      <c r="C484" s="111"/>
      <c r="D484" s="112"/>
      <c r="E484" s="112"/>
      <c r="F484" s="75"/>
      <c r="G484" s="73" t="s">
        <v>768</v>
      </c>
      <c r="H484" s="74"/>
    </row>
    <row r="485" spans="1:10" s="81" customFormat="1" ht="25.5" customHeight="1">
      <c r="A485" s="74" t="str">
        <f t="shared" si="68"/>
        <v>B6.33 05 39.29</v>
      </c>
      <c r="B485" s="31" t="s">
        <v>769</v>
      </c>
      <c r="C485" s="27" t="s">
        <v>267</v>
      </c>
      <c r="D485" s="75">
        <v>521</v>
      </c>
      <c r="E485" s="75"/>
      <c r="F485" s="75"/>
      <c r="G485" s="104" t="s">
        <v>770</v>
      </c>
      <c r="H485" s="74" t="s">
        <v>771</v>
      </c>
    </row>
    <row r="486" spans="1:10" s="81" customFormat="1" ht="23.25" customHeight="1">
      <c r="A486" s="74" t="str">
        <f t="shared" si="68"/>
        <v>B6.33 05 39.30</v>
      </c>
      <c r="B486" s="31" t="s">
        <v>772</v>
      </c>
      <c r="C486" s="27" t="s">
        <v>267</v>
      </c>
      <c r="D486" s="75">
        <v>97</v>
      </c>
      <c r="E486" s="75"/>
      <c r="F486" s="75"/>
      <c r="G486" s="104" t="s">
        <v>773</v>
      </c>
      <c r="H486" s="74" t="s">
        <v>774</v>
      </c>
    </row>
    <row r="487" spans="1:10" s="84" customFormat="1" ht="30" customHeight="1">
      <c r="A487" s="46" t="str">
        <f t="shared" si="68"/>
        <v>33 42 16</v>
      </c>
      <c r="B487" s="28" t="s">
        <v>775</v>
      </c>
      <c r="C487" s="111"/>
      <c r="D487" s="112"/>
      <c r="E487" s="112"/>
      <c r="F487" s="75"/>
      <c r="G487" s="73" t="s">
        <v>776</v>
      </c>
      <c r="H487" s="80" t="s">
        <v>777</v>
      </c>
    </row>
    <row r="488" spans="1:10" s="84" customFormat="1" ht="30" customHeight="1">
      <c r="A488" s="46" t="str">
        <f>H488</f>
        <v>B6.03 30 00.01</v>
      </c>
      <c r="B488" s="107" t="s">
        <v>778</v>
      </c>
      <c r="C488" s="27" t="s">
        <v>40</v>
      </c>
      <c r="D488" s="32">
        <v>1020</v>
      </c>
      <c r="E488" s="5"/>
      <c r="F488" s="5">
        <f>E488*D488</f>
        <v>0</v>
      </c>
      <c r="G488" s="104" t="s">
        <v>779</v>
      </c>
      <c r="H488" s="27" t="s">
        <v>780</v>
      </c>
    </row>
    <row r="489" spans="1:10" s="265" customFormat="1" ht="30" customHeight="1">
      <c r="A489" s="259" t="str">
        <f t="shared" si="68"/>
        <v>B6.03 30 00.02</v>
      </c>
      <c r="B489" s="260" t="s">
        <v>781</v>
      </c>
      <c r="C489" s="261" t="s">
        <v>40</v>
      </c>
      <c r="D489" s="262">
        <v>10225</v>
      </c>
      <c r="E489" s="263"/>
      <c r="F489" s="263">
        <f>E489*D489</f>
        <v>0</v>
      </c>
      <c r="G489" s="264" t="s">
        <v>782</v>
      </c>
      <c r="H489" s="261" t="s">
        <v>783</v>
      </c>
    </row>
    <row r="490" spans="1:10" s="84" customFormat="1" ht="30" customHeight="1">
      <c r="A490" s="46" t="str">
        <f t="shared" si="68"/>
        <v>B6.03 30 00.03</v>
      </c>
      <c r="B490" s="107" t="s">
        <v>784</v>
      </c>
      <c r="C490" s="27" t="s">
        <v>785</v>
      </c>
      <c r="D490" s="32">
        <v>1015</v>
      </c>
      <c r="E490" s="5"/>
      <c r="F490" s="5"/>
      <c r="G490" s="104" t="s">
        <v>786</v>
      </c>
      <c r="H490" s="27" t="s">
        <v>787</v>
      </c>
      <c r="J490" s="143"/>
    </row>
    <row r="491" spans="1:10" s="81" customFormat="1" ht="25.5" customHeight="1">
      <c r="A491" s="74">
        <f t="shared" si="68"/>
        <v>0</v>
      </c>
      <c r="B491" s="28" t="s">
        <v>788</v>
      </c>
      <c r="C491" s="111"/>
      <c r="D491" s="112"/>
      <c r="E491" s="112"/>
      <c r="F491" s="75"/>
      <c r="G491" s="73" t="s">
        <v>789</v>
      </c>
      <c r="H491" s="74"/>
    </row>
    <row r="492" spans="1:10" s="81" customFormat="1" ht="24" customHeight="1">
      <c r="A492" s="74" t="str">
        <f t="shared" si="68"/>
        <v>B6.33 05 39.30</v>
      </c>
      <c r="B492" s="31" t="s">
        <v>790</v>
      </c>
      <c r="C492" s="27" t="s">
        <v>267</v>
      </c>
      <c r="D492" s="75">
        <v>1</v>
      </c>
      <c r="E492" s="75"/>
      <c r="F492" s="75"/>
      <c r="G492" s="104" t="s">
        <v>791</v>
      </c>
      <c r="H492" s="74" t="s">
        <v>774</v>
      </c>
    </row>
    <row r="493" spans="1:10" s="81" customFormat="1" ht="25.5" customHeight="1">
      <c r="A493" s="74">
        <f t="shared" si="68"/>
        <v>0</v>
      </c>
      <c r="B493" s="28" t="s">
        <v>792</v>
      </c>
      <c r="C493" s="111"/>
      <c r="D493" s="112"/>
      <c r="E493" s="112"/>
      <c r="F493" s="75"/>
      <c r="G493" s="73" t="s">
        <v>793</v>
      </c>
      <c r="H493" s="74"/>
    </row>
    <row r="494" spans="1:10" s="81" customFormat="1" ht="24" customHeight="1">
      <c r="A494" s="74" t="str">
        <f t="shared" si="68"/>
        <v>B6.33 05 39.31</v>
      </c>
      <c r="B494" s="31" t="s">
        <v>794</v>
      </c>
      <c r="C494" s="27" t="s">
        <v>267</v>
      </c>
      <c r="D494" s="75">
        <v>1</v>
      </c>
      <c r="E494" s="75"/>
      <c r="F494" s="75"/>
      <c r="G494" s="104" t="s">
        <v>795</v>
      </c>
      <c r="H494" s="74" t="s">
        <v>796</v>
      </c>
    </row>
    <row r="495" spans="1:10" s="84" customFormat="1" ht="30" customHeight="1">
      <c r="A495" s="46" t="str">
        <f t="shared" si="68"/>
        <v>B6.31 22 00</v>
      </c>
      <c r="B495" s="28" t="s">
        <v>797</v>
      </c>
      <c r="C495" s="111"/>
      <c r="D495" s="112"/>
      <c r="E495" s="112"/>
      <c r="F495" s="75"/>
      <c r="G495" s="73" t="s">
        <v>798</v>
      </c>
      <c r="H495" s="80" t="s">
        <v>799</v>
      </c>
    </row>
    <row r="496" spans="1:10" s="84" customFormat="1" ht="30" customHeight="1">
      <c r="A496" s="46" t="str">
        <f t="shared" si="68"/>
        <v>B6.31 22 00.01</v>
      </c>
      <c r="B496" s="37" t="s">
        <v>800</v>
      </c>
      <c r="C496" s="27" t="s">
        <v>119</v>
      </c>
      <c r="D496" s="85">
        <v>1200</v>
      </c>
      <c r="E496" s="75"/>
      <c r="F496" s="75"/>
      <c r="G496" s="37" t="s">
        <v>801</v>
      </c>
      <c r="H496" s="74" t="s">
        <v>802</v>
      </c>
    </row>
    <row r="497" spans="1:8" s="53" customFormat="1" ht="30" customHeight="1">
      <c r="A497" s="46" t="str">
        <f t="shared" si="68"/>
        <v>B6.31 22 00.02</v>
      </c>
      <c r="B497" s="37" t="s">
        <v>803</v>
      </c>
      <c r="C497" s="27" t="s">
        <v>88</v>
      </c>
      <c r="D497" s="117">
        <v>880</v>
      </c>
      <c r="E497" s="75"/>
      <c r="F497" s="75"/>
      <c r="G497" s="37" t="s">
        <v>804</v>
      </c>
      <c r="H497" s="74" t="s">
        <v>805</v>
      </c>
    </row>
    <row r="498" spans="1:8" s="84" customFormat="1" ht="26.25" customHeight="1">
      <c r="A498" s="46">
        <f t="shared" si="68"/>
        <v>0</v>
      </c>
      <c r="B498" s="37"/>
      <c r="C498" s="27"/>
      <c r="D498" s="85"/>
      <c r="E498" s="75"/>
      <c r="F498" s="75">
        <f t="shared" ref="F498:F547" si="69">E498+D498</f>
        <v>0</v>
      </c>
      <c r="G498" s="37"/>
      <c r="H498" s="74"/>
    </row>
    <row r="499" spans="1:8" s="102" customFormat="1" ht="30.75" customHeight="1">
      <c r="A499" s="87">
        <f t="shared" si="68"/>
        <v>0</v>
      </c>
      <c r="B499" s="42" t="s">
        <v>649</v>
      </c>
      <c r="C499" s="2294" t="s">
        <v>79</v>
      </c>
      <c r="D499" s="2294"/>
      <c r="E499" s="2294"/>
      <c r="F499" s="75">
        <f t="shared" si="69"/>
        <v>0</v>
      </c>
      <c r="G499" s="82" t="s">
        <v>650</v>
      </c>
      <c r="H499" s="82"/>
    </row>
    <row r="500" spans="1:8" s="84" customFormat="1" ht="30" customHeight="1">
      <c r="A500" s="46" t="str">
        <f t="shared" si="68"/>
        <v>B6.31 22 00</v>
      </c>
      <c r="B500" s="28" t="s">
        <v>806</v>
      </c>
      <c r="C500" s="111"/>
      <c r="D500" s="112"/>
      <c r="E500" s="112"/>
      <c r="F500" s="75">
        <f t="shared" si="69"/>
        <v>0</v>
      </c>
      <c r="G500" s="73" t="s">
        <v>807</v>
      </c>
      <c r="H500" s="80" t="s">
        <v>799</v>
      </c>
    </row>
    <row r="501" spans="1:8" s="84" customFormat="1" ht="30" customHeight="1">
      <c r="A501" s="46" t="str">
        <f t="shared" si="68"/>
        <v>B6.31 22 00.01</v>
      </c>
      <c r="B501" s="37" t="s">
        <v>808</v>
      </c>
      <c r="C501" s="27" t="s">
        <v>88</v>
      </c>
      <c r="D501" s="85">
        <v>800</v>
      </c>
      <c r="E501" s="75"/>
      <c r="F501" s="75"/>
      <c r="G501" s="37" t="s">
        <v>809</v>
      </c>
      <c r="H501" s="74" t="s">
        <v>802</v>
      </c>
    </row>
    <row r="502" spans="1:8" s="84" customFormat="1" ht="30" customHeight="1">
      <c r="A502" s="46" t="str">
        <f t="shared" si="68"/>
        <v>B6.31 22 00.02</v>
      </c>
      <c r="B502" s="37" t="s">
        <v>810</v>
      </c>
      <c r="C502" s="27" t="s">
        <v>119</v>
      </c>
      <c r="D502" s="85">
        <v>2130</v>
      </c>
      <c r="E502" s="75"/>
      <c r="F502" s="75"/>
      <c r="G502" s="37" t="s">
        <v>811</v>
      </c>
      <c r="H502" s="74" t="s">
        <v>805</v>
      </c>
    </row>
    <row r="503" spans="1:8" s="84" customFormat="1" ht="30" customHeight="1">
      <c r="A503" s="46" t="str">
        <f t="shared" si="68"/>
        <v>B6.31 22 00.03</v>
      </c>
      <c r="B503" s="37" t="s">
        <v>812</v>
      </c>
      <c r="C503" s="27" t="s">
        <v>119</v>
      </c>
      <c r="D503" s="85">
        <v>16515</v>
      </c>
      <c r="E503" s="75"/>
      <c r="F503" s="75"/>
      <c r="G503" s="37" t="s">
        <v>813</v>
      </c>
      <c r="H503" s="74" t="s">
        <v>814</v>
      </c>
    </row>
    <row r="504" spans="1:8" s="53" customFormat="1" ht="30" customHeight="1">
      <c r="A504" s="46" t="str">
        <f t="shared" si="68"/>
        <v>B6.31 22 00.04</v>
      </c>
      <c r="B504" s="37" t="s">
        <v>815</v>
      </c>
      <c r="C504" s="27" t="s">
        <v>88</v>
      </c>
      <c r="D504" s="117">
        <v>25700</v>
      </c>
      <c r="E504" s="75"/>
      <c r="F504" s="75"/>
      <c r="G504" s="37" t="s">
        <v>804</v>
      </c>
      <c r="H504" s="74" t="s">
        <v>816</v>
      </c>
    </row>
    <row r="505" spans="1:8" s="84" customFormat="1" ht="30" customHeight="1">
      <c r="A505" s="46"/>
      <c r="B505" s="28"/>
      <c r="C505" s="111"/>
      <c r="D505" s="112"/>
      <c r="E505" s="112"/>
      <c r="F505" s="75">
        <f t="shared" si="69"/>
        <v>0</v>
      </c>
      <c r="G505" s="73"/>
      <c r="H505" s="80"/>
    </row>
    <row r="506" spans="1:8" s="84" customFormat="1" ht="30" customHeight="1">
      <c r="A506" s="46"/>
      <c r="B506" s="37"/>
      <c r="C506" s="27"/>
      <c r="D506" s="85"/>
      <c r="E506" s="75"/>
      <c r="F506" s="75">
        <f t="shared" si="69"/>
        <v>0</v>
      </c>
      <c r="G506" s="37"/>
      <c r="H506" s="74"/>
    </row>
    <row r="507" spans="1:8" s="53" customFormat="1" ht="30" customHeight="1">
      <c r="A507" s="46"/>
      <c r="B507" s="37"/>
      <c r="C507" s="27"/>
      <c r="D507" s="117"/>
      <c r="E507" s="75"/>
      <c r="F507" s="75">
        <f t="shared" si="69"/>
        <v>0</v>
      </c>
      <c r="G507" s="37"/>
      <c r="H507" s="74"/>
    </row>
    <row r="508" spans="1:8" s="53" customFormat="1" ht="30" customHeight="1">
      <c r="A508" s="46"/>
      <c r="B508" s="37"/>
      <c r="C508" s="27"/>
      <c r="D508" s="117"/>
      <c r="E508" s="75"/>
      <c r="F508" s="75">
        <f t="shared" si="69"/>
        <v>0</v>
      </c>
      <c r="G508" s="37"/>
      <c r="H508" s="74"/>
    </row>
    <row r="509" spans="1:8" s="53" customFormat="1" ht="30" customHeight="1">
      <c r="A509" s="46"/>
      <c r="B509" s="118"/>
      <c r="C509" s="27"/>
      <c r="D509" s="117"/>
      <c r="E509" s="17"/>
      <c r="F509" s="75">
        <f t="shared" si="69"/>
        <v>0</v>
      </c>
      <c r="G509" s="118"/>
      <c r="H509" s="74"/>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53" customFormat="1" ht="30" customHeight="1">
      <c r="A512" s="46"/>
      <c r="B512" s="37"/>
      <c r="C512" s="27"/>
      <c r="D512" s="117"/>
      <c r="E512" s="75"/>
      <c r="F512" s="75">
        <f t="shared" si="69"/>
        <v>0</v>
      </c>
      <c r="G512" s="37"/>
      <c r="H512" s="80"/>
    </row>
    <row r="513" spans="1:11" s="53" customFormat="1" ht="30" customHeight="1">
      <c r="A513" s="46"/>
      <c r="B513" s="37"/>
      <c r="C513" s="27"/>
      <c r="D513" s="117"/>
      <c r="E513" s="75"/>
      <c r="F513" s="75">
        <f t="shared" si="69"/>
        <v>0</v>
      </c>
      <c r="G513" s="37"/>
      <c r="H513" s="80"/>
    </row>
    <row r="514" spans="1:11" s="53" customFormat="1" ht="30" customHeight="1">
      <c r="A514" s="46"/>
      <c r="B514" s="37"/>
      <c r="C514" s="27"/>
      <c r="D514" s="117"/>
      <c r="E514" s="75"/>
      <c r="F514" s="75">
        <f t="shared" si="69"/>
        <v>0</v>
      </c>
      <c r="G514" s="37"/>
      <c r="H514" s="80"/>
    </row>
    <row r="515" spans="1:11" s="53" customFormat="1" ht="30" customHeight="1">
      <c r="A515" s="46"/>
      <c r="B515" s="37"/>
      <c r="C515" s="27"/>
      <c r="D515" s="117"/>
      <c r="E515" s="75"/>
      <c r="F515" s="75">
        <f t="shared" si="69"/>
        <v>0</v>
      </c>
      <c r="G515" s="37"/>
      <c r="H515" s="80"/>
    </row>
    <row r="516" spans="1:11" s="53" customFormat="1" ht="30" customHeight="1">
      <c r="A516" s="46"/>
      <c r="B516" s="37"/>
      <c r="C516" s="27"/>
      <c r="D516" s="117"/>
      <c r="E516" s="75"/>
      <c r="F516" s="75"/>
      <c r="G516" s="37"/>
      <c r="H516" s="80"/>
    </row>
    <row r="517" spans="1:11" s="53" customFormat="1" ht="30" customHeight="1">
      <c r="A517" s="46"/>
      <c r="B517" s="37"/>
      <c r="C517" s="27"/>
      <c r="D517" s="117"/>
      <c r="E517" s="75"/>
      <c r="F517" s="75">
        <f t="shared" si="69"/>
        <v>0</v>
      </c>
      <c r="G517" s="37"/>
      <c r="H517" s="80"/>
    </row>
    <row r="518" spans="1:11" s="53" customFormat="1" ht="30" customHeight="1">
      <c r="A518" s="46"/>
      <c r="B518" s="37"/>
      <c r="C518" s="27"/>
      <c r="D518" s="117"/>
      <c r="E518" s="75"/>
      <c r="F518" s="75">
        <f t="shared" si="69"/>
        <v>0</v>
      </c>
      <c r="G518" s="37"/>
      <c r="H518" s="80"/>
    </row>
    <row r="519" spans="1:11" s="53" customFormat="1" ht="30" customHeight="1">
      <c r="A519" s="46"/>
      <c r="B519" s="37"/>
      <c r="C519" s="27"/>
      <c r="D519" s="117"/>
      <c r="E519" s="75"/>
      <c r="F519" s="75">
        <f t="shared" si="69"/>
        <v>0</v>
      </c>
      <c r="G519" s="37"/>
      <c r="H519" s="80"/>
    </row>
    <row r="520" spans="1:11" s="84" customFormat="1" ht="28.5" customHeight="1">
      <c r="A520" s="46"/>
      <c r="B520" s="37"/>
      <c r="C520" s="27"/>
      <c r="D520" s="75"/>
      <c r="E520" s="75"/>
      <c r="F520" s="75">
        <f t="shared" si="69"/>
        <v>0</v>
      </c>
      <c r="G520" s="37"/>
      <c r="H520" s="74"/>
    </row>
    <row r="521" spans="1:11" s="102" customFormat="1" ht="32.25" customHeight="1">
      <c r="A521" s="87"/>
      <c r="B521" s="42" t="s">
        <v>649</v>
      </c>
      <c r="C521" s="2294" t="s">
        <v>79</v>
      </c>
      <c r="D521" s="2294"/>
      <c r="E521" s="2294"/>
      <c r="F521" s="75">
        <f t="shared" si="69"/>
        <v>0</v>
      </c>
      <c r="G521" s="82" t="s">
        <v>650</v>
      </c>
      <c r="H521" s="82"/>
    </row>
    <row r="522" spans="1:11" s="255" customFormat="1" ht="27" customHeight="1">
      <c r="A522" s="2295" t="s">
        <v>817</v>
      </c>
      <c r="B522" s="2296"/>
      <c r="C522" s="251"/>
      <c r="D522" s="252"/>
      <c r="E522" s="252"/>
      <c r="F522" s="252">
        <f t="shared" si="69"/>
        <v>0</v>
      </c>
      <c r="G522" s="253"/>
      <c r="H522" s="254" t="s">
        <v>818</v>
      </c>
    </row>
    <row r="523" spans="1:11" s="188" customFormat="1" ht="24.9" customHeight="1">
      <c r="A523" s="119"/>
      <c r="B523" s="181" t="s">
        <v>819</v>
      </c>
      <c r="C523" s="182"/>
      <c r="D523" s="183"/>
      <c r="E523" s="184"/>
      <c r="F523" s="75">
        <f t="shared" si="69"/>
        <v>0</v>
      </c>
      <c r="G523" s="185" t="s">
        <v>820</v>
      </c>
      <c r="H523" s="186"/>
      <c r="I523" s="187"/>
    </row>
    <row r="524" spans="1:11" s="188" customFormat="1" ht="24.9" customHeight="1">
      <c r="A524" s="189"/>
      <c r="B524" s="190" t="s">
        <v>821</v>
      </c>
      <c r="C524" s="191"/>
      <c r="D524" s="191"/>
      <c r="E524" s="192"/>
      <c r="F524" s="75">
        <f t="shared" si="69"/>
        <v>0</v>
      </c>
      <c r="G524" s="193" t="s">
        <v>822</v>
      </c>
      <c r="H524" s="194"/>
      <c r="I524" s="195"/>
    </row>
    <row r="525" spans="1:11" s="188" customFormat="1" ht="24.9" customHeight="1">
      <c r="A525" s="189"/>
      <c r="B525" s="196" t="s">
        <v>823</v>
      </c>
      <c r="C525" s="197"/>
      <c r="D525" s="197"/>
      <c r="E525" s="198"/>
      <c r="F525" s="75">
        <f t="shared" si="69"/>
        <v>0</v>
      </c>
      <c r="G525" s="199" t="s">
        <v>824</v>
      </c>
      <c r="H525" s="189"/>
      <c r="I525" s="195"/>
      <c r="J525" s="200"/>
      <c r="K525" s="201"/>
    </row>
    <row r="526" spans="1:11" s="188" customFormat="1" ht="24.9" customHeight="1">
      <c r="A526" s="194" t="s">
        <v>825</v>
      </c>
      <c r="B526" s="190" t="s">
        <v>826</v>
      </c>
      <c r="C526" s="202"/>
      <c r="D526" s="203"/>
      <c r="E526" s="184"/>
      <c r="F526" s="75">
        <f t="shared" si="69"/>
        <v>0</v>
      </c>
      <c r="G526" s="193" t="s">
        <v>827</v>
      </c>
      <c r="H526" s="194" t="s">
        <v>825</v>
      </c>
      <c r="I526" s="195"/>
      <c r="J526" s="200"/>
      <c r="K526" s="201"/>
    </row>
    <row r="527" spans="1:11" s="188" customFormat="1" ht="24.9" customHeight="1">
      <c r="A527" s="119" t="str">
        <f t="shared" ref="A527:A530" si="70">H527</f>
        <v>B7.32 92 00.01</v>
      </c>
      <c r="B527" s="204" t="s">
        <v>828</v>
      </c>
      <c r="C527" s="197" t="s">
        <v>829</v>
      </c>
      <c r="D527" s="205">
        <v>8414</v>
      </c>
      <c r="E527" s="205"/>
      <c r="F527" s="75"/>
      <c r="G527" s="86" t="s">
        <v>830</v>
      </c>
      <c r="H527" s="189" t="s">
        <v>831</v>
      </c>
      <c r="I527" s="195"/>
      <c r="J527" s="200"/>
      <c r="K527" s="201"/>
    </row>
    <row r="528" spans="1:11" s="188" customFormat="1" ht="24.9" customHeight="1">
      <c r="A528" s="119" t="str">
        <f t="shared" si="70"/>
        <v>B7.32 92 00.02</v>
      </c>
      <c r="B528" s="204" t="s">
        <v>832</v>
      </c>
      <c r="C528" s="197" t="s">
        <v>829</v>
      </c>
      <c r="D528" s="205">
        <v>6841</v>
      </c>
      <c r="E528" s="205"/>
      <c r="F528" s="75"/>
      <c r="G528" s="86" t="s">
        <v>833</v>
      </c>
      <c r="H528" s="189" t="s">
        <v>834</v>
      </c>
      <c r="I528" s="195"/>
      <c r="J528" s="200"/>
      <c r="K528" s="201"/>
    </row>
    <row r="529" spans="1:11" s="188" customFormat="1" ht="24.9" customHeight="1">
      <c r="A529" s="119" t="str">
        <f t="shared" si="70"/>
        <v>B7.32 92 00.03</v>
      </c>
      <c r="B529" s="204" t="s">
        <v>835</v>
      </c>
      <c r="C529" s="197" t="s">
        <v>829</v>
      </c>
      <c r="D529" s="205">
        <v>8414</v>
      </c>
      <c r="E529" s="205"/>
      <c r="F529" s="75"/>
      <c r="G529" s="86" t="s">
        <v>836</v>
      </c>
      <c r="H529" s="189" t="s">
        <v>837</v>
      </c>
      <c r="I529" s="195"/>
      <c r="J529" s="200"/>
      <c r="K529" s="201"/>
    </row>
    <row r="530" spans="1:11" s="188" customFormat="1" ht="24.9" customHeight="1">
      <c r="A530" s="119" t="str">
        <f t="shared" si="70"/>
        <v>B7.32 92 00.04</v>
      </c>
      <c r="B530" s="204" t="s">
        <v>838</v>
      </c>
      <c r="C530" s="197" t="s">
        <v>829</v>
      </c>
      <c r="D530" s="205">
        <v>6887</v>
      </c>
      <c r="E530" s="205"/>
      <c r="F530" s="75"/>
      <c r="G530" s="86" t="s">
        <v>839</v>
      </c>
      <c r="H530" s="189" t="s">
        <v>840</v>
      </c>
      <c r="I530" s="195"/>
      <c r="J530" s="200"/>
      <c r="K530" s="201"/>
    </row>
    <row r="531" spans="1:11" s="188" customFormat="1" ht="24.9" customHeight="1">
      <c r="A531" s="194" t="s">
        <v>841</v>
      </c>
      <c r="B531" s="190" t="s">
        <v>842</v>
      </c>
      <c r="C531" s="202"/>
      <c r="D531" s="203">
        <v>0</v>
      </c>
      <c r="E531" s="206"/>
      <c r="F531" s="75"/>
      <c r="G531" s="193" t="s">
        <v>843</v>
      </c>
      <c r="H531" s="194" t="s">
        <v>841</v>
      </c>
      <c r="I531" s="195"/>
      <c r="J531" s="200"/>
      <c r="K531" s="201"/>
    </row>
    <row r="532" spans="1:11" s="188" customFormat="1" ht="24.9" customHeight="1">
      <c r="A532" s="119" t="str">
        <f t="shared" ref="A532:A537" si="71">H532</f>
        <v>B7.32 93 00.01</v>
      </c>
      <c r="B532" s="207" t="s">
        <v>844</v>
      </c>
      <c r="C532" s="197" t="s">
        <v>267</v>
      </c>
      <c r="D532" s="205">
        <v>252</v>
      </c>
      <c r="E532" s="205"/>
      <c r="F532" s="75"/>
      <c r="G532" s="86" t="s">
        <v>845</v>
      </c>
      <c r="H532" s="189" t="s">
        <v>846</v>
      </c>
      <c r="I532" s="195"/>
      <c r="J532" s="200"/>
      <c r="K532" s="201"/>
    </row>
    <row r="533" spans="1:11" s="188" customFormat="1" ht="24.9" customHeight="1">
      <c r="A533" s="119" t="str">
        <f t="shared" si="71"/>
        <v>B7.32 93 00.02</v>
      </c>
      <c r="B533" s="207" t="s">
        <v>847</v>
      </c>
      <c r="C533" s="197" t="s">
        <v>267</v>
      </c>
      <c r="D533" s="205">
        <v>150</v>
      </c>
      <c r="E533" s="205"/>
      <c r="F533" s="75"/>
      <c r="G533" s="86" t="s">
        <v>848</v>
      </c>
      <c r="H533" s="189" t="s">
        <v>849</v>
      </c>
      <c r="I533" s="195"/>
      <c r="J533" s="200"/>
      <c r="K533" s="201"/>
    </row>
    <row r="534" spans="1:11" s="188" customFormat="1" ht="24.9" customHeight="1">
      <c r="A534" s="119" t="str">
        <f>H534</f>
        <v>B7.32 93 00.03</v>
      </c>
      <c r="B534" s="207" t="s">
        <v>850</v>
      </c>
      <c r="C534" s="197" t="s">
        <v>267</v>
      </c>
      <c r="D534" s="205">
        <v>157</v>
      </c>
      <c r="E534" s="205"/>
      <c r="F534" s="75"/>
      <c r="G534" s="86" t="s">
        <v>851</v>
      </c>
      <c r="H534" s="189" t="s">
        <v>852</v>
      </c>
      <c r="I534" s="195"/>
      <c r="J534" s="200"/>
      <c r="K534" s="201"/>
    </row>
    <row r="535" spans="1:11" s="188" customFormat="1" ht="24.9" customHeight="1">
      <c r="A535" s="119" t="str">
        <f>H535</f>
        <v>B7.32 93 00.04</v>
      </c>
      <c r="B535" s="207" t="s">
        <v>853</v>
      </c>
      <c r="C535" s="197" t="s">
        <v>267</v>
      </c>
      <c r="D535" s="205">
        <v>156</v>
      </c>
      <c r="E535" s="205"/>
      <c r="F535" s="75"/>
      <c r="G535" s="86" t="s">
        <v>854</v>
      </c>
      <c r="H535" s="189" t="s">
        <v>855</v>
      </c>
      <c r="I535" s="195"/>
      <c r="J535" s="200"/>
      <c r="K535" s="201"/>
    </row>
    <row r="536" spans="1:11" s="188" customFormat="1" ht="24.9" customHeight="1">
      <c r="A536" s="119" t="str">
        <f t="shared" si="71"/>
        <v>B7.32 93 00.05</v>
      </c>
      <c r="B536" s="207" t="s">
        <v>856</v>
      </c>
      <c r="C536" s="197" t="s">
        <v>267</v>
      </c>
      <c r="D536" s="205">
        <v>598</v>
      </c>
      <c r="E536" s="205"/>
      <c r="F536" s="75"/>
      <c r="G536" s="86" t="s">
        <v>857</v>
      </c>
      <c r="H536" s="189" t="s">
        <v>858</v>
      </c>
      <c r="I536" s="195"/>
      <c r="J536" s="200"/>
      <c r="K536" s="201"/>
    </row>
    <row r="537" spans="1:11" s="188" customFormat="1" ht="24.9" customHeight="1">
      <c r="A537" s="119" t="str">
        <f t="shared" si="71"/>
        <v>B7.32 93 00.06</v>
      </c>
      <c r="B537" s="207" t="s">
        <v>859</v>
      </c>
      <c r="C537" s="197" t="s">
        <v>267</v>
      </c>
      <c r="D537" s="205">
        <v>260</v>
      </c>
      <c r="E537" s="85"/>
      <c r="F537" s="75"/>
      <c r="G537" s="86" t="s">
        <v>860</v>
      </c>
      <c r="H537" s="189" t="s">
        <v>861</v>
      </c>
      <c r="I537" s="195"/>
      <c r="J537" s="200"/>
      <c r="K537" s="201"/>
    </row>
    <row r="538" spans="1:11" s="188" customFormat="1" ht="24.9" customHeight="1">
      <c r="A538" s="119"/>
      <c r="B538" s="208"/>
      <c r="C538" s="197"/>
      <c r="D538" s="205"/>
      <c r="E538" s="85"/>
      <c r="F538" s="75">
        <f t="shared" si="69"/>
        <v>0</v>
      </c>
      <c r="G538" s="86"/>
      <c r="H538" s="189"/>
      <c r="I538" s="195"/>
      <c r="J538" s="200"/>
      <c r="K538" s="201"/>
    </row>
    <row r="539" spans="1:11" s="188" customFormat="1" ht="24.9" customHeight="1">
      <c r="A539" s="119"/>
      <c r="B539" s="208"/>
      <c r="C539" s="197"/>
      <c r="D539" s="205"/>
      <c r="E539" s="85"/>
      <c r="F539" s="75">
        <f t="shared" si="69"/>
        <v>0</v>
      </c>
      <c r="G539" s="86"/>
      <c r="H539" s="189"/>
      <c r="I539" s="195"/>
      <c r="J539" s="200"/>
      <c r="K539" s="201"/>
    </row>
    <row r="540" spans="1:11" s="188" customFormat="1" ht="24.9" customHeight="1">
      <c r="A540" s="119"/>
      <c r="B540" s="208"/>
      <c r="C540" s="197"/>
      <c r="D540" s="205"/>
      <c r="E540" s="85"/>
      <c r="F540" s="75">
        <f t="shared" si="69"/>
        <v>0</v>
      </c>
      <c r="G540" s="86"/>
      <c r="H540" s="189"/>
      <c r="I540" s="195"/>
      <c r="J540" s="200"/>
      <c r="K540" s="201"/>
    </row>
    <row r="541" spans="1:11" s="188" customFormat="1" ht="24.9" customHeight="1">
      <c r="A541" s="119"/>
      <c r="B541" s="208"/>
      <c r="C541" s="197"/>
      <c r="D541" s="205"/>
      <c r="E541" s="85"/>
      <c r="F541" s="75">
        <f t="shared" si="69"/>
        <v>0</v>
      </c>
      <c r="G541" s="86"/>
      <c r="H541" s="189"/>
      <c r="I541" s="195"/>
      <c r="J541" s="200"/>
      <c r="K541" s="201"/>
    </row>
    <row r="542" spans="1:11" s="188" customFormat="1" ht="24.9" customHeight="1">
      <c r="A542" s="119"/>
      <c r="B542" s="208"/>
      <c r="C542" s="197"/>
      <c r="D542" s="205"/>
      <c r="E542" s="85"/>
      <c r="F542" s="75">
        <f t="shared" si="69"/>
        <v>0</v>
      </c>
      <c r="G542" s="86"/>
      <c r="H542" s="189"/>
      <c r="I542" s="195"/>
      <c r="J542" s="200"/>
      <c r="K542" s="201"/>
    </row>
    <row r="543" spans="1:11" s="188" customFormat="1" ht="24.9" customHeight="1">
      <c r="A543" s="119"/>
      <c r="B543" s="208"/>
      <c r="C543" s="197"/>
      <c r="D543" s="205"/>
      <c r="E543" s="85"/>
      <c r="F543" s="75"/>
      <c r="G543" s="86"/>
      <c r="H543" s="189"/>
      <c r="I543" s="195"/>
      <c r="J543" s="200"/>
      <c r="K543" s="201"/>
    </row>
    <row r="544" spans="1:11" s="188" customFormat="1" ht="24.9" customHeight="1">
      <c r="A544" s="119"/>
      <c r="B544" s="208"/>
      <c r="C544" s="197"/>
      <c r="D544" s="205"/>
      <c r="E544" s="85"/>
      <c r="F544" s="75">
        <f t="shared" si="69"/>
        <v>0</v>
      </c>
      <c r="G544" s="86"/>
      <c r="H544" s="189"/>
      <c r="I544" s="195"/>
      <c r="J544" s="200"/>
      <c r="K544" s="201"/>
    </row>
    <row r="545" spans="1:11" s="188" customFormat="1" ht="24.9" customHeight="1">
      <c r="A545" s="119"/>
      <c r="B545" s="208"/>
      <c r="C545" s="197"/>
      <c r="D545" s="205"/>
      <c r="E545" s="85"/>
      <c r="F545" s="75">
        <f t="shared" si="69"/>
        <v>0</v>
      </c>
      <c r="G545" s="86"/>
      <c r="H545" s="189"/>
      <c r="I545" s="195"/>
      <c r="J545" s="200"/>
      <c r="K545" s="201"/>
    </row>
    <row r="546" spans="1:11" s="188" customFormat="1" ht="36" customHeight="1">
      <c r="A546" s="209"/>
      <c r="B546" s="210" t="s">
        <v>862</v>
      </c>
      <c r="C546" s="2298" t="s">
        <v>79</v>
      </c>
      <c r="D546" s="2299"/>
      <c r="E546" s="2300"/>
      <c r="F546" s="75">
        <f t="shared" si="69"/>
        <v>0</v>
      </c>
      <c r="G546" s="211" t="s">
        <v>863</v>
      </c>
      <c r="H546" s="209"/>
      <c r="I546" s="195"/>
    </row>
    <row r="547" spans="1:11" s="188" customFormat="1" ht="33" customHeight="1">
      <c r="A547" s="194" t="s">
        <v>864</v>
      </c>
      <c r="B547" s="212" t="s">
        <v>865</v>
      </c>
      <c r="C547" s="202"/>
      <c r="D547" s="203"/>
      <c r="E547" s="206"/>
      <c r="F547" s="75">
        <f t="shared" si="69"/>
        <v>0</v>
      </c>
      <c r="G547" s="193" t="s">
        <v>866</v>
      </c>
      <c r="H547" s="194" t="s">
        <v>864</v>
      </c>
      <c r="I547" s="195"/>
      <c r="J547" s="200"/>
      <c r="K547" s="201"/>
    </row>
    <row r="548" spans="1:11" s="188" customFormat="1" ht="34.5" customHeight="1">
      <c r="A548" s="119" t="str">
        <f t="shared" ref="A548:A553" si="72">H548</f>
        <v>B7.32 93 34.01</v>
      </c>
      <c r="B548" s="213" t="s">
        <v>867</v>
      </c>
      <c r="C548" s="197" t="s">
        <v>829</v>
      </c>
      <c r="D548" s="205">
        <v>102460</v>
      </c>
      <c r="E548" s="205"/>
      <c r="F548" s="75"/>
      <c r="G548" s="86" t="s">
        <v>868</v>
      </c>
      <c r="H548" s="189" t="s">
        <v>869</v>
      </c>
      <c r="I548" s="195"/>
      <c r="J548" s="214"/>
      <c r="K548" s="215"/>
    </row>
    <row r="549" spans="1:11" s="188" customFormat="1" ht="34.5" customHeight="1">
      <c r="A549" s="119" t="str">
        <f t="shared" si="72"/>
        <v>B7.32 93 34.02</v>
      </c>
      <c r="B549" s="213" t="s">
        <v>870</v>
      </c>
      <c r="C549" s="197" t="s">
        <v>829</v>
      </c>
      <c r="D549" s="205">
        <v>9120</v>
      </c>
      <c r="E549" s="205"/>
      <c r="F549" s="75"/>
      <c r="G549" s="86" t="s">
        <v>871</v>
      </c>
      <c r="H549" s="189" t="s">
        <v>872</v>
      </c>
      <c r="I549" s="195"/>
      <c r="J549" s="214"/>
      <c r="K549" s="215"/>
    </row>
    <row r="550" spans="1:11" s="188" customFormat="1" ht="34.5" customHeight="1">
      <c r="A550" s="119" t="str">
        <f t="shared" si="72"/>
        <v>B7.32 93 34.03</v>
      </c>
      <c r="B550" s="213" t="s">
        <v>873</v>
      </c>
      <c r="C550" s="197" t="s">
        <v>829</v>
      </c>
      <c r="D550" s="205">
        <v>7150</v>
      </c>
      <c r="E550" s="205"/>
      <c r="F550" s="75"/>
      <c r="G550" s="86" t="s">
        <v>874</v>
      </c>
      <c r="H550" s="189" t="s">
        <v>875</v>
      </c>
      <c r="I550" s="195"/>
      <c r="J550" s="214"/>
      <c r="K550" s="215"/>
    </row>
    <row r="551" spans="1:11" s="188" customFormat="1" ht="34.5" customHeight="1">
      <c r="A551" s="119" t="str">
        <f t="shared" si="72"/>
        <v>B7.32 93 34.04</v>
      </c>
      <c r="B551" s="213" t="s">
        <v>876</v>
      </c>
      <c r="C551" s="197" t="s">
        <v>829</v>
      </c>
      <c r="D551" s="205">
        <v>5878</v>
      </c>
      <c r="E551" s="205"/>
      <c r="F551" s="75"/>
      <c r="G551" s="86" t="s">
        <v>877</v>
      </c>
      <c r="H551" s="189" t="s">
        <v>878</v>
      </c>
      <c r="I551" s="195"/>
      <c r="J551" s="214"/>
      <c r="K551" s="215"/>
    </row>
    <row r="552" spans="1:11" s="188" customFormat="1" ht="34.5" customHeight="1">
      <c r="A552" s="119" t="str">
        <f t="shared" si="72"/>
        <v>B7.32 93 34.05</v>
      </c>
      <c r="B552" s="213" t="s">
        <v>879</v>
      </c>
      <c r="C552" s="197" t="s">
        <v>829</v>
      </c>
      <c r="D552" s="205">
        <v>13879</v>
      </c>
      <c r="E552" s="205"/>
      <c r="F552" s="75"/>
      <c r="G552" s="86" t="s">
        <v>880</v>
      </c>
      <c r="H552" s="189" t="s">
        <v>881</v>
      </c>
      <c r="I552" s="195"/>
      <c r="J552" s="214"/>
      <c r="K552" s="215"/>
    </row>
    <row r="553" spans="1:11" s="188" customFormat="1" ht="50.4" customHeight="1">
      <c r="A553" s="119" t="str">
        <f t="shared" si="72"/>
        <v>B7.32 93 34.06</v>
      </c>
      <c r="B553" s="213" t="s">
        <v>882</v>
      </c>
      <c r="C553" s="197" t="s">
        <v>33</v>
      </c>
      <c r="D553" s="205">
        <v>91270</v>
      </c>
      <c r="E553" s="205"/>
      <c r="F553" s="75"/>
      <c r="G553" s="86" t="s">
        <v>883</v>
      </c>
      <c r="H553" s="189" t="s">
        <v>884</v>
      </c>
      <c r="I553" s="195"/>
      <c r="J553" s="214"/>
      <c r="K553" s="215"/>
    </row>
    <row r="554" spans="1:11" s="188" customFormat="1" ht="34.5" customHeight="1">
      <c r="A554" s="119"/>
      <c r="B554" s="181" t="s">
        <v>885</v>
      </c>
      <c r="C554" s="246"/>
      <c r="D554" s="247">
        <v>0</v>
      </c>
      <c r="E554" s="248"/>
      <c r="F554" s="75"/>
      <c r="G554" s="185" t="s">
        <v>886</v>
      </c>
      <c r="H554" s="189"/>
      <c r="I554" s="195"/>
      <c r="J554" s="214"/>
      <c r="K554" s="215"/>
    </row>
    <row r="555" spans="1:11" s="188" customFormat="1" ht="24.9" customHeight="1">
      <c r="A555" s="216" t="s">
        <v>328</v>
      </c>
      <c r="B555" s="241" t="s">
        <v>887</v>
      </c>
      <c r="C555" s="242"/>
      <c r="D555" s="242">
        <v>0</v>
      </c>
      <c r="E555" s="243"/>
      <c r="F555" s="75"/>
      <c r="G555" s="193" t="s">
        <v>888</v>
      </c>
      <c r="H555" s="194" t="s">
        <v>328</v>
      </c>
      <c r="I555" s="195"/>
    </row>
    <row r="556" spans="1:11" s="188" customFormat="1" ht="24.9" customHeight="1">
      <c r="A556" s="119" t="str">
        <f t="shared" ref="A556:A560" si="73">H556</f>
        <v>B7.33.14.11.01</v>
      </c>
      <c r="B556" s="219" t="s">
        <v>889</v>
      </c>
      <c r="C556" s="197" t="s">
        <v>33</v>
      </c>
      <c r="D556" s="205">
        <v>6</v>
      </c>
      <c r="E556" s="205"/>
      <c r="F556" s="75"/>
      <c r="G556" s="86" t="s">
        <v>890</v>
      </c>
      <c r="H556" s="189" t="s">
        <v>891</v>
      </c>
      <c r="I556" s="195"/>
      <c r="J556" s="220"/>
      <c r="K556" s="220"/>
    </row>
    <row r="557" spans="1:11" s="188" customFormat="1" ht="24.9" customHeight="1">
      <c r="A557" s="119" t="str">
        <f t="shared" si="73"/>
        <v>B7.33.14.11.02</v>
      </c>
      <c r="B557" s="219" t="s">
        <v>892</v>
      </c>
      <c r="C557" s="197" t="s">
        <v>33</v>
      </c>
      <c r="D557" s="205">
        <v>187</v>
      </c>
      <c r="E557" s="205"/>
      <c r="F557" s="75"/>
      <c r="G557" s="86" t="s">
        <v>893</v>
      </c>
      <c r="H557" s="189" t="s">
        <v>894</v>
      </c>
      <c r="I557" s="195"/>
      <c r="J557" s="200"/>
      <c r="K557" s="201"/>
    </row>
    <row r="558" spans="1:11" s="188" customFormat="1" ht="24.9" customHeight="1">
      <c r="A558" s="119" t="str">
        <f t="shared" si="73"/>
        <v>B7.33.14.11.03</v>
      </c>
      <c r="B558" s="219" t="s">
        <v>895</v>
      </c>
      <c r="C558" s="197" t="s">
        <v>33</v>
      </c>
      <c r="D558" s="205">
        <v>1074</v>
      </c>
      <c r="E558" s="205"/>
      <c r="F558" s="75"/>
      <c r="G558" s="86" t="s">
        <v>896</v>
      </c>
      <c r="H558" s="189" t="s">
        <v>897</v>
      </c>
      <c r="I558" s="195"/>
      <c r="J558" s="200"/>
      <c r="K558" s="201"/>
    </row>
    <row r="559" spans="1:11" s="188" customFormat="1" ht="24.9" customHeight="1">
      <c r="A559" s="119" t="str">
        <f t="shared" si="73"/>
        <v>B7.33.14.11.04</v>
      </c>
      <c r="B559" s="219" t="s">
        <v>898</v>
      </c>
      <c r="C559" s="197" t="s">
        <v>33</v>
      </c>
      <c r="D559" s="205">
        <v>10129</v>
      </c>
      <c r="E559" s="205"/>
      <c r="F559" s="75"/>
      <c r="G559" s="86" t="s">
        <v>899</v>
      </c>
      <c r="H559" s="189" t="s">
        <v>900</v>
      </c>
      <c r="I559" s="195"/>
      <c r="J559" s="200"/>
      <c r="K559" s="201"/>
    </row>
    <row r="560" spans="1:11" s="188" customFormat="1" ht="24.9" customHeight="1">
      <c r="A560" s="119" t="str">
        <f t="shared" si="73"/>
        <v>B7.33.14.11.05</v>
      </c>
      <c r="B560" s="219" t="s">
        <v>901</v>
      </c>
      <c r="C560" s="197" t="s">
        <v>33</v>
      </c>
      <c r="D560" s="205">
        <v>35599</v>
      </c>
      <c r="E560" s="205"/>
      <c r="F560" s="75"/>
      <c r="G560" s="86" t="s">
        <v>902</v>
      </c>
      <c r="H560" s="189" t="s">
        <v>903</v>
      </c>
      <c r="I560" s="195"/>
      <c r="J560" s="200"/>
      <c r="K560" s="201"/>
    </row>
    <row r="561" spans="1:11" s="188" customFormat="1" ht="24.9" customHeight="1">
      <c r="A561" s="119"/>
      <c r="B561" s="217"/>
      <c r="C561" s="202"/>
      <c r="D561" s="203"/>
      <c r="E561" s="206"/>
      <c r="F561" s="75">
        <f t="shared" ref="F561:F566" si="74">E561+D561</f>
        <v>0</v>
      </c>
      <c r="G561" s="218"/>
      <c r="H561" s="189"/>
      <c r="I561" s="195"/>
      <c r="J561" s="214"/>
      <c r="K561" s="215"/>
    </row>
    <row r="562" spans="1:11" s="188" customFormat="1" ht="24.9" customHeight="1">
      <c r="A562" s="119"/>
      <c r="B562" s="217"/>
      <c r="C562" s="202"/>
      <c r="D562" s="203"/>
      <c r="E562" s="206"/>
      <c r="F562" s="75">
        <f t="shared" si="74"/>
        <v>0</v>
      </c>
      <c r="G562" s="218"/>
      <c r="H562" s="189"/>
      <c r="I562" s="195"/>
      <c r="J562" s="214"/>
      <c r="K562" s="215"/>
    </row>
    <row r="563" spans="1:11" s="188" customFormat="1" ht="30.75" customHeight="1">
      <c r="A563" s="119"/>
      <c r="B563" s="219"/>
      <c r="C563" s="197"/>
      <c r="D563" s="205"/>
      <c r="E563" s="85"/>
      <c r="F563" s="75">
        <f t="shared" si="74"/>
        <v>0</v>
      </c>
      <c r="G563" s="86"/>
      <c r="H563" s="189"/>
      <c r="I563" s="195"/>
      <c r="J563" s="214"/>
      <c r="K563" s="215"/>
    </row>
    <row r="564" spans="1:11" s="188" customFormat="1" ht="32.25" customHeight="1">
      <c r="A564" s="119"/>
      <c r="B564" s="219"/>
      <c r="C564" s="197"/>
      <c r="D564" s="205"/>
      <c r="E564" s="85"/>
      <c r="F564" s="75">
        <f t="shared" si="74"/>
        <v>0</v>
      </c>
      <c r="G564" s="86"/>
      <c r="H564" s="189"/>
      <c r="I564" s="195"/>
      <c r="J564" s="214"/>
      <c r="K564" s="215"/>
    </row>
    <row r="565" spans="1:11" s="188" customFormat="1" ht="36" customHeight="1">
      <c r="A565" s="223"/>
      <c r="B565" s="210" t="s">
        <v>862</v>
      </c>
      <c r="C565" s="2298" t="s">
        <v>79</v>
      </c>
      <c r="D565" s="2299"/>
      <c r="E565" s="2300"/>
      <c r="F565" s="75">
        <f t="shared" si="74"/>
        <v>0</v>
      </c>
      <c r="G565" s="211" t="s">
        <v>863</v>
      </c>
      <c r="H565" s="209"/>
      <c r="I565" s="195"/>
    </row>
    <row r="566" spans="1:11" s="222" customFormat="1" ht="78" outlineLevel="1">
      <c r="A566" s="225" t="str">
        <f>H566</f>
        <v>33 14 19</v>
      </c>
      <c r="B566" s="244" t="s">
        <v>904</v>
      </c>
      <c r="C566" s="242"/>
      <c r="D566" s="242"/>
      <c r="E566" s="245"/>
      <c r="F566" s="75">
        <f t="shared" si="74"/>
        <v>0</v>
      </c>
      <c r="G566" s="193" t="s">
        <v>905</v>
      </c>
      <c r="H566" s="194" t="s">
        <v>348</v>
      </c>
      <c r="I566" s="195"/>
    </row>
    <row r="567" spans="1:11" s="222" customFormat="1" ht="59.25" customHeight="1" outlineLevel="1">
      <c r="A567" s="119" t="str">
        <f>H567</f>
        <v>B7.33.14.19.01</v>
      </c>
      <c r="B567" s="226" t="s">
        <v>906</v>
      </c>
      <c r="C567" s="197" t="s">
        <v>267</v>
      </c>
      <c r="D567" s="205">
        <v>5</v>
      </c>
      <c r="E567" s="205"/>
      <c r="F567" s="75"/>
      <c r="G567" s="86" t="s">
        <v>907</v>
      </c>
      <c r="H567" s="189" t="s">
        <v>908</v>
      </c>
      <c r="I567" s="195"/>
    </row>
    <row r="568" spans="1:11" s="227" customFormat="1" ht="58.5" customHeight="1">
      <c r="A568" s="119" t="str">
        <f t="shared" ref="A568:A579" si="75">H568</f>
        <v>B7.33.14.19.02</v>
      </c>
      <c r="B568" s="226" t="s">
        <v>909</v>
      </c>
      <c r="C568" s="197" t="s">
        <v>267</v>
      </c>
      <c r="D568" s="205">
        <v>59</v>
      </c>
      <c r="E568" s="205"/>
      <c r="F568" s="75"/>
      <c r="G568" s="86" t="s">
        <v>910</v>
      </c>
      <c r="H568" s="189" t="s">
        <v>911</v>
      </c>
      <c r="I568" s="195"/>
    </row>
    <row r="569" spans="1:11" s="188" customFormat="1" ht="58.5" customHeight="1">
      <c r="A569" s="119" t="str">
        <f t="shared" si="75"/>
        <v>B7.33.14.19.03</v>
      </c>
      <c r="B569" s="226" t="s">
        <v>912</v>
      </c>
      <c r="C569" s="197" t="s">
        <v>267</v>
      </c>
      <c r="D569" s="205">
        <v>14</v>
      </c>
      <c r="E569" s="205"/>
      <c r="F569" s="75"/>
      <c r="G569" s="86" t="s">
        <v>913</v>
      </c>
      <c r="H569" s="189" t="s">
        <v>914</v>
      </c>
      <c r="I569" s="195"/>
    </row>
    <row r="570" spans="1:11" s="188" customFormat="1" ht="26.25" customHeight="1">
      <c r="A570" s="119" t="str">
        <f t="shared" si="75"/>
        <v>B7.33.14.19.04</v>
      </c>
      <c r="B570" s="219" t="s">
        <v>915</v>
      </c>
      <c r="C570" s="197" t="s">
        <v>267</v>
      </c>
      <c r="D570" s="205">
        <v>63</v>
      </c>
      <c r="E570" s="205"/>
      <c r="F570" s="75"/>
      <c r="G570" s="86" t="s">
        <v>916</v>
      </c>
      <c r="H570" s="189" t="s">
        <v>917</v>
      </c>
      <c r="I570" s="195"/>
    </row>
    <row r="571" spans="1:11" s="188" customFormat="1" ht="44.25" customHeight="1">
      <c r="A571" s="119" t="str">
        <f>H571</f>
        <v>B7.32.80.00.01</v>
      </c>
      <c r="B571" s="221" t="s">
        <v>918</v>
      </c>
      <c r="C571" s="228" t="s">
        <v>33</v>
      </c>
      <c r="D571" s="229">
        <v>2000</v>
      </c>
      <c r="E571" s="229"/>
      <c r="F571" s="75"/>
      <c r="G571" s="180" t="s">
        <v>919</v>
      </c>
      <c r="H571" s="119" t="s">
        <v>920</v>
      </c>
      <c r="I571" s="195"/>
    </row>
    <row r="572" spans="1:11" s="188" customFormat="1" ht="51.6" customHeight="1">
      <c r="A572" s="119" t="str">
        <f t="shared" ref="A572:A575" si="76">H572</f>
        <v>B7.32.80.00.02</v>
      </c>
      <c r="B572" s="221" t="s">
        <v>921</v>
      </c>
      <c r="C572" s="228" t="s">
        <v>267</v>
      </c>
      <c r="D572" s="229">
        <v>6316</v>
      </c>
      <c r="E572" s="229"/>
      <c r="F572" s="75"/>
      <c r="G572" s="180" t="s">
        <v>922</v>
      </c>
      <c r="H572" s="119" t="s">
        <v>923</v>
      </c>
      <c r="I572" s="195"/>
    </row>
    <row r="573" spans="1:11" s="188" customFormat="1" ht="73.95" customHeight="1">
      <c r="A573" s="119" t="str">
        <f t="shared" si="76"/>
        <v>B7.32.80.00.03</v>
      </c>
      <c r="B573" s="221" t="s">
        <v>924</v>
      </c>
      <c r="C573" s="228" t="s">
        <v>33</v>
      </c>
      <c r="D573" s="229">
        <v>87562</v>
      </c>
      <c r="E573" s="229"/>
      <c r="F573" s="75"/>
      <c r="G573" s="180" t="s">
        <v>925</v>
      </c>
      <c r="H573" s="119" t="s">
        <v>926</v>
      </c>
      <c r="I573" s="195"/>
    </row>
    <row r="574" spans="1:11" s="234" customFormat="1" ht="44.25" customHeight="1" outlineLevel="1">
      <c r="A574" s="119" t="str">
        <f t="shared" si="76"/>
        <v>B7.32.80.00.04</v>
      </c>
      <c r="B574" s="230" t="s">
        <v>927</v>
      </c>
      <c r="C574" s="224" t="s">
        <v>267</v>
      </c>
      <c r="D574" s="231">
        <v>2</v>
      </c>
      <c r="E574" s="231"/>
      <c r="F574" s="75"/>
      <c r="G574" s="232" t="s">
        <v>928</v>
      </c>
      <c r="H574" s="119" t="s">
        <v>929</v>
      </c>
      <c r="I574" s="233"/>
    </row>
    <row r="575" spans="1:11" s="234" customFormat="1" ht="45" customHeight="1" outlineLevel="1">
      <c r="A575" s="119" t="str">
        <f t="shared" si="76"/>
        <v>B7.32.80.00.05</v>
      </c>
      <c r="B575" s="230" t="s">
        <v>930</v>
      </c>
      <c r="C575" s="224" t="s">
        <v>267</v>
      </c>
      <c r="D575" s="231">
        <v>78</v>
      </c>
      <c r="E575" s="231"/>
      <c r="F575" s="75"/>
      <c r="G575" s="232" t="s">
        <v>931</v>
      </c>
      <c r="H575" s="119" t="s">
        <v>932</v>
      </c>
      <c r="I575" s="233"/>
    </row>
    <row r="576" spans="1:11" s="234" customFormat="1" ht="29.25" customHeight="1" outlineLevel="1">
      <c r="A576" s="119"/>
      <c r="B576" s="230"/>
      <c r="C576" s="224"/>
      <c r="D576" s="231"/>
      <c r="E576" s="18"/>
      <c r="F576" s="205"/>
      <c r="G576" s="232"/>
      <c r="H576" s="119"/>
      <c r="I576" s="233"/>
    </row>
    <row r="577" spans="1:9" s="234" customFormat="1" ht="29.25" customHeight="1" outlineLevel="1">
      <c r="A577" s="119"/>
      <c r="B577" s="230"/>
      <c r="C577" s="224"/>
      <c r="D577" s="231"/>
      <c r="E577" s="18"/>
      <c r="F577" s="205"/>
      <c r="G577" s="232"/>
      <c r="H577" s="119"/>
      <c r="I577" s="233"/>
    </row>
    <row r="578" spans="1:9" s="234" customFormat="1" ht="29.25" customHeight="1" outlineLevel="1">
      <c r="A578" s="119"/>
      <c r="B578" s="230"/>
      <c r="C578" s="224"/>
      <c r="D578" s="231"/>
      <c r="E578" s="18"/>
      <c r="F578" s="205"/>
      <c r="G578" s="232"/>
      <c r="H578" s="119"/>
      <c r="I578" s="233"/>
    </row>
    <row r="579" spans="1:9" s="238" customFormat="1" ht="35.1" customHeight="1">
      <c r="A579" s="235">
        <f t="shared" si="75"/>
        <v>0</v>
      </c>
      <c r="B579" s="210" t="s">
        <v>862</v>
      </c>
      <c r="C579" s="2291" t="s">
        <v>79</v>
      </c>
      <c r="D579" s="2292"/>
      <c r="E579" s="2293"/>
      <c r="F579" s="249">
        <f>SUM(F566:F578)</f>
        <v>0</v>
      </c>
      <c r="G579" s="211" t="s">
        <v>863</v>
      </c>
      <c r="H579" s="236"/>
      <c r="I579" s="237"/>
    </row>
    <row r="580" spans="1:9" ht="24.9" customHeight="1">
      <c r="A580" s="61"/>
      <c r="B580" s="56" t="s">
        <v>933</v>
      </c>
      <c r="C580" s="57"/>
      <c r="D580" s="138"/>
      <c r="E580" s="138"/>
      <c r="F580" s="58"/>
      <c r="G580" s="59" t="s">
        <v>934</v>
      </c>
      <c r="H580" s="139"/>
    </row>
    <row r="581" spans="1:9" ht="12" customHeight="1">
      <c r="A581" s="61"/>
      <c r="B581" s="87"/>
      <c r="C581" s="57"/>
      <c r="D581" s="63"/>
      <c r="E581" s="63"/>
      <c r="F581" s="58"/>
      <c r="G581" s="88"/>
      <c r="H581" s="60"/>
    </row>
    <row r="582" spans="1:9" s="84" customFormat="1" ht="21.75" customHeight="1">
      <c r="A582" s="55"/>
      <c r="B582" s="64" t="s">
        <v>935</v>
      </c>
      <c r="C582" s="57"/>
      <c r="D582" s="63"/>
      <c r="E582" s="63"/>
      <c r="F582" s="89">
        <f>F32</f>
        <v>0</v>
      </c>
      <c r="G582" s="65" t="s">
        <v>936</v>
      </c>
      <c r="H582" s="66"/>
    </row>
    <row r="583" spans="1:9" s="84" customFormat="1" ht="21.75" customHeight="1">
      <c r="A583" s="55"/>
      <c r="B583" s="64" t="s">
        <v>937</v>
      </c>
      <c r="C583" s="57"/>
      <c r="D583" s="63"/>
      <c r="E583" s="63"/>
      <c r="F583" s="89">
        <f>F53</f>
        <v>0</v>
      </c>
      <c r="G583" s="65" t="s">
        <v>938</v>
      </c>
      <c r="H583" s="66"/>
    </row>
    <row r="584" spans="1:9" s="84" customFormat="1" ht="21.75" customHeight="1">
      <c r="A584" s="55"/>
      <c r="B584" s="64" t="s">
        <v>939</v>
      </c>
      <c r="C584" s="57"/>
      <c r="D584" s="63"/>
      <c r="E584" s="63"/>
      <c r="F584" s="89"/>
      <c r="G584" s="65" t="s">
        <v>940</v>
      </c>
      <c r="H584" s="66"/>
    </row>
    <row r="585" spans="1:9" s="84" customFormat="1" ht="21.75" customHeight="1">
      <c r="A585" s="55"/>
      <c r="B585" s="64" t="s">
        <v>941</v>
      </c>
      <c r="C585" s="57"/>
      <c r="D585" s="63"/>
      <c r="E585" s="63"/>
      <c r="F585" s="89"/>
      <c r="G585" s="65" t="s">
        <v>942</v>
      </c>
      <c r="H585" s="66"/>
    </row>
    <row r="586" spans="1:9" s="84" customFormat="1" ht="21.75" customHeight="1">
      <c r="A586" s="55"/>
      <c r="B586" s="64" t="s">
        <v>943</v>
      </c>
      <c r="C586" s="57"/>
      <c r="D586" s="63"/>
      <c r="E586" s="63"/>
      <c r="F586" s="89"/>
      <c r="G586" s="65" t="s">
        <v>944</v>
      </c>
      <c r="H586" s="66"/>
    </row>
    <row r="587" spans="1:9" s="84" customFormat="1" ht="21.75" customHeight="1">
      <c r="A587" s="55"/>
      <c r="B587" s="64" t="s">
        <v>945</v>
      </c>
      <c r="C587" s="57"/>
      <c r="D587" s="63"/>
      <c r="E587" s="63"/>
      <c r="F587" s="89"/>
      <c r="G587" s="65" t="s">
        <v>946</v>
      </c>
      <c r="H587" s="66"/>
    </row>
    <row r="588" spans="1:9" s="84" customFormat="1" ht="21.75" customHeight="1">
      <c r="A588" s="55"/>
      <c r="B588" s="64" t="s">
        <v>947</v>
      </c>
      <c r="C588" s="57"/>
      <c r="D588" s="63"/>
      <c r="E588" s="63"/>
      <c r="F588" s="89"/>
      <c r="G588" s="65" t="s">
        <v>948</v>
      </c>
      <c r="H588" s="66"/>
    </row>
    <row r="589" spans="1:9" s="84" customFormat="1" ht="21.75" customHeight="1">
      <c r="A589" s="55"/>
      <c r="B589" s="64" t="s">
        <v>949</v>
      </c>
      <c r="C589" s="57"/>
      <c r="D589" s="63"/>
      <c r="E589" s="63"/>
      <c r="F589" s="89"/>
      <c r="G589" s="65" t="s">
        <v>950</v>
      </c>
      <c r="H589" s="66"/>
    </row>
    <row r="590" spans="1:9" s="84" customFormat="1" ht="21.75" customHeight="1">
      <c r="A590" s="55"/>
      <c r="B590" s="64" t="s">
        <v>951</v>
      </c>
      <c r="C590" s="57"/>
      <c r="D590" s="63"/>
      <c r="E590" s="63"/>
      <c r="F590" s="89"/>
      <c r="G590" s="65" t="s">
        <v>952</v>
      </c>
      <c r="H590" s="66"/>
    </row>
    <row r="591" spans="1:9" s="84" customFormat="1" ht="21.75" customHeight="1">
      <c r="A591" s="55"/>
      <c r="B591" s="64" t="s">
        <v>953</v>
      </c>
      <c r="C591" s="57"/>
      <c r="D591" s="63"/>
      <c r="E591" s="63"/>
      <c r="F591" s="89"/>
      <c r="G591" s="65" t="s">
        <v>954</v>
      </c>
      <c r="H591" s="66"/>
    </row>
    <row r="592" spans="1:9" s="84" customFormat="1" ht="21.75" customHeight="1">
      <c r="A592" s="55"/>
      <c r="B592" s="64" t="s">
        <v>955</v>
      </c>
      <c r="C592" s="57"/>
      <c r="D592" s="63"/>
      <c r="E592" s="63"/>
      <c r="F592" s="89">
        <f>F252</f>
        <v>0</v>
      </c>
      <c r="G592" s="65" t="s">
        <v>956</v>
      </c>
      <c r="H592" s="66"/>
    </row>
    <row r="593" spans="1:8" s="84" customFormat="1" ht="21.75" customHeight="1">
      <c r="A593" s="55"/>
      <c r="B593" s="64" t="s">
        <v>957</v>
      </c>
      <c r="C593" s="57"/>
      <c r="D593" s="63"/>
      <c r="E593" s="63"/>
      <c r="F593" s="89">
        <f>F277</f>
        <v>0</v>
      </c>
      <c r="G593" s="65" t="s">
        <v>958</v>
      </c>
      <c r="H593" s="66"/>
    </row>
    <row r="594" spans="1:8" s="84" customFormat="1" ht="21.75" customHeight="1">
      <c r="A594" s="55"/>
      <c r="B594" s="64" t="s">
        <v>959</v>
      </c>
      <c r="C594" s="57"/>
      <c r="D594" s="63"/>
      <c r="E594" s="63"/>
      <c r="F594" s="89">
        <f>F301</f>
        <v>0</v>
      </c>
      <c r="G594" s="65" t="s">
        <v>960</v>
      </c>
      <c r="H594" s="66"/>
    </row>
    <row r="595" spans="1:8" s="84" customFormat="1" ht="21.75" customHeight="1">
      <c r="A595" s="55"/>
      <c r="B595" s="64" t="s">
        <v>961</v>
      </c>
      <c r="C595" s="57"/>
      <c r="D595" s="63"/>
      <c r="E595" s="63"/>
      <c r="F595" s="89">
        <f>F324</f>
        <v>0</v>
      </c>
      <c r="G595" s="65" t="s">
        <v>962</v>
      </c>
      <c r="H595" s="66"/>
    </row>
    <row r="596" spans="1:8" s="84" customFormat="1" ht="21.75" customHeight="1">
      <c r="A596" s="55"/>
      <c r="B596" s="64" t="s">
        <v>963</v>
      </c>
      <c r="C596" s="57"/>
      <c r="D596" s="63"/>
      <c r="E596" s="63"/>
      <c r="F596" s="89"/>
      <c r="G596" s="65" t="s">
        <v>964</v>
      </c>
      <c r="H596" s="66"/>
    </row>
    <row r="597" spans="1:8" s="84" customFormat="1" ht="21.75" customHeight="1">
      <c r="A597" s="55"/>
      <c r="B597" s="64" t="s">
        <v>965</v>
      </c>
      <c r="C597" s="57"/>
      <c r="D597" s="63"/>
      <c r="E597" s="63"/>
      <c r="F597" s="89">
        <f>F375</f>
        <v>0</v>
      </c>
      <c r="G597" s="65" t="s">
        <v>966</v>
      </c>
      <c r="H597" s="66"/>
    </row>
    <row r="598" spans="1:8" s="84" customFormat="1" ht="21.75" customHeight="1">
      <c r="A598" s="55"/>
      <c r="B598" s="64" t="s">
        <v>967</v>
      </c>
      <c r="C598" s="57"/>
      <c r="D598" s="63"/>
      <c r="E598" s="63"/>
      <c r="F598" s="89">
        <f>F397</f>
        <v>0</v>
      </c>
      <c r="G598" s="65" t="s">
        <v>968</v>
      </c>
      <c r="H598" s="66"/>
    </row>
    <row r="599" spans="1:8" s="84" customFormat="1" ht="21.75" customHeight="1">
      <c r="A599" s="55"/>
      <c r="B599" s="64" t="s">
        <v>969</v>
      </c>
      <c r="C599" s="57"/>
      <c r="D599" s="63"/>
      <c r="E599" s="63"/>
      <c r="F599" s="89">
        <f>F457</f>
        <v>0</v>
      </c>
      <c r="G599" s="65" t="s">
        <v>970</v>
      </c>
      <c r="H599" s="66"/>
    </row>
    <row r="600" spans="1:8" s="84" customFormat="1" ht="21.75" customHeight="1">
      <c r="A600" s="55"/>
      <c r="B600" s="64" t="s">
        <v>971</v>
      </c>
      <c r="C600" s="57"/>
      <c r="D600" s="63"/>
      <c r="E600" s="63"/>
      <c r="F600" s="89">
        <f>F478</f>
        <v>0</v>
      </c>
      <c r="G600" s="65" t="s">
        <v>972</v>
      </c>
      <c r="H600" s="66"/>
    </row>
    <row r="601" spans="1:8" s="84" customFormat="1" ht="21.75" customHeight="1">
      <c r="A601" s="55"/>
      <c r="B601" s="64" t="s">
        <v>973</v>
      </c>
      <c r="C601" s="57"/>
      <c r="D601" s="63"/>
      <c r="E601" s="63"/>
      <c r="F601" s="89">
        <f>F499</f>
        <v>0</v>
      </c>
      <c r="G601" s="65" t="s">
        <v>974</v>
      </c>
      <c r="H601" s="66"/>
    </row>
    <row r="602" spans="1:8" s="84" customFormat="1" ht="21.75" customHeight="1">
      <c r="A602" s="55"/>
      <c r="B602" s="64" t="s">
        <v>975</v>
      </c>
      <c r="C602" s="57"/>
      <c r="D602" s="63"/>
      <c r="E602" s="63"/>
      <c r="F602" s="89">
        <f>F521</f>
        <v>0</v>
      </c>
      <c r="G602" s="65" t="s">
        <v>976</v>
      </c>
      <c r="H602" s="66"/>
    </row>
    <row r="603" spans="1:8" s="84" customFormat="1" ht="21.75" customHeight="1">
      <c r="A603" s="55"/>
      <c r="B603" s="64" t="s">
        <v>977</v>
      </c>
      <c r="C603" s="57"/>
      <c r="D603" s="63"/>
      <c r="E603" s="63"/>
      <c r="F603" s="89">
        <f>F546</f>
        <v>0</v>
      </c>
      <c r="G603" s="65" t="s">
        <v>978</v>
      </c>
      <c r="H603" s="66"/>
    </row>
    <row r="604" spans="1:8" s="84" customFormat="1" ht="21.75" customHeight="1">
      <c r="A604" s="55"/>
      <c r="B604" s="64" t="s">
        <v>979</v>
      </c>
      <c r="C604" s="57"/>
      <c r="D604" s="63"/>
      <c r="E604" s="63"/>
      <c r="F604" s="89">
        <f>F565</f>
        <v>0</v>
      </c>
      <c r="G604" s="65" t="s">
        <v>980</v>
      </c>
      <c r="H604" s="66"/>
    </row>
    <row r="605" spans="1:8" s="84" customFormat="1" ht="21.75" customHeight="1">
      <c r="A605" s="55"/>
      <c r="B605" s="64" t="s">
        <v>981</v>
      </c>
      <c r="C605" s="57"/>
      <c r="D605" s="63"/>
      <c r="E605" s="63"/>
      <c r="F605" s="89"/>
      <c r="G605" s="65" t="s">
        <v>982</v>
      </c>
      <c r="H605" s="66"/>
    </row>
    <row r="606" spans="1:8" s="84" customFormat="1" ht="21.75" customHeight="1">
      <c r="A606" s="55"/>
      <c r="B606" s="64" t="s">
        <v>983</v>
      </c>
      <c r="C606" s="57"/>
      <c r="D606" s="63"/>
      <c r="E606" s="63"/>
      <c r="F606" s="89">
        <f>F567</f>
        <v>0</v>
      </c>
      <c r="G606" s="65" t="s">
        <v>984</v>
      </c>
      <c r="H606" s="66"/>
    </row>
    <row r="607" spans="1:8" s="84" customFormat="1" ht="21.75" customHeight="1">
      <c r="A607" s="55"/>
      <c r="B607" s="64" t="s">
        <v>985</v>
      </c>
      <c r="C607" s="57"/>
      <c r="D607" s="63"/>
      <c r="E607" s="63"/>
      <c r="F607" s="89">
        <f>F581</f>
        <v>0</v>
      </c>
      <c r="G607" s="65" t="s">
        <v>986</v>
      </c>
      <c r="H607" s="66"/>
    </row>
    <row r="608" spans="1:8" ht="30" customHeight="1">
      <c r="A608" s="61"/>
      <c r="B608" s="42" t="s">
        <v>987</v>
      </c>
      <c r="C608" s="2294" t="s">
        <v>79</v>
      </c>
      <c r="D608" s="2294"/>
      <c r="E608" s="2294"/>
      <c r="F608" s="44">
        <f>SUM(F582:F605)</f>
        <v>0</v>
      </c>
      <c r="G608" s="82" t="s">
        <v>988</v>
      </c>
      <c r="H608" s="140"/>
    </row>
    <row r="609" spans="1:8">
      <c r="A609" s="90"/>
      <c r="B609" s="91"/>
      <c r="C609" s="92"/>
      <c r="D609" s="141"/>
      <c r="E609" s="141"/>
      <c r="F609" s="93"/>
      <c r="G609" s="94"/>
      <c r="H609" s="92"/>
    </row>
    <row r="610" spans="1:8">
      <c r="E610" s="97" t="s">
        <v>989</v>
      </c>
      <c r="F610" s="98"/>
      <c r="H610" s="96"/>
    </row>
    <row r="611" spans="1:8">
      <c r="E611" s="97" t="s">
        <v>990</v>
      </c>
      <c r="F611" s="98">
        <f>SUMPRODUCT($D:$D,E:E)</f>
        <v>0</v>
      </c>
      <c r="H611" s="96"/>
    </row>
    <row r="612" spans="1:8">
      <c r="E612" s="97" t="s">
        <v>991</v>
      </c>
      <c r="F612" s="98">
        <f>SUMIF($I:$I,"sum",F:F)</f>
        <v>0</v>
      </c>
      <c r="H612" s="96"/>
    </row>
    <row r="613" spans="1:8">
      <c r="E613" s="97"/>
      <c r="F613" s="98"/>
      <c r="H613" s="96"/>
    </row>
    <row r="614" spans="1:8">
      <c r="E614" s="97" t="s">
        <v>19</v>
      </c>
      <c r="F614" s="98">
        <f>SUM(F610:F613)</f>
        <v>0</v>
      </c>
      <c r="H614" s="96"/>
    </row>
    <row r="615" spans="1:8">
      <c r="E615" s="97" t="s">
        <v>992</v>
      </c>
      <c r="F615" s="98">
        <f>(F614-F608)+10</f>
        <v>10</v>
      </c>
      <c r="H615" s="96"/>
    </row>
    <row r="616" spans="1:8">
      <c r="H616" s="96"/>
    </row>
    <row r="617" spans="1:8">
      <c r="H617" s="96"/>
    </row>
    <row r="618" spans="1:8">
      <c r="H618" s="96"/>
    </row>
    <row r="619" spans="1:8">
      <c r="H619" s="96"/>
    </row>
    <row r="620" spans="1:8">
      <c r="H620" s="96"/>
    </row>
    <row r="621" spans="1:8">
      <c r="H621" s="96"/>
    </row>
    <row r="622" spans="1:8">
      <c r="H622" s="96"/>
    </row>
    <row r="623" spans="1:8">
      <c r="H623" s="96"/>
    </row>
    <row r="624" spans="1:8">
      <c r="H624" s="96"/>
    </row>
    <row r="625" spans="1:8">
      <c r="H625" s="96"/>
    </row>
    <row r="626" spans="1:8">
      <c r="H626" s="96"/>
    </row>
    <row r="627" spans="1:8">
      <c r="H627" s="96"/>
    </row>
    <row r="628" spans="1:8">
      <c r="H628" s="96"/>
    </row>
    <row r="629" spans="1:8">
      <c r="H629" s="96"/>
    </row>
    <row r="630" spans="1:8">
      <c r="H630" s="96"/>
    </row>
    <row r="631" spans="1:8">
      <c r="H631" s="96"/>
    </row>
    <row r="632" spans="1:8">
      <c r="H632" s="96"/>
    </row>
    <row r="633" spans="1:8">
      <c r="H633" s="96"/>
    </row>
    <row r="634" spans="1:8">
      <c r="H634" s="96"/>
    </row>
    <row r="635" spans="1:8">
      <c r="H635" s="96"/>
    </row>
    <row r="636" spans="1:8">
      <c r="H636" s="96"/>
    </row>
    <row r="637" spans="1:8">
      <c r="H637" s="96"/>
    </row>
    <row r="638" spans="1:8">
      <c r="H638" s="96"/>
    </row>
    <row r="639" spans="1:8">
      <c r="A639" s="68"/>
      <c r="B639" s="84"/>
      <c r="C639" s="68"/>
      <c r="D639" s="143"/>
      <c r="E639" s="143"/>
      <c r="H639" s="96"/>
    </row>
    <row r="640" spans="1:8">
      <c r="H640" s="96"/>
    </row>
    <row r="641" spans="1:8">
      <c r="H641" s="96"/>
    </row>
    <row r="642" spans="1:8">
      <c r="A642" s="68"/>
      <c r="B642" s="100"/>
      <c r="C642" s="101"/>
      <c r="D642" s="144"/>
      <c r="E642" s="144"/>
      <c r="H642" s="96"/>
    </row>
    <row r="643" spans="1:8">
      <c r="A643" s="68"/>
      <c r="B643" s="100"/>
      <c r="C643" s="101"/>
      <c r="D643" s="144"/>
      <c r="E643" s="144"/>
      <c r="H643" s="96"/>
    </row>
    <row r="644" spans="1:8">
      <c r="A644" s="68"/>
      <c r="B644" s="100"/>
      <c r="C644" s="101"/>
      <c r="D644" s="144"/>
      <c r="E644" s="144"/>
      <c r="H644" s="96"/>
    </row>
    <row r="645" spans="1:8">
      <c r="A645" s="68"/>
      <c r="B645" s="100"/>
      <c r="C645" s="101"/>
      <c r="D645" s="144"/>
      <c r="E645" s="144"/>
      <c r="H645" s="96"/>
    </row>
    <row r="646" spans="1:8">
      <c r="A646" s="68"/>
      <c r="B646" s="100"/>
      <c r="C646" s="101"/>
      <c r="D646" s="144"/>
      <c r="E646" s="144"/>
      <c r="H646" s="96"/>
    </row>
    <row r="647" spans="1:8">
      <c r="A647" s="68"/>
      <c r="B647" s="100"/>
      <c r="C647" s="101"/>
      <c r="D647" s="144"/>
      <c r="E647" s="144"/>
      <c r="H647" s="96"/>
    </row>
    <row r="648" spans="1:8">
      <c r="A648" s="68"/>
      <c r="B648" s="100"/>
      <c r="C648" s="101"/>
      <c r="D648" s="144"/>
      <c r="E648" s="144"/>
      <c r="H648" s="96"/>
    </row>
    <row r="649" spans="1:8">
      <c r="A649" s="68"/>
      <c r="B649" s="100"/>
      <c r="C649" s="101"/>
      <c r="D649" s="144"/>
      <c r="E649" s="144"/>
      <c r="H649" s="96"/>
    </row>
    <row r="650" spans="1:8">
      <c r="A650" s="68"/>
      <c r="B650" s="100"/>
      <c r="C650" s="101"/>
      <c r="D650" s="144"/>
      <c r="E650" s="144"/>
      <c r="H650" s="96"/>
    </row>
    <row r="651" spans="1:8">
      <c r="A651" s="68"/>
      <c r="B651" s="100"/>
      <c r="C651" s="101"/>
      <c r="D651" s="144"/>
      <c r="E651" s="144"/>
      <c r="H651" s="96"/>
    </row>
    <row r="652" spans="1:8">
      <c r="A652" s="68"/>
      <c r="B652" s="100"/>
      <c r="C652" s="101"/>
      <c r="D652" s="144"/>
      <c r="E652" s="144"/>
      <c r="H652" s="96"/>
    </row>
    <row r="653" spans="1:8">
      <c r="A653" s="68"/>
      <c r="B653" s="100"/>
      <c r="C653" s="101"/>
      <c r="D653" s="144"/>
      <c r="E653" s="144"/>
      <c r="H653" s="96"/>
    </row>
    <row r="654" spans="1:8">
      <c r="A654" s="68"/>
      <c r="B654" s="100"/>
      <c r="C654" s="101"/>
      <c r="D654" s="144"/>
      <c r="E654" s="144"/>
      <c r="H654" s="96"/>
    </row>
    <row r="655" spans="1:8">
      <c r="A655" s="68"/>
      <c r="B655" s="100"/>
      <c r="C655" s="101"/>
      <c r="D655" s="144"/>
      <c r="E655" s="144"/>
      <c r="H655" s="96"/>
    </row>
    <row r="656" spans="1:8">
      <c r="A656" s="68"/>
      <c r="B656" s="100"/>
      <c r="C656" s="101"/>
      <c r="D656" s="144"/>
      <c r="E656" s="144"/>
      <c r="H656" s="96"/>
    </row>
    <row r="657" spans="1:10">
      <c r="A657" s="68"/>
      <c r="B657" s="100"/>
      <c r="C657" s="101"/>
      <c r="D657" s="144"/>
      <c r="E657" s="144"/>
    </row>
    <row r="658" spans="1:10">
      <c r="A658" s="68"/>
      <c r="B658" s="100"/>
      <c r="C658" s="101"/>
      <c r="D658" s="144"/>
      <c r="E658" s="144"/>
    </row>
    <row r="659" spans="1:10">
      <c r="A659" s="68"/>
      <c r="B659" s="100"/>
      <c r="C659" s="101"/>
      <c r="D659" s="144"/>
      <c r="E659" s="144"/>
    </row>
    <row r="660" spans="1:10" s="99" customFormat="1">
      <c r="A660" s="68"/>
      <c r="B660" s="100"/>
      <c r="C660" s="101"/>
      <c r="D660" s="144"/>
      <c r="E660" s="144"/>
      <c r="G660" s="68"/>
      <c r="H660" s="68"/>
      <c r="I660" s="68"/>
      <c r="J660" s="68"/>
    </row>
    <row r="661" spans="1:10" s="99" customFormat="1">
      <c r="A661" s="68"/>
      <c r="B661" s="100"/>
      <c r="C661" s="101"/>
      <c r="D661" s="144"/>
      <c r="E661" s="144"/>
      <c r="G661" s="68"/>
      <c r="H661" s="68"/>
      <c r="I661" s="68"/>
      <c r="J661" s="68"/>
    </row>
    <row r="662" spans="1:10" s="99" customFormat="1">
      <c r="A662" s="68"/>
      <c r="B662" s="100"/>
      <c r="C662" s="101"/>
      <c r="D662" s="144"/>
      <c r="E662" s="144"/>
      <c r="G662" s="68"/>
      <c r="H662" s="68"/>
      <c r="I662" s="68"/>
      <c r="J662" s="68"/>
    </row>
    <row r="663" spans="1:10" s="99" customFormat="1">
      <c r="A663" s="68"/>
      <c r="B663" s="100"/>
      <c r="C663" s="101"/>
      <c r="D663" s="144"/>
      <c r="E663" s="144"/>
      <c r="G663" s="68"/>
      <c r="H663" s="68"/>
      <c r="I663" s="68"/>
      <c r="J663" s="68"/>
    </row>
    <row r="664" spans="1:10" s="99" customFormat="1">
      <c r="A664" s="68"/>
      <c r="B664" s="100"/>
      <c r="C664" s="101"/>
      <c r="D664" s="144"/>
      <c r="E664" s="144"/>
      <c r="G664" s="68"/>
      <c r="H664" s="68"/>
      <c r="I664" s="68"/>
      <c r="J664" s="68"/>
    </row>
    <row r="665" spans="1:10" s="99" customFormat="1">
      <c r="A665" s="68"/>
      <c r="B665" s="100"/>
      <c r="C665" s="101"/>
      <c r="D665" s="144"/>
      <c r="E665" s="144"/>
      <c r="G665" s="68"/>
      <c r="H665" s="68"/>
      <c r="I665" s="68"/>
      <c r="J665" s="68"/>
    </row>
    <row r="666" spans="1:10" s="99" customFormat="1">
      <c r="A666" s="68"/>
      <c r="B666" s="76"/>
      <c r="C666" s="101"/>
      <c r="D666" s="142"/>
      <c r="E666" s="142"/>
      <c r="G666" s="68"/>
      <c r="H666" s="68"/>
      <c r="I666" s="68"/>
      <c r="J666" s="68"/>
    </row>
    <row r="667" spans="1:10" s="99" customFormat="1">
      <c r="A667" s="68"/>
      <c r="B667" s="68"/>
      <c r="C667" s="101"/>
      <c r="D667" s="145"/>
      <c r="E667" s="145"/>
      <c r="G667" s="68"/>
      <c r="H667" s="68"/>
      <c r="I667" s="68"/>
      <c r="J667" s="68"/>
    </row>
    <row r="668" spans="1:10" s="99" customFormat="1">
      <c r="A668" s="68"/>
      <c r="B668" s="68"/>
      <c r="C668" s="101"/>
      <c r="D668" s="145"/>
      <c r="E668" s="145"/>
      <c r="G668" s="68"/>
      <c r="H668" s="68"/>
      <c r="I668" s="68"/>
      <c r="J668" s="68"/>
    </row>
    <row r="669" spans="1:10" s="99" customFormat="1">
      <c r="A669" s="68"/>
      <c r="B669" s="68"/>
      <c r="C669" s="101"/>
      <c r="D669" s="145"/>
      <c r="E669" s="145"/>
      <c r="G669" s="68"/>
      <c r="H669" s="68"/>
      <c r="I669" s="68"/>
      <c r="J669" s="68"/>
    </row>
  </sheetData>
  <mergeCells count="45">
    <mergeCell ref="H4:H5"/>
    <mergeCell ref="A1:B1"/>
    <mergeCell ref="C1:F3"/>
    <mergeCell ref="A4:A5"/>
    <mergeCell ref="B4:B5"/>
    <mergeCell ref="G4:G5"/>
    <mergeCell ref="G140:H140"/>
    <mergeCell ref="A6:B6"/>
    <mergeCell ref="C6:F6"/>
    <mergeCell ref="G6:H6"/>
    <mergeCell ref="C32:E32"/>
    <mergeCell ref="C53:E53"/>
    <mergeCell ref="A54:B54"/>
    <mergeCell ref="G54:H54"/>
    <mergeCell ref="C277:E277"/>
    <mergeCell ref="C301:E301"/>
    <mergeCell ref="A231:B231"/>
    <mergeCell ref="B233:C233"/>
    <mergeCell ref="C75:E75"/>
    <mergeCell ref="C97:E97"/>
    <mergeCell ref="C118:E118"/>
    <mergeCell ref="C139:E139"/>
    <mergeCell ref="A140:B140"/>
    <mergeCell ref="C164:E164"/>
    <mergeCell ref="C187:E187"/>
    <mergeCell ref="C208:E208"/>
    <mergeCell ref="C230:E230"/>
    <mergeCell ref="C252:E252"/>
    <mergeCell ref="A302:B302"/>
    <mergeCell ref="C324:E324"/>
    <mergeCell ref="A522:B522"/>
    <mergeCell ref="C546:E546"/>
    <mergeCell ref="C565:E565"/>
    <mergeCell ref="C375:E375"/>
    <mergeCell ref="A376:B376"/>
    <mergeCell ref="C397:E397"/>
    <mergeCell ref="C418:E418"/>
    <mergeCell ref="C435:E435"/>
    <mergeCell ref="C457:E457"/>
    <mergeCell ref="C348:E348"/>
    <mergeCell ref="C579:E579"/>
    <mergeCell ref="C608:E608"/>
    <mergeCell ref="C478:E478"/>
    <mergeCell ref="C499:E499"/>
    <mergeCell ref="C521:E521"/>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&amp;R&amp;F_x000D_&amp;1#&amp;"Aptos"&amp;10&amp;K000000 Data sensitivity - Public</oddFooter>
  </headerFooter>
  <rowBreaks count="3" manualBreakCount="3">
    <brk id="348" max="7" man="1"/>
    <brk id="435" max="7" man="1"/>
    <brk id="499" max="7"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f6d1ab2-6913-4946-9b6b-06be7c1a9017" origin="userSelected"/>
</file>

<file path=customXml/itemProps1.xml><?xml version="1.0" encoding="utf-8"?>
<ds:datastoreItem xmlns:ds="http://schemas.openxmlformats.org/officeDocument/2006/customXml" ds:itemID="{D42863E2-E48D-4B14-ADB1-67BF650759E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29</vt:i4>
      </vt:variant>
    </vt:vector>
  </HeadingPairs>
  <TitlesOfParts>
    <vt:vector size="56" baseType="lpstr">
      <vt:lpstr>General Information</vt:lpstr>
      <vt:lpstr>Weekly Progress Report</vt:lpstr>
      <vt:lpstr>SPI</vt:lpstr>
      <vt:lpstr>Weekly Progress Photos</vt:lpstr>
      <vt:lpstr>HSE</vt:lpstr>
      <vt:lpstr>HSE-Stat</vt:lpstr>
      <vt:lpstr>Quality</vt:lpstr>
      <vt:lpstr>Quality-Stat</vt:lpstr>
      <vt:lpstr>Weekly Quality</vt:lpstr>
      <vt:lpstr>FIR Summary</vt:lpstr>
      <vt:lpstr>Procurement</vt:lpstr>
      <vt:lpstr>Material Status</vt:lpstr>
      <vt:lpstr>Invoice Log</vt:lpstr>
      <vt:lpstr>Milestones</vt:lpstr>
      <vt:lpstr>Progress</vt:lpstr>
      <vt:lpstr>Physical-Chart Data</vt:lpstr>
      <vt:lpstr>Manpower</vt:lpstr>
      <vt:lpstr>Weekly Manpower</vt:lpstr>
      <vt:lpstr>Risk Register</vt:lpstr>
      <vt:lpstr>Issues</vt:lpstr>
      <vt:lpstr>CCO</vt:lpstr>
      <vt:lpstr>Testing</vt:lpstr>
      <vt:lpstr>KHARAJ CABLES TAKEOFF ZONE A</vt:lpstr>
      <vt:lpstr>KHATRAJ ZONE B</vt:lpstr>
      <vt:lpstr>TOTAL ITEMS FOR ZONE A&amp;B</vt:lpstr>
      <vt:lpstr>STANDBY BOQ</vt:lpstr>
      <vt:lpstr>OLD BOQ</vt:lpstr>
      <vt:lpstr>CCO!Print_Area</vt:lpstr>
      <vt:lpstr>'FIR Summary'!Print_Area</vt:lpstr>
      <vt:lpstr>'General Information'!Print_Area</vt:lpstr>
      <vt:lpstr>HSE!Print_Area</vt:lpstr>
      <vt:lpstr>'HSE-Stat'!Print_Area</vt:lpstr>
      <vt:lpstr>'Invoice Log'!Print_Area</vt:lpstr>
      <vt:lpstr>Issues!Print_Area</vt:lpstr>
      <vt:lpstr>Manpower!Print_Area</vt:lpstr>
      <vt:lpstr>'Material Status'!Print_Area</vt:lpstr>
      <vt:lpstr>Milestones!Print_Area</vt:lpstr>
      <vt:lpstr>'OLD BOQ'!Print_Area</vt:lpstr>
      <vt:lpstr>'Physical-Chart Data'!Print_Area</vt:lpstr>
      <vt:lpstr>Procurement!Print_Area</vt:lpstr>
      <vt:lpstr>Progress!Print_Area</vt:lpstr>
      <vt:lpstr>Quality!Print_Area</vt:lpstr>
      <vt:lpstr>'Quality-Stat'!Print_Area</vt:lpstr>
      <vt:lpstr>'Risk Register'!Print_Area</vt:lpstr>
      <vt:lpstr>SPI!Print_Area</vt:lpstr>
      <vt:lpstr>'STANDBY BOQ'!Print_Area</vt:lpstr>
      <vt:lpstr>Testing!Print_Area</vt:lpstr>
      <vt:lpstr>'TOTAL ITEMS FOR ZONE A&amp;B'!Print_Area</vt:lpstr>
      <vt:lpstr>'Weekly Manpower'!Print_Area</vt:lpstr>
      <vt:lpstr>'Weekly Progress Photos'!Print_Area</vt:lpstr>
      <vt:lpstr>'Weekly Progress Report'!Print_Area</vt:lpstr>
      <vt:lpstr>'Weekly Quality'!Print_Area</vt:lpstr>
      <vt:lpstr>'FIR Summary'!Print_Titles</vt:lpstr>
      <vt:lpstr>'OLD BOQ'!Print_Titles</vt:lpstr>
      <vt:lpstr>'Risk Register'!Print_Titles</vt:lpstr>
      <vt:lpstr>'STANDBY BOQ'!Print_Titles</vt:lpstr>
    </vt:vector>
  </TitlesOfParts>
  <Manager/>
  <Company>Mouchel, AbuDhabi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dc:creator>
  <cp:keywords>|</cp:keywords>
  <dc:description/>
  <cp:lastModifiedBy>Elgarhy Rabiey</cp:lastModifiedBy>
  <cp:revision/>
  <cp:lastPrinted>2026-09-02T12:55:31Z</cp:lastPrinted>
  <dcterms:created xsi:type="dcterms:W3CDTF">2007-09-20T10:36:28Z</dcterms:created>
  <dcterms:modified xsi:type="dcterms:W3CDTF">2026-10-14T07:21:40Z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08d3e4-f847-4182-a1fb-fb9d345a0f05_Enabled">
    <vt:lpwstr>true</vt:lpwstr>
  </property>
  <property fmtid="{D5CDD505-2E9C-101B-9397-08002B2CF9AE}" pid="3" name="MSIP_Label_0008d3e4-f847-4182-a1fb-fb9d345a0f05_SetDate">
    <vt:lpwstr>2023-10-03T12:09:28Z</vt:lpwstr>
  </property>
  <property fmtid="{D5CDD505-2E9C-101B-9397-08002B2CF9AE}" pid="4" name="MSIP_Label_0008d3e4-f847-4182-a1fb-fb9d345a0f05_Method">
    <vt:lpwstr>Privileged</vt:lpwstr>
  </property>
  <property fmtid="{D5CDD505-2E9C-101B-9397-08002B2CF9AE}" pid="5" name="MSIP_Label_0008d3e4-f847-4182-a1fb-fb9d345a0f05_Name">
    <vt:lpwstr>0008d3e4-f847-4182-a1fb-fb9d345a0f05</vt:lpwstr>
  </property>
  <property fmtid="{D5CDD505-2E9C-101B-9397-08002B2CF9AE}" pid="6" name="MSIP_Label_0008d3e4-f847-4182-a1fb-fb9d345a0f05_SiteId">
    <vt:lpwstr>8d088ff8-7e52-4d0f-8187-dcd9ca37815a</vt:lpwstr>
  </property>
  <property fmtid="{D5CDD505-2E9C-101B-9397-08002B2CF9AE}" pid="7" name="MSIP_Label_0008d3e4-f847-4182-a1fb-fb9d345a0f05_ActionId">
    <vt:lpwstr>2aaca17f-5ac4-4a34-8d95-54d7416e0f35</vt:lpwstr>
  </property>
  <property fmtid="{D5CDD505-2E9C-101B-9397-08002B2CF9AE}" pid="8" name="MSIP_Label_0008d3e4-f847-4182-a1fb-fb9d345a0f05_ContentBits">
    <vt:lpwstr>0</vt:lpwstr>
  </property>
  <property fmtid="{D5CDD505-2E9C-101B-9397-08002B2CF9AE}" pid="9" name="docIndexRef">
    <vt:lpwstr>1664d457-c01e-43d1-a28c-e1aa5be4a187</vt:lpwstr>
  </property>
  <property fmtid="{D5CDD505-2E9C-101B-9397-08002B2CF9AE}" pid="10" name="bjDocumentSecurityLabel">
    <vt:lpwstr>No Marking</vt:lpwstr>
  </property>
  <property fmtid="{D5CDD505-2E9C-101B-9397-08002B2CF9AE}" pid="11" name="bjSaver">
    <vt:lpwstr>Wc9380+xzJeY1RsrvE2R0ofIOrDoqid5</vt:lpwstr>
  </property>
  <property fmtid="{D5CDD505-2E9C-101B-9397-08002B2CF9AE}" pid="12" name="bjClsUserRVM">
    <vt:lpwstr>[]</vt:lpwstr>
  </property>
  <property fmtid="{D5CDD505-2E9C-101B-9397-08002B2CF9AE}" pid="13" name="MSIP_Label_4a30d458-cd10-4a48-9232-50530e63d4a6_Enabled">
    <vt:lpwstr>true</vt:lpwstr>
  </property>
  <property fmtid="{D5CDD505-2E9C-101B-9397-08002B2CF9AE}" pid="14" name="MSIP_Label_4a30d458-cd10-4a48-9232-50530e63d4a6_SetDate">
    <vt:lpwstr>2026-10-06T11:15:42Z</vt:lpwstr>
  </property>
  <property fmtid="{D5CDD505-2E9C-101B-9397-08002B2CF9AE}" pid="15" name="MSIP_Label_4a30d458-cd10-4a48-9232-50530e63d4a6_Method">
    <vt:lpwstr>Privileged</vt:lpwstr>
  </property>
  <property fmtid="{D5CDD505-2E9C-101B-9397-08002B2CF9AE}" pid="16" name="MSIP_Label_4a30d458-cd10-4a48-9232-50530e63d4a6_Name">
    <vt:lpwstr>l0_public</vt:lpwstr>
  </property>
  <property fmtid="{D5CDD505-2E9C-101B-9397-08002B2CF9AE}" pid="17" name="MSIP_Label_4a30d458-cd10-4a48-9232-50530e63d4a6_SiteId">
    <vt:lpwstr>a5877034-8d6a-496a-8cf8-ceb5e3451109</vt:lpwstr>
  </property>
  <property fmtid="{D5CDD505-2E9C-101B-9397-08002B2CF9AE}" pid="18" name="MSIP_Label_4a30d458-cd10-4a48-9232-50530e63d4a6_ActionId">
    <vt:lpwstr>b2b42e15-682e-47be-954c-18b49b8f0f42</vt:lpwstr>
  </property>
  <property fmtid="{D5CDD505-2E9C-101B-9397-08002B2CF9AE}" pid="19" name="MSIP_Label_4a30d458-cd10-4a48-9232-50530e63d4a6_ContentBits">
    <vt:lpwstr>2</vt:lpwstr>
  </property>
  <property fmtid="{D5CDD505-2E9C-101B-9397-08002B2CF9AE}" pid="20" name="MSIP_Label_4a30d458-cd10-4a48-9232-50530e63d4a6_Tag">
    <vt:lpwstr>10, 0, 1, 1</vt:lpwstr>
  </property>
</Properties>
</file>