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ml.chartshapes+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updateLinks="never"/>
  <bookViews>
    <workbookView windowWidth="27945" windowHeight="11580" tabRatio="726" firstSheet="2" activeTab="2"/>
  </bookViews>
  <sheets>
    <sheet name="DB" sheetId="33" state="hidden" r:id="rId1"/>
    <sheet name="General Information" sheetId="21" r:id="rId2"/>
    <sheet name="Weekly Progress Report" sheetId="1" r:id="rId3"/>
    <sheet name="Sheet1" sheetId="41" state="hidden" r:id="rId4"/>
    <sheet name="Progress" sheetId="31" r:id="rId5"/>
    <sheet name="Weekly Photos" sheetId="34" r:id="rId6"/>
    <sheet name="FIR Summary" sheetId="35" r:id="rId7"/>
    <sheet name="Quality" sheetId="29" r:id="rId8"/>
    <sheet name="Quality-Stat" sheetId="38" r:id="rId9"/>
    <sheet name="HSE" sheetId="28" r:id="rId10"/>
    <sheet name="HSE-Stat" sheetId="20" r:id="rId11"/>
    <sheet name="Risk Register " sheetId="43" r:id="rId12"/>
    <sheet name="Major Quantities" sheetId="25" r:id="rId13"/>
    <sheet name="CCO" sheetId="23" r:id="rId14"/>
    <sheet name="Invoice Log" sheetId="12" r:id="rId15"/>
    <sheet name="Procurement" sheetId="40"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Sheet2" sheetId="42" state="hidden" r:id="rId24"/>
    <sheet name="Codes" sheetId="9" state="hidden" r:id="rId25"/>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_xlnm._FilterDatabase" localSheetId="4" hidden="1">Progress!$A$6:$T$19</definedName>
    <definedName name="_xlnm._FilterDatabase" localSheetId="6" hidden="1">'FIR Summary'!$A$6:$H$236</definedName>
    <definedName name="_____________ccr1" localSheetId="6" hidden="1">{#N/A,#N/A,TRUE,"Cover";#N/A,#N/A,TRUE,"Conts";#N/A,#N/A,TRUE,"VOS";#N/A,#N/A,TRUE,"Warrington";#N/A,#N/A,TRUE,"Widnes"}</definedName>
    <definedName name="_____________ccr1" localSheetId="8"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8"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8"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8"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8"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8"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8"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8"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8"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8"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8"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8"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[1]SUM!#REF!</definedName>
    <definedName name="__123Graph_A" hidden="1">[1]SUM!#REF!</definedName>
    <definedName name="__123Graph_ACURRENT" localSheetId="6" hidden="1">[2]FitOutConfCentre!#REF!</definedName>
    <definedName name="__123Graph_ACURRENT" hidden="1">[2]FitOutConfCentre!#REF!</definedName>
    <definedName name="__123Graph_B" localSheetId="6" hidden="1">[3]SUM!#REF!</definedName>
    <definedName name="__123Graph_B" hidden="1">[3]SUM!#REF!</definedName>
    <definedName name="__ccr1" localSheetId="6" hidden="1">{#N/A,#N/A,TRUE,"Cover";#N/A,#N/A,TRUE,"Conts";#N/A,#N/A,TRUE,"VOS";#N/A,#N/A,TRUE,"Warrington";#N/A,#N/A,TRUE,"Widnes"}</definedName>
    <definedName name="__ccr1" localSheetId="8"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8">#REF!</definedName>
    <definedName name="_1B.05.M.010.0010">#REF!</definedName>
    <definedName name="_1B.05.M.010.0050" localSheetId="6">#REF!</definedName>
    <definedName name="_1B.05.M.010.0050" localSheetId="8">#REF!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8"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8"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8" hidden="1">#REF!</definedName>
    <definedName name="_Dist_Values" hidden="1">#REF!</definedName>
    <definedName name="_Fill" localSheetId="6" hidden="1">[4]GRSummary!#REF!</definedName>
    <definedName name="_Fill" localSheetId="8" hidden="1">[4]GRSummary!#REF!</definedName>
    <definedName name="_Fill" localSheetId="11" hidden="1">[5]GRSummary!#REF!</definedName>
    <definedName name="_Fill" hidden="1">[4]GRSummary!#REF!</definedName>
    <definedName name="_xlnm._FilterDatabase" localSheetId="8" hidden="1">#REF!</definedName>
    <definedName name="_xlnm._FilterDatabase" localSheetId="11" hidden="1">#REF!</definedName>
    <definedName name="_xlnm._FilterDatabase" hidden="1">#REF!</definedName>
    <definedName name="_jj300" localSheetId="6">#REF!</definedName>
    <definedName name="_jj300" localSheetId="8">#REF!</definedName>
    <definedName name="_jj300">#REF!</definedName>
    <definedName name="_Key1" localSheetId="6" hidden="1">#REF!</definedName>
    <definedName name="_Key1" localSheetId="8" hidden="1">#REF!</definedName>
    <definedName name="_Key1" hidden="1">#REF!</definedName>
    <definedName name="_Key2" localSheetId="6" hidden="1">'[6]LTR-2'!#REF!</definedName>
    <definedName name="_Key2" localSheetId="8" hidden="1">'[6]LTR-2'!#REF!</definedName>
    <definedName name="_Key2" hidden="1">'[6]LTR-2'!#REF!</definedName>
    <definedName name="_old3" localSheetId="6"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[7]PriceSummary!#REF!</definedName>
    <definedName name="_Parse_In" localSheetId="8" hidden="1">[7]PriceSummary!#REF!</definedName>
    <definedName name="_Parse_In" localSheetId="11" hidden="1">[8]PriceSummary!#REF!</definedName>
    <definedName name="_Parse_In" hidden="1">[7]PriceSummary!#REF!</definedName>
    <definedName name="_Parse_Out" localSheetId="6" hidden="1">#REF!</definedName>
    <definedName name="_Parse_Out" localSheetId="8" hidden="1">#REF!</definedName>
    <definedName name="_Parse_Out" localSheetId="11" hidden="1">#REF!</definedName>
    <definedName name="_Parse_Out" hidden="1">#REF!</definedName>
    <definedName name="_Regression_Int" hidden="1">1</definedName>
    <definedName name="_Sort" localSheetId="6" hidden="1">#REF!</definedName>
    <definedName name="_Sort" localSheetId="8" hidden="1">#REF!</definedName>
    <definedName name="_Sort" hidden="1">#REF!</definedName>
    <definedName name="_WT" localSheetId="6">#REF!</definedName>
    <definedName name="_WT" localSheetId="8">#REF!</definedName>
    <definedName name="_WT">#REF!</definedName>
    <definedName name="A" localSheetId="6">#REF!</definedName>
    <definedName name="A" localSheetId="8">#REF!</definedName>
    <definedName name="A">#REF!</definedName>
    <definedName name="a\sdasdf" localSheetId="6" hidden="1">{#N/A,#N/A,TRUE,"Cover";#N/A,#N/A,TRUE,"Conts";#N/A,#N/A,TRUE,"VOS";#N/A,#N/A,TRUE,"Warrington";#N/A,#N/A,TRUE,"Widnes"}</definedName>
    <definedName name="a\sdasdf" localSheetId="8"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8" hidden="1">#REF!</definedName>
    <definedName name="AAA" hidden="1">#REF!</definedName>
    <definedName name="aaaaaaaa" localSheetId="6" hidden="1">{#N/A,#N/A,TRUE,"Cover";#N/A,#N/A,TRUE,"Conts";#N/A,#N/A,TRUE,"VOS";#N/A,#N/A,TRUE,"Warrington";#N/A,#N/A,TRUE,"Widnes"}</definedName>
    <definedName name="aaaaaaaa" localSheetId="8"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8"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8" hidden="1">#REF!</definedName>
    <definedName name="accomation" hidden="1">#REF!</definedName>
    <definedName name="ACT" localSheetId="6">[9]WorkBreakDown!#REF!</definedName>
    <definedName name="ACT" localSheetId="8">[9]WorkBreakDown!#REF!</definedName>
    <definedName name="ACT" localSheetId="11">[9]WorkBreakDown!#REF!</definedName>
    <definedName name="ACT">[9]WorkBreakDown!#REF!</definedName>
    <definedName name="aegrgas" localSheetId="6" hidden="1">{#N/A,#N/A,TRUE,"Cover";#N/A,#N/A,TRUE,"Conts";#N/A,#N/A,TRUE,"VOS";#N/A,#N/A,TRUE,"Warrington";#N/A,#N/A,TRUE,"Widnes"}</definedName>
    <definedName name="aegrgas" localSheetId="8"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8"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8"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8"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8"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8" hidden="1">#REF!</definedName>
    <definedName name="anvoice1" hidden="1">#REF!</definedName>
    <definedName name="APPO" localSheetId="6" hidden="1">#REF!</definedName>
    <definedName name="APPO" localSheetId="8" hidden="1">#REF!</definedName>
    <definedName name="APPO" hidden="1">#REF!</definedName>
    <definedName name="appraisal" localSheetId="6" hidden="1">{#N/A,#N/A,TRUE,"Cover";#N/A,#N/A,TRUE,"Conts";#N/A,#N/A,TRUE,"VOS";#N/A,#N/A,TRUE,"Warrington";#N/A,#N/A,TRUE,"Widnes"}</definedName>
    <definedName name="appraisal" localSheetId="8"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8" hidden="1">#REF!</definedName>
    <definedName name="ARUN" hidden="1">#REF!</definedName>
    <definedName name="asdfsa" localSheetId="6" hidden="1">#REF!</definedName>
    <definedName name="asdfsa" localSheetId="8" hidden="1">#REF!</definedName>
    <definedName name="asdfsa" hidden="1">#REF!</definedName>
    <definedName name="asgseg" localSheetId="6" hidden="1">{#N/A,#N/A,TRUE,"Cover";#N/A,#N/A,TRUE,"Conts";#N/A,#N/A,TRUE,"VOS";#N/A,#N/A,TRUE,"Warrington";#N/A,#N/A,TRUE,"Widnes"}</definedName>
    <definedName name="asgseg" localSheetId="8"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8"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 localSheetId="8">[10]Assumptions!$B$1</definedName>
    <definedName name="At_risk" localSheetId="11">[11]Assumptions!$B$1</definedName>
    <definedName name="At_risk">[10]Assumptions!$B$1</definedName>
    <definedName name="atrisk_total_net_rent_for_cashflow" localSheetId="8">'[10]@risk rents and incentives'!$W$25:$AL$26</definedName>
    <definedName name="atrisk_total_net_rent_for_cashflow" localSheetId="11">'[11]@risk rents and incentives'!$W$25:$AL$26</definedName>
    <definedName name="atrisk_total_net_rent_for_cashflow">'[10]@risk rents and incentives'!$W$25:$AL$26</definedName>
    <definedName name="Audit_Category" localSheetId="6">[12]Lookups!#REF!</definedName>
    <definedName name="Audit_Category" localSheetId="9">[12]Lookups!#REF!</definedName>
    <definedName name="Audit_Category" localSheetId="16">[12]Lookups!#REF!</definedName>
    <definedName name="Audit_Category" localSheetId="7">[12]Lookups!#REF!</definedName>
    <definedName name="Audit_Category" localSheetId="8">[12]Lookups!#REF!</definedName>
    <definedName name="Audit_Category" localSheetId="11">[12]Lookups!#REF!</definedName>
    <definedName name="Audit_Category" localSheetId="5">[12]Lookups!#REF!</definedName>
    <definedName name="Audit_Category">[12]Lookups!#REF!</definedName>
    <definedName name="awt" localSheetId="6" hidden="1">{#N/A,#N/A,TRUE,"Cover";#N/A,#N/A,TRUE,"Conts";#N/A,#N/A,TRUE,"VOS";#N/A,#N/A,TRUE,"Warrington";#N/A,#N/A,TRUE,"Widnes"}</definedName>
    <definedName name="awt" localSheetId="8"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8"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8" hidden="1">{"'TELEPHONE Nos'!$A$1:$D$55"}</definedName>
    <definedName name="BAB_Control" localSheetId="11" hidden="1">{"'TELEPHONE Nos'!$A$1:$D$55"}</definedName>
    <definedName name="BAB_Control" hidden="1">{"'TELEPHONE Nos'!$A$1:$D$55"}</definedName>
    <definedName name="bb" localSheetId="6" hidden="1">{#N/A,#N/A,TRUE,"Cover";#N/A,#N/A,TRUE,"Conts";#N/A,#N/A,TRUE,"VOS";#N/A,#N/A,TRUE,"Warrington";#N/A,#N/A,TRUE,"Widnes"}</definedName>
    <definedName name="bb" localSheetId="8"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8" hidden="1">#REF!</definedName>
    <definedName name="bbbbbbbbbb" hidden="1">#REF!</definedName>
    <definedName name="BC" localSheetId="11">[9]WorkBreakDown!$G$4</definedName>
    <definedName name="BC">[9]WorkBreakDown!$G$4</definedName>
    <definedName name="BCIS" localSheetId="6" hidden="1">{#N/A,#N/A,TRUE,"Cover";#N/A,#N/A,TRUE,"Conts";#N/A,#N/A,TRUE,"VOS";#N/A,#N/A,TRUE,"Warrington";#N/A,#N/A,TRUE,"Widnes"}</definedName>
    <definedName name="BCIS" localSheetId="8"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 localSheetId="8">'[13]BC - Final Templates'!$G$5:$S$182</definedName>
    <definedName name="BCTemp" localSheetId="11">'[14]BC - Final Templates'!$G$5:$S$182</definedName>
    <definedName name="BCTemp">'[13]BC - Final Templates'!$G$5:$S$182</definedName>
    <definedName name="BQ" localSheetId="11">[9]WorkBreakDown!$F$4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'[15]Build-up'!#REF!</definedName>
    <definedName name="BUILDER_S__PROFIT__AND__ATTENDANCE" localSheetId="8">'[15]Build-up'!#REF!</definedName>
    <definedName name="BUILDER_S__PROFIT__AND__ATTENDANCE" localSheetId="11">'[16]Build-up'!#REF!</definedName>
    <definedName name="BUILDER_S__PROFIT__AND__ATTENDANCE">'[15]Build-up'!#REF!</definedName>
    <definedName name="BuiltIn_Print_Area___0" localSheetId="6">#REF!</definedName>
    <definedName name="BuiltIn_Print_Area___0" localSheetId="8">#REF!</definedName>
    <definedName name="BuiltIn_Print_Area___0" localSheetId="11">#REF!</definedName>
    <definedName name="BuiltIn_Print_Area___0">#REF!</definedName>
    <definedName name="car_park_cash_flow" localSheetId="8">'[10]Car park lease'!$A$21:$G$161</definedName>
    <definedName name="car_park_cash_flow" localSheetId="11">'[11]Car park lease'!$A$21:$G$161</definedName>
    <definedName name="car_park_cash_flow">'[10]Car park lease'!$A$21:$G$161</definedName>
    <definedName name="CARGO" localSheetId="6"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8"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8"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8"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6">'[15]Build-up'!#REF!</definedName>
    <definedName name="CEILING__FINISHES" localSheetId="11">'[16]Build-up'!#REF!</definedName>
    <definedName name="CEILING__FINISHES">'[15]Build-up'!#REF!</definedName>
    <definedName name="CEMP_Category" localSheetId="9">[12]Lookups!#REF!</definedName>
    <definedName name="CEMP_Category" localSheetId="16">[12]Lookups!#REF!</definedName>
    <definedName name="CEMP_Category" localSheetId="7">[12]Lookups!#REF!</definedName>
    <definedName name="CEMP_Category" localSheetId="11">[12]Lookups!#REF!</definedName>
    <definedName name="CEMP_Category" localSheetId="5">[12]Lookups!#REF!</definedName>
    <definedName name="CEMP_Category">[12]Lookups!#REF!</definedName>
    <definedName name="CESMM3rdDiv">'[17]CESMM3 class'!$F$7:$H$14</definedName>
    <definedName name="Channel_Template" localSheetId="8">'[18]Channel - final template'!$I$2:$V$122</definedName>
    <definedName name="Channel_Template" localSheetId="11">'[19]Channel - final template'!$I$2:$V$122</definedName>
    <definedName name="Channel_Template">'[18]Channel - final template'!$I$2:$V$122</definedName>
    <definedName name="ChannelSched">'[20]Sched-Structure IFB'!$C$8:$P$33</definedName>
    <definedName name="chris" localSheetId="6" hidden="1">{#N/A,#N/A,TRUE,"Cover";#N/A,#N/A,TRUE,"Conts";#N/A,#N/A,TRUE,"VOS";#N/A,#N/A,TRUE,"Warrington";#N/A,#N/A,TRUE,"Widnes"}</definedName>
    <definedName name="chris" localSheetId="8"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8">#REF!</definedName>
    <definedName name="Comp_ME">#REF!</definedName>
    <definedName name="complete" localSheetId="6">#REF!</definedName>
    <definedName name="complete" localSheetId="9">#REF!</definedName>
    <definedName name="complete" localSheetId="16">#REF!</definedName>
    <definedName name="complete" localSheetId="7">#REF!</definedName>
    <definedName name="complete" localSheetId="11">#REF!</definedName>
    <definedName name="complete" localSheetId="5">#REF!</definedName>
    <definedName name="complete">#REF!</definedName>
    <definedName name="completion_date" localSheetId="8">[10]Assumptions!$C$46</definedName>
    <definedName name="completion_date" localSheetId="11">[11]Assumptions!$C$46</definedName>
    <definedName name="completion_date">[10]Assumptions!$C$46</definedName>
    <definedName name="CON" localSheetId="6" hidden="1">{#N/A,#N/A,TRUE,"Cover";#N/A,#N/A,TRUE,"Conts";#N/A,#N/A,TRUE,"VOS";#N/A,#N/A,TRUE,"Warrington";#N/A,#N/A,TRUE,"Widnes"}</definedName>
    <definedName name="CON" localSheetId="8"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'[21]Structural Concrete'!$O$7</definedName>
    <definedName name="CONC_06">'[21]Structural Concrete'!$O$107</definedName>
    <definedName name="CONC_09">'[21]Structural Concrete'!$O$167</definedName>
    <definedName name="CONC_11">'[21]Structural Concrete'!$O$205</definedName>
    <definedName name="CONC_16">'[21]Structural Concrete'!$O$316</definedName>
    <definedName name="CONC_23">'[21]Structural Concrete'!$O$455</definedName>
    <definedName name="CONCOURSE" localSheetId="6" hidden="1">{#N/A,#N/A,TRUE,"Cover";#N/A,#N/A,TRUE,"Conts";#N/A,#N/A,TRUE,"VOS";#N/A,#N/A,TRUE,"Warrington";#N/A,#N/A,TRUE,"Widnes"}</definedName>
    <definedName name="CONCOURSE" localSheetId="8"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'[20]Sched-Structure IFB'!$AD$29:$AI$31</definedName>
    <definedName name="CulvertSched">'[20]Sched-Structure IFB'!$R$8:$AJ$26</definedName>
    <definedName name="CUlvertType">'[20]Sched-Structure IFB'!$AD$29:$AI$35</definedName>
    <definedName name="CulvSched">'[20]Sched-Structure IFB'!$R$8:$AL$26</definedName>
    <definedName name="Database" localSheetId="6">#REF!</definedName>
    <definedName name="Database" localSheetId="8">#REF!</definedName>
    <definedName name="Database" localSheetId="11">#REF!</definedName>
    <definedName name="Database">#REF!</definedName>
    <definedName name="Date">'[22]Fill this out first...'!$D$14</definedName>
    <definedName name="DB_A3" localSheetId="11">#REF!</definedName>
    <definedName name="DB_A3">#REF!</definedName>
    <definedName name="DB_A4">#REF!</definedName>
    <definedName name="DB_P1">#REF!</definedName>
    <definedName name="DB_P2">#REF!</definedName>
    <definedName name="dd" localSheetId="6" hidden="1">{#N/A,#N/A,TRUE,"Cover";#N/A,#N/A,TRUE,"Conts";#N/A,#N/A,TRUE,"VOS";#N/A,#N/A,TRUE,"Warrington";#N/A,#N/A,TRUE,"Widnes"}</definedName>
    <definedName name="dd" localSheetId="8"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8"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8">#REF!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[23]Micro!#REF!</definedName>
    <definedName name="dfde" hidden="1">[23]Micro!#REF!</definedName>
    <definedName name="dfffff" localSheetId="6"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8"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8"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6">'[15]Build-up'!#REF!</definedName>
    <definedName name="DRAINAGE" localSheetId="11">'[16]Build-up'!#REF!</definedName>
    <definedName name="DRAINAGE">'[15]Build-up'!#REF!</definedName>
    <definedName name="drytytuyu" localSheetId="6" hidden="1">{#N/A,#N/A,TRUE,"Cover";#N/A,#N/A,TRUE,"Conts";#N/A,#N/A,TRUE,"VOS";#N/A,#N/A,TRUE,"Warrington";#N/A,#N/A,TRUE,"Widnes"}</definedName>
    <definedName name="drytytuyu" localSheetId="8"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8"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8"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8"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[2]FitOutConfCentre!#REF!</definedName>
    <definedName name="dwede" hidden="1">[2]FitOutConfCentre!#REF!</definedName>
    <definedName name="dydfugfuj" localSheetId="6" hidden="1">{#N/A,#N/A,TRUE,"Cover";#N/A,#N/A,TRUE,"Conts";#N/A,#N/A,TRUE,"VOS";#N/A,#N/A,TRUE,"Warrington";#N/A,#N/A,TRUE,"Widnes"}</definedName>
    <definedName name="dydfugfuj" localSheetId="8"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8"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8"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8"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8"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8"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6">'[15]Build-up'!#REF!</definedName>
    <definedName name="ELECTRICAL__INSTALLATIONS" localSheetId="11">'[16]Build-up'!#REF!</definedName>
    <definedName name="ELECTRICAL__INSTALLATIONS">'[15]Build-up'!#REF!</definedName>
    <definedName name="EMP_Category" localSheetId="6">[12]Lookups!#REF!</definedName>
    <definedName name="EMP_Category" localSheetId="9">[12]Lookups!#REF!</definedName>
    <definedName name="EMP_Category" localSheetId="16">[12]Lookups!#REF!</definedName>
    <definedName name="EMP_Category" localSheetId="7">[12]Lookups!#REF!</definedName>
    <definedName name="EMP_Category" localSheetId="11">[12]Lookups!#REF!</definedName>
    <definedName name="EMP_Category" localSheetId="5">[12]Lookups!#REF!</definedName>
    <definedName name="EMP_Category">[12]Lookups!#REF!</definedName>
    <definedName name="er" localSheetId="6"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8"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8"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8"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8"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8"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8"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8"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8"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8"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8"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8"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8"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8"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8"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8"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8"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8"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8"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8"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8"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8"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8"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8"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[24]Summary!$A$1:$B$43</definedName>
    <definedName name="EXTERNAL__SERVICES" localSheetId="6">'[15]Build-up'!#REF!</definedName>
    <definedName name="EXTERNAL__SERVICES" localSheetId="8">'[15]Build-up'!#REF!</definedName>
    <definedName name="EXTERNAL__SERVICES" localSheetId="11">'[16]Build-up'!#REF!</definedName>
    <definedName name="EXTERNAL__SERVICES">'[15]Build-up'!#REF!</definedName>
    <definedName name="EXTERNAL__WALLS" localSheetId="6">'[15]Build-up'!#REF!</definedName>
    <definedName name="EXTERNAL__WALLS" localSheetId="8">'[15]Build-up'!#REF!</definedName>
    <definedName name="EXTERNAL__WALLS" localSheetId="11">'[16]Build-up'!#REF!</definedName>
    <definedName name="EXTERNAL__WALLS">'[15]Build-up'!#REF!</definedName>
    <definedName name="eyy" localSheetId="6" hidden="1">{#N/A,#N/A,TRUE,"Cover";#N/A,#N/A,TRUE,"Conts";#N/A,#N/A,TRUE,"VOS";#N/A,#N/A,TRUE,"Warrington";#N/A,#N/A,TRUE,"Widnes"}</definedName>
    <definedName name="eyy" localSheetId="8"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8"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8"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8"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8"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8"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IR" hidden="1">{#N/A,#N/A,TRUE,"Cover";#N/A,#N/A,TRUE,"Conts";#N/A,#N/A,TRUE,"VOS";#N/A,#N/A,TRUE,"Warrington";#N/A,#N/A,TRUE,"Widnes"}</definedName>
    <definedName name="fkfkvhikkhju" localSheetId="6" hidden="1">{#N/A,#N/A,TRUE,"Cover";#N/A,#N/A,TRUE,"Conts";#N/A,#N/A,TRUE,"VOS";#N/A,#N/A,TRUE,"Warrington";#N/A,#N/A,TRUE,"Widnes"}</definedName>
    <definedName name="fkfkvhikkhju" localSheetId="8"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6">'[15]Build-up'!#REF!</definedName>
    <definedName name="FLOOR__FINISHES" localSheetId="11">'[16]Build-up'!#REF!</definedName>
    <definedName name="FLOOR__FINISHES">'[15]Build-up'!#REF!</definedName>
    <definedName name="FRAME" localSheetId="6">'[15]Build-up'!#REF!</definedName>
    <definedName name="FRAME" localSheetId="11">'[16]Build-up'!#REF!</definedName>
    <definedName name="FRAME">'[15]Build-up'!#REF!</definedName>
    <definedName name="frjj" localSheetId="6" hidden="1">{#N/A,#N/A,TRUE,"Cover";#N/A,#N/A,TRUE,"Conts";#N/A,#N/A,TRUE,"VOS";#N/A,#N/A,TRUE,"Warrington";#N/A,#N/A,TRUE,"Widnes"}</definedName>
    <definedName name="frjj" localSheetId="8"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8"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8"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8"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8"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8"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'[25]GEN PROG'!$A$1:$P$27</definedName>
    <definedName name="ggdrgdfhyyj" localSheetId="6" hidden="1">{#N/A,#N/A,TRUE,"Cover";#N/A,#N/A,TRUE,"Conts";#N/A,#N/A,TRUE,"VOS";#N/A,#N/A,TRUE,"Warrington";#N/A,#N/A,TRUE,"Widnes"}</definedName>
    <definedName name="ggdrgdfhyyj" localSheetId="8"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8"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8"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8"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8"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8"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8"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8"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8"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8"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8"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8">#REF!</definedName>
    <definedName name="HOME">#REF!</definedName>
    <definedName name="HPTAL" localSheetId="6" hidden="1">#REF!</definedName>
    <definedName name="HPTAL" localSheetId="8" hidden="1">#REF!</definedName>
    <definedName name="HPTAL" hidden="1">#REF!</definedName>
    <definedName name="hshjy" localSheetId="6" hidden="1">{#N/A,#N/A,TRUE,"Cover";#N/A,#N/A,TRUE,"Conts";#N/A,#N/A,TRUE,"VOS";#N/A,#N/A,TRUE,"Warrington";#N/A,#N/A,TRUE,"Widnes"}</definedName>
    <definedName name="hshjy" localSheetId="8"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8"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8"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8"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8"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8"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8"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8"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8"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6">[12]Lookups!#REF!</definedName>
    <definedName name="Incident_Tier" localSheetId="9">[12]Lookups!#REF!</definedName>
    <definedName name="Incident_Tier" localSheetId="16">[12]Lookups!#REF!</definedName>
    <definedName name="Incident_Tier" localSheetId="11">[12]Lookups!#REF!</definedName>
    <definedName name="Incident_Tier" localSheetId="5">[12]Lookups!#REF!</definedName>
    <definedName name="Incident_Tier">[12]Lookups!#REF!</definedName>
    <definedName name="Incident_Type" localSheetId="9">[12]Lookups!#REF!</definedName>
    <definedName name="Incident_Type" localSheetId="16">[12]Lookups!#REF!</definedName>
    <definedName name="Incident_Type" localSheetId="11">[12]Lookups!#REF!</definedName>
    <definedName name="Incident_Type" localSheetId="5">[12]Lookups!#REF!</definedName>
    <definedName name="Incident_Type">[12]Lookups!#REF!</definedName>
    <definedName name="Inside_Dia__ID" localSheetId="8">'[26]Pipe Schedule'!$C$7:$E$15</definedName>
    <definedName name="Inside_Dia__ID" localSheetId="11">'[27]Pipe Schedule'!$C$7:$E$15</definedName>
    <definedName name="Inside_Dia__ID">'[26]Pipe Schedule'!$C$7:$E$15</definedName>
    <definedName name="Interior" localSheetId="6">#REF!</definedName>
    <definedName name="Interior" localSheetId="8">#REF!</definedName>
    <definedName name="Interior" localSheetId="11">#REF!</definedName>
    <definedName name="Interior">#REF!</definedName>
    <definedName name="INTERNAL__WALLS__AND__PARTITIONS" localSheetId="6">'[15]Build-up'!#REF!</definedName>
    <definedName name="INTERNAL__WALLS__AND__PARTITIONS" localSheetId="8">'[15]Build-up'!#REF!</definedName>
    <definedName name="INTERNAL__WALLS__AND__PARTITIONS" localSheetId="11">'[16]Build-up'!#REF!</definedName>
    <definedName name="INTERNAL__WALLS__AND__PARTITIONS">'[15]Build-up'!#REF!</definedName>
    <definedName name="INVOICE2" localSheetId="6" hidden="1">#REF!</definedName>
    <definedName name="INVOICE2" localSheetId="8" hidden="1">#REF!</definedName>
    <definedName name="INVOICE2" localSheetId="11" hidden="1">#REF!</definedName>
    <definedName name="INVOICE2" hidden="1">#REF!</definedName>
    <definedName name="io" localSheetId="6" hidden="1">{#N/A,#N/A,TRUE,"Cover";#N/A,#N/A,TRUE,"Conts";#N/A,#N/A,TRUE,"VOS";#N/A,#N/A,TRUE,"Warrington";#N/A,#N/A,TRUE,"Widnes"}</definedName>
    <definedName name="io" localSheetId="8"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8"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8"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8"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'FIR Summary'!#REF!</definedName>
    <definedName name="IRR" localSheetId="8">#REF!</definedName>
    <definedName name="IRR" localSheetId="11">#REF!</definedName>
    <definedName name="IRR">#REF!</definedName>
    <definedName name="IssEscStatus1" localSheetId="8">'[28]#1'!$B$10:$B$14</definedName>
    <definedName name="IssEscStatus1" localSheetId="11">'[28]#1'!$B$10:$B$14</definedName>
    <definedName name="IssEscStatus1" localSheetId="5">'[29]#1'!$B$10:$B$14</definedName>
    <definedName name="IssEscStatus1">'[28]#1'!$B$10:$B$14</definedName>
    <definedName name="Item_Range" localSheetId="6">#REF!</definedName>
    <definedName name="Item_Range" localSheetId="8">#REF!</definedName>
    <definedName name="Item_Range" localSheetId="11">#REF!</definedName>
    <definedName name="Item_Range">#REF!</definedName>
    <definedName name="iu" localSheetId="6" hidden="1">{#N/A,#N/A,TRUE,"Cover";#N/A,#N/A,TRUE,"Conts";#N/A,#N/A,TRUE,"VOS";#N/A,#N/A,TRUE,"Warrington";#N/A,#N/A,TRUE,"Widnes"}</definedName>
    <definedName name="iu" localSheetId="8"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8"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8"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8"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8"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8"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8"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8"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8"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8"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8"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8"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8"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8"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8"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8"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8"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8"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8"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 localSheetId="8">'[30]Channel Invert'!$D$11:$E$543</definedName>
    <definedName name="K9B_1" localSheetId="11">'[31]Channel Invert'!$D$11:$E$543</definedName>
    <definedName name="K9B_1">'[30]Channel Invert'!$D$11:$E$543</definedName>
    <definedName name="K9B_2" localSheetId="8">'[30]Channel Invert'!$D$544:$E$1393</definedName>
    <definedName name="K9B_2" localSheetId="11">'[31]Channel Invert'!$D$544:$E$1393</definedName>
    <definedName name="K9B_2">'[30]Channel Invert'!$D$544:$E$1393</definedName>
    <definedName name="kgjfgjgj" localSheetId="6" hidden="1">{#N/A,#N/A,TRUE,"Cover";#N/A,#N/A,TRUE,"Conts";#N/A,#N/A,TRUE,"VOS";#N/A,#N/A,TRUE,"Warrington";#N/A,#N/A,TRUE,"Widnes"}</definedName>
    <definedName name="kgjfgjgj" localSheetId="8"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8"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8"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'[25]TOTAL MHRS'!$A$3:$O$68</definedName>
    <definedName name="kklmlk" localSheetId="6" hidden="1">{#N/A,#N/A,TRUE,"Cover";#N/A,#N/A,TRUE,"Conts";#N/A,#N/A,TRUE,"VOS";#N/A,#N/A,TRUE,"Warrington";#N/A,#N/A,TRUE,"Widnes"}</definedName>
    <definedName name="kklmlk" localSheetId="8"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7">#REF!</definedName>
    <definedName name="kpi" localSheetId="8">#REF!</definedName>
    <definedName name="kpi" localSheetId="11">#REF!</definedName>
    <definedName name="kpi" localSheetId="5">#REF!</definedName>
    <definedName name="kpi">#REF!</definedName>
    <definedName name="kryk" localSheetId="6" hidden="1">{#N/A,#N/A,TRUE,"Cover";#N/A,#N/A,TRUE,"Conts";#N/A,#N/A,TRUE,"VOS";#N/A,#N/A,TRUE,"Warrington";#N/A,#N/A,TRUE,"Widnes"}</definedName>
    <definedName name="kryk" localSheetId="8"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8"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8"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[32]RATES!$E$65</definedName>
    <definedName name="LAB_UPLIFT">[32]RATES!$G$65</definedName>
    <definedName name="level" localSheetId="6" hidden="1">{#N/A,#N/A,TRUE,"Cover";#N/A,#N/A,TRUE,"Conts";#N/A,#N/A,TRUE,"VOS";#N/A,#N/A,TRUE,"Warrington";#N/A,#N/A,TRUE,"Widnes"}</definedName>
    <definedName name="level" localSheetId="8"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8"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8"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8">#REF!</definedName>
    <definedName name="Lib_Range">#REF!</definedName>
    <definedName name="lkjikjoi" localSheetId="6" hidden="1">{#N/A,#N/A,TRUE,"Cover";#N/A,#N/A,TRUE,"Conts";#N/A,#N/A,TRUE,"VOS";#N/A,#N/A,TRUE,"Warrington";#N/A,#N/A,TRUE,"Widnes"}</definedName>
    <definedName name="lkjikjoi" localSheetId="8"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8">City&amp;" "&amp;State</definedName>
    <definedName name="Location" localSheetId="11">City&amp;" "&amp;State</definedName>
    <definedName name="Location">City&amp;" "&amp;State</definedName>
    <definedName name="m" localSheetId="6" hidden="1">#REF!</definedName>
    <definedName name="m" localSheetId="8" hidden="1">#REF!</definedName>
    <definedName name="m" localSheetId="11" hidden="1">#REF!</definedName>
    <definedName name="m" hidden="1">#REF!</definedName>
    <definedName name="ma" localSheetId="6" hidden="1">{#N/A,#N/A,TRUE,"Cover";#N/A,#N/A,TRUE,"Conts";#N/A,#N/A,TRUE,"VOS";#N/A,#N/A,TRUE,"Warrington";#N/A,#N/A,TRUE,"Widnes"}</definedName>
    <definedName name="ma" localSheetId="8"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 localSheetId="8">'[33]Manhole Sch'!$F$12:$Q$20</definedName>
    <definedName name="Manhole" localSheetId="11">'[34]Manhole Sch'!$F$12:$Q$20</definedName>
    <definedName name="Manhole">'[33]Manhole Sch'!$F$12:$Q$20</definedName>
    <definedName name="MANUEL_INPUT" localSheetId="6">#REF!</definedName>
    <definedName name="MANUEL_INPUT" localSheetId="8">#REF!</definedName>
    <definedName name="MANUEL_INPUT" localSheetId="11">#REF!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8">City&amp;" "&amp;State</definedName>
    <definedName name="Material" localSheetId="11">City&amp;" "&amp;State</definedName>
    <definedName name="Material">City&amp;" "&amp;State</definedName>
    <definedName name="MATL_PART">[32]RATES!$E$67</definedName>
    <definedName name="MEP" localSheetId="6"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'[15]Build-up'!#REF!</definedName>
    <definedName name="MINOR__BUILDING__WORKS" localSheetId="11">'[16]Build-up'!#REF!</definedName>
    <definedName name="MINOR__BUILDING__WORKS">'[15]Build-up'!#REF!</definedName>
    <definedName name="mortor">#N/A</definedName>
    <definedName name="MS_DW_1">'[35]D Wall ~ Moorgate Shaft'!$O$6</definedName>
    <definedName name="MS_DW_10">'[35]D Wall ~ Moorgate Shaft'!$O$190</definedName>
    <definedName name="MS_DW_13">'[35]D Wall ~ Moorgate Shaft'!$O$229</definedName>
    <definedName name="MS_DW_14">'[35]D Wall ~ Moorgate Shaft'!$O$246</definedName>
    <definedName name="MS_DW_15">'[35]D Wall ~ Moorgate Shaft'!$O$281</definedName>
    <definedName name="MS_DW_16">'[35]D Wall ~ Moorgate Shaft'!$O$288</definedName>
    <definedName name="MS_DW_2">'[35]D Wall ~ Moorgate Shaft'!$O$24</definedName>
    <definedName name="MS_DW_3">'[35]D Wall ~ Moorgate Shaft'!$O$59</definedName>
    <definedName name="MS_DW_4">'[35]D Wall ~ Moorgate Shaft'!$O$102</definedName>
    <definedName name="MS_DW_5">'[35]D Wall ~ Moorgate Shaft'!$O$110</definedName>
    <definedName name="MS_DW_6">'[35]D Wall ~ Moorgate Shaft'!$O$126</definedName>
    <definedName name="MS_DW_7">'[35]D Wall ~ Moorgate Shaft'!$O$146</definedName>
    <definedName name="MS_DW_8">'[35]D Wall ~ Moorgate Shaft'!$O$161</definedName>
    <definedName name="MS_DW_9">'[35]D Wall ~ Moorgate Shaft'!$O$177</definedName>
    <definedName name="MST">#REF!</definedName>
    <definedName name="nddddddddf" localSheetId="6" hidden="1">{#N/A,#N/A,TRUE,"Cover";#N/A,#N/A,TRUE,"Conts";#N/A,#N/A,TRUE,"VOS";#N/A,#N/A,TRUE,"Warrington";#N/A,#N/A,TRUE,"Widnes"}</definedName>
    <definedName name="nddddddddf" localSheetId="8"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8"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8"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8"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8"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8">#REF!</definedName>
    <definedName name="ORBC">#REF!</definedName>
    <definedName name="ORBQ" localSheetId="6">#REF!</definedName>
    <definedName name="ORBQ" localSheetId="8">#REF!</definedName>
    <definedName name="ORBQ">#REF!</definedName>
    <definedName name="osdnvkls" hidden="1">'[36]Labor abs-NMR'!$I$1:$I$7</definedName>
    <definedName name="p" localSheetId="6" hidden="1">#REF!</definedName>
    <definedName name="p" localSheetId="8" hidden="1">#REF!</definedName>
    <definedName name="p" localSheetId="11" hidden="1">#REF!</definedName>
    <definedName name="p" hidden="1">#REF!</definedName>
    <definedName name="P1R" localSheetId="6">'[22]Fill this out first...'!#REF!</definedName>
    <definedName name="P1R" localSheetId="8">'[22]Fill this out first...'!#REF!</definedName>
    <definedName name="P1R" localSheetId="11">'[22]Fill this out first...'!#REF!</definedName>
    <definedName name="P1R">'[22]Fill this out first...'!#REF!</definedName>
    <definedName name="P2R" localSheetId="6">'[22]Fill this out first...'!#REF!</definedName>
    <definedName name="P2R">'[22]Fill this out first...'!#REF!</definedName>
    <definedName name="P3R" localSheetId="6">'[22]Fill this out first...'!#REF!</definedName>
    <definedName name="P3R">'[22]Fill this out first...'!#REF!</definedName>
    <definedName name="P4R" localSheetId="6">'[22]Fill this out first...'!#REF!</definedName>
    <definedName name="P4R">'[22]Fill this out first...'!#REF!</definedName>
    <definedName name="P5R" localSheetId="6">'[22]Fill this out first...'!#REF!</definedName>
    <definedName name="P5R">'[22]Fill this out first...'!#REF!</definedName>
    <definedName name="p7y" localSheetId="6" hidden="1">{#N/A,#N/A,TRUE,"Cover";#N/A,#N/A,TRUE,"Conts";#N/A,#N/A,TRUE,"VOS";#N/A,#N/A,TRUE,"Warrington";#N/A,#N/A,TRUE,"Widnes"}</definedName>
    <definedName name="p7y" localSheetId="8"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8"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8">#REF!</definedName>
    <definedName name="PAN_TILES">#REF!</definedName>
    <definedName name="Pavement_Type">[17]Road_Schedule!$Q$4:$X$6</definedName>
    <definedName name="PCA" localSheetId="6"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8"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8" hidden="1">{#N/A,#N/A,FALSE,"intag";#N/A,#N/A,FALSE,"budg";#N/A,#N/A,FALSE,"samtl"}</definedName>
    <definedName name="perbolagneu" localSheetId="11" hidden="1">{#N/A,#N/A,FALSE,"intag";#N/A,#N/A,FALSE,"budg";#N/A,#N/A,FALSE,"samtl"}</definedName>
    <definedName name="perbolagneu" hidden="1">{#N/A,#N/A,FALSE,"intag";#N/A,#N/A,FALSE,"budg";#N/A,#N/A,FALSE,"samtl"}</definedName>
    <definedName name="PhaseCode">'[22]Fill this out first...'!$D$17</definedName>
    <definedName name="PILE_1_MOOR">'[35]Moorgate Piling'!$O$5</definedName>
    <definedName name="PILE_10_Moor">'[35]Moorgate Piling'!$O$236</definedName>
    <definedName name="PILE_11_Moor">'[35]Moorgate Piling'!$O$250</definedName>
    <definedName name="PILE_12_Moor">'[35]Moorgate Piling'!$O$264</definedName>
    <definedName name="PILE_2_LUL">'[35]Moorgate Piling'!$O$85</definedName>
    <definedName name="PILE_2_Moor">'[35]Moorgate Piling'!$O$45</definedName>
    <definedName name="PILE_2a_LUL">'[35]Moorgate Piling'!$O$125</definedName>
    <definedName name="PILE_3_Moor">'[35]Moorgate Piling'!$O$170</definedName>
    <definedName name="PILE_4_Moor">'[35]Moorgate Piling'!$O$192</definedName>
    <definedName name="PILE_5_Moor">'[35]Moorgate Piling'!$O$201</definedName>
    <definedName name="PILE_6_Moor">'[35]Moorgate Piling'!$O$208</definedName>
    <definedName name="PILE_7_Moor">'[35]Moorgate Piling'!$O$215</definedName>
    <definedName name="PILE_8_Moor">'[35]Moorgate Piling'!$O$222</definedName>
    <definedName name="PILE_9_Moor">'[35]Moorgate Piling'!$O$229</definedName>
    <definedName name="PipeClass">'[17]CESMM3 class'!$B$7:$C$14</definedName>
    <definedName name="PipeSize" localSheetId="8">'[37]Pipe Schedule'!$C$7:$W$15</definedName>
    <definedName name="PipeSize" localSheetId="11">'[38]Pipe Schedule'!$C$7:$W$15</definedName>
    <definedName name="PipeSize">'[37]Pipe Schedule'!$C$7:$W$15</definedName>
    <definedName name="PipeSizeFRP" localSheetId="8">'[37]Pipe Schedule'!$B$44:$Q$88</definedName>
    <definedName name="PipeSizeFRP" localSheetId="11">'[38]Pipe Schedule'!$B$44:$Q$88</definedName>
    <definedName name="PipeSizeFRP">'[37]Pipe Schedule'!$B$44:$Q$88</definedName>
    <definedName name="Pkg_col" localSheetId="6">#REF!</definedName>
    <definedName name="Pkg_col" localSheetId="8">#REF!</definedName>
    <definedName name="Pkg_col" localSheetId="11">#REF!</definedName>
    <definedName name="Pkg_col">#REF!</definedName>
    <definedName name="pkml" localSheetId="6" hidden="1">{#N/A,#N/A,TRUE,"Cover";#N/A,#N/A,TRUE,"Conts";#N/A,#N/A,TRUE,"VOS";#N/A,#N/A,TRUE,"Warrington";#N/A,#N/A,TRUE,"Widnes"}</definedName>
    <definedName name="pkml" localSheetId="8"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[32]RATES!$E$66</definedName>
    <definedName name="PLANT_UPLIFT">[32]RATES!$G$66</definedName>
    <definedName name="PLAT" localSheetId="6" hidden="1">{#N/A,#N/A,TRUE,"Cover";#N/A,#N/A,TRUE,"Conts";#N/A,#N/A,TRUE,"VOS";#N/A,#N/A,TRUE,"Warrington";#N/A,#N/A,TRUE,"Widnes"}</definedName>
    <definedName name="PLAT" localSheetId="8"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8"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 localSheetId="11">[39]Rates!$M$252</definedName>
    <definedName name="pmlr27">[39]Rates!$M$252</definedName>
    <definedName name="pmlr28" localSheetId="11">[39]Rates!$M$257</definedName>
    <definedName name="pmlr28">[39]Rates!$M$257</definedName>
    <definedName name="pmlr29" localSheetId="11">[39]Rates!$M$262</definedName>
    <definedName name="pmlr29">[39]Rates!$M$262</definedName>
    <definedName name="pmlr63" localSheetId="11">[39]Rates!$M$770</definedName>
    <definedName name="pmlr63">[39]Rates!$M$770</definedName>
    <definedName name="point1" localSheetId="6">#REF!</definedName>
    <definedName name="point1" localSheetId="8">#REF!</definedName>
    <definedName name="point1" localSheetId="11">#REF!</definedName>
    <definedName name="point1">#REF!</definedName>
    <definedName name="pojboijioljn" localSheetId="6" hidden="1">{#N/A,#N/A,TRUE,"Cover";#N/A,#N/A,TRUE,"Conts";#N/A,#N/A,TRUE,"VOS";#N/A,#N/A,TRUE,"Warrington";#N/A,#N/A,TRUE,"Widnes"}</definedName>
    <definedName name="pojboijioljn" localSheetId="8"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8">#REF!</definedName>
    <definedName name="Pos_Neg_Obs" localSheetId="11">#REF!</definedName>
    <definedName name="Pos_Neg_Obs" localSheetId="5">#REF!</definedName>
    <definedName name="Pos_Neg_Obs">#REF!</definedName>
    <definedName name="ppok" localSheetId="6" hidden="1">{#N/A,#N/A,TRUE,"Cover";#N/A,#N/A,TRUE,"Conts";#N/A,#N/A,TRUE,"VOS";#N/A,#N/A,TRUE,"Warrington";#N/A,#N/A,TRUE,"Widnes"}</definedName>
    <definedName name="ppok" localSheetId="8"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6">'[22]Fill this out first...'!#REF!</definedName>
    <definedName name="PrevYears">'[22]Fill this out first...'!#REF!</definedName>
    <definedName name="_xlnm.Print_Area" localSheetId="20">'EV-Chart Data'!$A$1:$V$42</definedName>
    <definedName name="_xlnm.Print_Area" localSheetId="6">'FIR Summary'!$A$1:$I$233</definedName>
    <definedName name="_xlnm.Print_Area" localSheetId="14">'Invoice Log'!$B$5:$AB$59</definedName>
    <definedName name="_xlnm.Print_Area" localSheetId="16">#REF!</definedName>
    <definedName name="_xlnm.Print_Area" localSheetId="12">'Major Quantities'!$A$1:$J$24</definedName>
    <definedName name="_xlnm.Print_Area" localSheetId="17">Manpower!$A$1:$Z$20</definedName>
    <definedName name="_xlnm.Print_Area" localSheetId="18">Milestones!$A$1:$G$14</definedName>
    <definedName name="_xlnm.Print_Area" localSheetId="21">'Physical-Chart Data'!$A$1:$W$38</definedName>
    <definedName name="_xlnm.Print_Area" localSheetId="4">Progress!$A$1:$O$19</definedName>
    <definedName name="_xlnm.Print_Area" localSheetId="7">Quality!$A$1:$AD$53</definedName>
    <definedName name="_xlnm.Print_Area" localSheetId="11">#REF!</definedName>
    <definedName name="_xlnm.Print_Area" localSheetId="2">'Weekly Progress Report'!$A$1:$AG$97</definedName>
    <definedName name="_xlnm.Print_Area">#REF!</definedName>
    <definedName name="PRINT_AREA_MI" localSheetId="6">#REF!</definedName>
    <definedName name="PRINT_AREA_MI" localSheetId="9">#REF!</definedName>
    <definedName name="PRINT_AREA_MI" localSheetId="16">#REF!</definedName>
    <definedName name="PRINT_AREA_MI" localSheetId="7">#REF!</definedName>
    <definedName name="PRINT_AREA_MI" localSheetId="8">#REF!</definedName>
    <definedName name="PRINT_AREA_MI" localSheetId="5">#REF!</definedName>
    <definedName name="PRINT_AREA_MI">#REF!</definedName>
    <definedName name="Print_Range" localSheetId="6">#REF!</definedName>
    <definedName name="Print_Range">#REF!</definedName>
    <definedName name="_xlnm.Print_Titles" localSheetId="6">'FIR Summary'!$6:$6</definedName>
    <definedName name="_xlnm.Print_Titles" localSheetId="16">Issues!$2:$6</definedName>
    <definedName name="_xlnm.Print_Titles" localSheetId="11">'Risk Register '!$2:$6</definedName>
    <definedName name="_xlnm.Print_Titles">#REF!</definedName>
    <definedName name="Print_Titles_MI" localSheetId="6">#REF!</definedName>
    <definedName name="Print_Titles_MI" localSheetId="8">#REF!</definedName>
    <definedName name="Print_Titles_MI">#REF!</definedName>
    <definedName name="ProjectLocation">'[22]Fill this out first...'!$D$10</definedName>
    <definedName name="ProjectNumber">'[22]Fill this out first...'!$D$16</definedName>
    <definedName name="ProjectSubtitle">'[22]Fill this out first...'!$D$9</definedName>
    <definedName name="ProjectTitle">'[22]Fill this out first...'!$D$8</definedName>
    <definedName name="pswyry" localSheetId="6" hidden="1">{#N/A,#N/A,TRUE,"Cover";#N/A,#N/A,TRUE,"Conts";#N/A,#N/A,TRUE,"VOS";#N/A,#N/A,TRUE,"Warrington";#N/A,#N/A,TRUE,"Widnes"}</definedName>
    <definedName name="pswyry" localSheetId="8"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8"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8"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8"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'[25]REG-BASIS'!$C$3:$S$150</definedName>
    <definedName name="qqq" localSheetId="6" hidden="1">{#N/A,#N/A,TRUE,"Cover";#N/A,#N/A,TRUE,"Conts";#N/A,#N/A,TRUE,"VOS";#N/A,#N/A,TRUE,"Warrington";#N/A,#N/A,TRUE,"Widnes"}</definedName>
    <definedName name="qqq" localSheetId="8"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8"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8"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8"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8"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8"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8"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8"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 localSheetId="8">'[37]Pipe Schedule'!$C$5:$Z$19</definedName>
    <definedName name="RcpPipes" localSheetId="11">'[38]Pipe Schedule'!$C$5:$Z$19</definedName>
    <definedName name="RcpPipes">'[37]Pipe Schedule'!$C$5:$Z$19</definedName>
    <definedName name="RcpPipes2" localSheetId="8">'[37]Pipe Schedule'!$C$21:$Y$37</definedName>
    <definedName name="RcpPipes2" localSheetId="11">'[38]Pipe Schedule'!$C$21:$Y$37</definedName>
    <definedName name="RcpPipes2">'[37]Pipe Schedule'!$C$21:$Y$37</definedName>
    <definedName name="RD" localSheetId="6">#REF!</definedName>
    <definedName name="RD" localSheetId="8">#REF!</definedName>
    <definedName name="RD" localSheetId="11">#REF!</definedName>
    <definedName name="RD">#REF!</definedName>
    <definedName name="rdegsegrg" localSheetId="6" hidden="1">{#N/A,#N/A,TRUE,"Cover";#N/A,#N/A,TRUE,"Conts";#N/A,#N/A,TRUE,"VOS";#N/A,#N/A,TRUE,"Warrington";#N/A,#N/A,TRUE,"Widnes"}</definedName>
    <definedName name="rdegsegrg" localSheetId="8"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Recorder" localSheetId="6">#REF!</definedName>
    <definedName name="Recorder" localSheetId="8">#REF!</definedName>
    <definedName name="Recorder">#REF!</definedName>
    <definedName name="Reinforcement" localSheetId="8">'[13]RCBC Reinforcement'!$G$5:$S$77</definedName>
    <definedName name="Reinforcement" localSheetId="11">'[14]RCBC Reinforcement'!$G$5:$S$77</definedName>
    <definedName name="Reinforcement">'[13]RCBC Reinforcement'!$G$5:$S$77</definedName>
    <definedName name="REMOVE">#N/A</definedName>
    <definedName name="report_date">[40]DATA!$B$2</definedName>
    <definedName name="rer" localSheetId="6" hidden="1">{#N/A,#N/A,TRUE,"Cover";#N/A,#N/A,TRUE,"Conts";#N/A,#N/A,TRUE,"VOS";#N/A,#N/A,TRUE,"Warrington";#N/A,#N/A,TRUE,"Widnes"}</definedName>
    <definedName name="rer" localSheetId="8"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6">[9]WorkBreakDown!#REF!</definedName>
    <definedName name="RES" localSheetId="11">[9]WorkBreakDown!#REF!</definedName>
    <definedName name="RES">[9]WorkBreakDown!#REF!</definedName>
    <definedName name="rghhythy" localSheetId="6" hidden="1">{#N/A,#N/A,TRUE,"Cover";#N/A,#N/A,TRUE,"Conts";#N/A,#N/A,TRUE,"VOS";#N/A,#N/A,TRUE,"Warrington";#N/A,#N/A,TRUE,"Widnes"}</definedName>
    <definedName name="rghhythy" localSheetId="8"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8"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6">[9]WorkBreakDown!#REF!</definedName>
    <definedName name="RID" localSheetId="11">[9]WorkBreakDown!#REF!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[17]Road_Schedule!$C$4:$L$59</definedName>
    <definedName name="rolly" localSheetId="6">#REF!</definedName>
    <definedName name="rolly" localSheetId="8">#REF!</definedName>
    <definedName name="rolly" localSheetId="11">#REF!</definedName>
    <definedName name="rolly">#REF!</definedName>
    <definedName name="ROOF" localSheetId="6">'[15]Build-up'!#REF!</definedName>
    <definedName name="ROOF" localSheetId="8">'[15]Build-up'!#REF!</definedName>
    <definedName name="ROOF" localSheetId="11">'[16]Build-up'!#REF!</definedName>
    <definedName name="ROOF">'[15]Build-up'!#REF!</definedName>
    <definedName name="RR" localSheetId="6"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8"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8"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8"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8"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8"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8"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8"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8"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8"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8"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8"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8"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6">[9]WorkBreakDown!#REF!</definedName>
    <definedName name="RUT" localSheetId="11">[9]WorkBreakDown!#REF!</definedName>
    <definedName name="RUT">[9]WorkBreakDown!#REF!</definedName>
    <definedName name="rwt" localSheetId="6" hidden="1">{#N/A,#N/A,TRUE,"Cover";#N/A,#N/A,TRUE,"Conts";#N/A,#N/A,TRUE,"VOS";#N/A,#N/A,TRUE,"Warrington";#N/A,#N/A,TRUE,"Widnes"}</definedName>
    <definedName name="rwt" localSheetId="8"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8"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8"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8"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8"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8"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 localSheetId="11">'[41]5'!$AN$1</definedName>
    <definedName name="Selling_Price">'[42]5'!$AN$1</definedName>
    <definedName name="Services2" localSheetId="6"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8"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6">'FIR Summary'!#REF!</definedName>
    <definedName name="Sewer" localSheetId="8">#REF!</definedName>
    <definedName name="Sewer" localSheetId="11">#REF!</definedName>
    <definedName name="Sewer">#REF!</definedName>
    <definedName name="sffff" localSheetId="6"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8"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8"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8"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8"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8"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8"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6">'[15]Build-up'!#REF!</definedName>
    <definedName name="SITE__WORKS" localSheetId="11">'[16]Build-up'!#REF!</definedName>
    <definedName name="SITE__WORKS">'[15]Build-up'!#REF!</definedName>
    <definedName name="SOP">[17]data_sop!$E$9:$AJ$1574</definedName>
    <definedName name="specific">[12]Lookups!$A$2:$A$28</definedName>
    <definedName name="Specific_Category" localSheetId="6">#REF!</definedName>
    <definedName name="Specific_Category" localSheetId="9">#REF!</definedName>
    <definedName name="Specific_Category" localSheetId="16">#REF!</definedName>
    <definedName name="Specific_Category" localSheetId="7">#REF!</definedName>
    <definedName name="Specific_Category" localSheetId="8">#REF!</definedName>
    <definedName name="Specific_Category" localSheetId="11">#REF!</definedName>
    <definedName name="Specific_Category" localSheetId="5">#REF!</definedName>
    <definedName name="Specific_Category">#REF!</definedName>
    <definedName name="srhrh" localSheetId="6" hidden="1">{#N/A,#N/A,TRUE,"Cover";#N/A,#N/A,TRUE,"Conts";#N/A,#N/A,TRUE,"VOS";#N/A,#N/A,TRUE,"Warrington";#N/A,#N/A,TRUE,"Widnes"}</definedName>
    <definedName name="srhrh" localSheetId="8"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8"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8"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8"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'[22]Fill this out first...'!$D$12</definedName>
    <definedName name="STAIRS" localSheetId="6">'[15]Build-up'!#REF!</definedName>
    <definedName name="STAIRS" localSheetId="8">'[15]Build-up'!#REF!</definedName>
    <definedName name="STAIRS" localSheetId="11">'[16]Build-up'!#REF!</definedName>
    <definedName name="STAIRS">'[15]Build-up'!#REF!</definedName>
    <definedName name="start" localSheetId="6">#REF!</definedName>
    <definedName name="start" localSheetId="8">#REF!</definedName>
    <definedName name="start" localSheetId="11">#REF!</definedName>
    <definedName name="start">#REF!</definedName>
    <definedName name="Status">[12]Lookups!$C$2:$C$3</definedName>
    <definedName name="steps" localSheetId="6"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'FIR Summary'!#REF!</definedName>
    <definedName name="Storm" localSheetId="8">#REF!</definedName>
    <definedName name="Storm" localSheetId="11">#REF!</definedName>
    <definedName name="Storm">#REF!</definedName>
    <definedName name="stormwater_pipe_network">'[17]Stormwater Pipe Network'!$D$13:$F$1575</definedName>
    <definedName name="stryt5u8h87" localSheetId="6" hidden="1">{#N/A,#N/A,TRUE,"Cover";#N/A,#N/A,TRUE,"Conts";#N/A,#N/A,TRUE,"VOS";#N/A,#N/A,TRUE,"Warrington";#N/A,#N/A,TRUE,"Widnes"}</definedName>
    <definedName name="stryt5u8h87" localSheetId="8"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'[43]Prev'' Summary'!$M$52</definedName>
    <definedName name="SUBSTRUCTIRE" localSheetId="6">'[15]Build-up'!#REF!</definedName>
    <definedName name="SUBSTRUCTIRE" localSheetId="8">'[15]Build-up'!#REF!</definedName>
    <definedName name="SUBSTRUCTIRE" localSheetId="11">'[16]Build-up'!#REF!</definedName>
    <definedName name="SUBSTRUCTIRE">'[15]Build-up'!#REF!</definedName>
    <definedName name="sum6b" localSheetId="6">#REF!</definedName>
    <definedName name="sum6b" localSheetId="8">#REF!</definedName>
    <definedName name="sum6b" localSheetId="11">#REF!</definedName>
    <definedName name="sum6b">#REF!</definedName>
    <definedName name="sum6C" localSheetId="6">#REF!</definedName>
    <definedName name="sum6C" localSheetId="8">#REF!</definedName>
    <definedName name="sum6C">#REF!</definedName>
    <definedName name="summary" localSheetId="6">#REF!</definedName>
    <definedName name="summary" localSheetId="8">#REF!</definedName>
    <definedName name="summary">#REF!</definedName>
    <definedName name="swsdfa" localSheetId="6" hidden="1">{#N/A,#N/A,TRUE,"Cover";#N/A,#N/A,TRUE,"Conts";#N/A,#N/A,TRUE,"VOS";#N/A,#N/A,TRUE,"Warrington";#N/A,#N/A,TRUE,"Widnes"}</definedName>
    <definedName name="swsdfa" localSheetId="8"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8"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8"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6">[9]WorkBreakDown!#REF!</definedName>
    <definedName name="TITLE" localSheetId="11">[9]WorkBreakDown!#REF!</definedName>
    <definedName name="TITLE">[9]WorkBreakDown!#REF!</definedName>
    <definedName name="Total" localSheetId="6">'FIR Summary'!$H$233</definedName>
    <definedName name="Total" localSheetId="8">#REF!</definedName>
    <definedName name="Total" localSheetId="11">#REF!</definedName>
    <definedName name="Total">#REF!</definedName>
    <definedName name="total_net_rent_for_cashflow" localSheetId="8">'[10]Net rent analysis'!$J$190:$X$191</definedName>
    <definedName name="total_net_rent_for_cashflow" localSheetId="11">'[11]Net rent analysis'!$J$190:$X$191</definedName>
    <definedName name="total_net_rent_for_cashflow">'[10]Net rent analysis'!$J$190:$X$191</definedName>
    <definedName name="TP">'[25]TENDER PROG.'!$A$1:$P$17</definedName>
    <definedName name="trbnuomi" localSheetId="6" hidden="1">{#N/A,#N/A,TRUE,"Cover";#N/A,#N/A,TRUE,"Conts";#N/A,#N/A,TRUE,"VOS";#N/A,#N/A,TRUE,"Warrington";#N/A,#N/A,TRUE,"Widnes"}</definedName>
    <definedName name="trbnuomi" localSheetId="8"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8"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8"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8"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8"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[25]PROC.PROG!$A$1:$R$33</definedName>
    <definedName name="ttl" localSheetId="11">'[44]EV-Chart Data'!$B$1</definedName>
    <definedName name="ttl">'[44]EV-Chart Data'!$B$1</definedName>
    <definedName name="tui" localSheetId="6" hidden="1">{#N/A,#N/A,TRUE,"Cover";#N/A,#N/A,TRUE,"Conts";#N/A,#N/A,TRUE,"VOS";#N/A,#N/A,TRUE,"Warrington";#N/A,#N/A,TRUE,"Widnes"}</definedName>
    <definedName name="tui" localSheetId="8"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8"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8"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8"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'[22]Fill this out first...'!$D$13</definedName>
    <definedName name="Type_of_Incident" localSheetId="6">[12]Lookups!#REF!</definedName>
    <definedName name="Type_of_Incident" localSheetId="9">[12]Lookups!#REF!</definedName>
    <definedName name="Type_of_Incident" localSheetId="16">[12]Lookups!#REF!</definedName>
    <definedName name="Type_of_Incident" localSheetId="8">[12]Lookups!#REF!</definedName>
    <definedName name="Type_of_Incident" localSheetId="11">[12]Lookups!#REF!</definedName>
    <definedName name="Type_of_Incident" localSheetId="5">[12]Lookups!#REF!</definedName>
    <definedName name="Type_of_Incident">[12]Lookups!#REF!</definedName>
    <definedName name="Type_of_Inspection" localSheetId="6">#REF!</definedName>
    <definedName name="Type_of_Inspection" localSheetId="9">#REF!</definedName>
    <definedName name="Type_of_Inspection" localSheetId="16">#REF!</definedName>
    <definedName name="Type_of_Inspection" localSheetId="8">#REF!</definedName>
    <definedName name="Type_of_Inspection" localSheetId="11">#REF!</definedName>
    <definedName name="Type_of_Inspection" localSheetId="5">#REF!</definedName>
    <definedName name="Type_of_Inspection">#REF!</definedName>
    <definedName name="TypeOfFinish" localSheetId="8">'[37]CESMM3 class'!$B$19:$B$20</definedName>
    <definedName name="TypeOfFinish" localSheetId="11">'[38]CESMM3 class'!$B$19:$B$20</definedName>
    <definedName name="TypeOfFinish">'[37]CESMM3 class'!$B$19:$B$20</definedName>
    <definedName name="TypeOfPipes">'[17]CESMM3 class'!$B$7:$B$14</definedName>
    <definedName name="tyutri" localSheetId="6" hidden="1">{#N/A,#N/A,TRUE,"Cover";#N/A,#N/A,TRUE,"Conts";#N/A,#N/A,TRUE,"VOS";#N/A,#N/A,TRUE,"Warrington";#N/A,#N/A,TRUE,"Widnes"}</definedName>
    <definedName name="tyutri" localSheetId="8"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8"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8"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8"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8"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8"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8"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8"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8"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8"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8"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8"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6">[9]WorkBreakDown!#REF!</definedName>
    <definedName name="UPT" localSheetId="11">[9]WorkBreakDown!#REF!</definedName>
    <definedName name="UPT">[9]WorkBreakDown!#REF!</definedName>
    <definedName name="uy" localSheetId="6" hidden="1">{#N/A,#N/A,TRUE,"Cover";#N/A,#N/A,TRUE,"Conts";#N/A,#N/A,TRUE,"VOS";#N/A,#N/A,TRUE,"Warrington";#N/A,#N/A,TRUE,"Widnes"}</definedName>
    <definedName name="uy" localSheetId="8"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8"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8">#REF!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8"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8"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6">'FIR Summary'!#REF!</definedName>
    <definedName name="VO" localSheetId="8">#REF!</definedName>
    <definedName name="VO" localSheetId="11">#REF!</definedName>
    <definedName name="VO">#REF!</definedName>
    <definedName name="W" localSheetId="6">#REF!</definedName>
    <definedName name="W" localSheetId="8">#REF!</definedName>
    <definedName name="W">#REF!</definedName>
    <definedName name="w26te" localSheetId="6" hidden="1">{#N/A,#N/A,TRUE,"Cover";#N/A,#N/A,TRUE,"Conts";#N/A,#N/A,TRUE,"VOS";#N/A,#N/A,TRUE,"Warrington";#N/A,#N/A,TRUE,"Widnes"}</definedName>
    <definedName name="w26te" localSheetId="8"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8"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8"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6">'[15]Build-up'!#REF!</definedName>
    <definedName name="WALL__FINISHES" localSheetId="11">'[16]Build-up'!#REF!</definedName>
    <definedName name="WALL__FINISHES">'[15]Build-up'!#REF!</definedName>
    <definedName name="warergtrjyiu" localSheetId="6" hidden="1">{#N/A,#N/A,TRUE,"Cover";#N/A,#N/A,TRUE,"Conts";#N/A,#N/A,TRUE,"VOS";#N/A,#N/A,TRUE,"Warrington";#N/A,#N/A,TRUE,"Widnes"}</definedName>
    <definedName name="warergtrjyiu" localSheetId="8"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'[17]Trench data'!$H$7:$H$8</definedName>
    <definedName name="wawst" localSheetId="6" hidden="1">{#N/A,#N/A,TRUE,"Cover";#N/A,#N/A,TRUE,"Conts";#N/A,#N/A,TRUE,"VOS";#N/A,#N/A,TRUE,"Warrington";#N/A,#N/A,TRUE,"Widnes"}</definedName>
    <definedName name="wawst" localSheetId="8"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8"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8"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8"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8"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6">'[15]Build-up'!#REF!</definedName>
    <definedName name="WINDOWS__AND__EXTERNAL__DOORS" localSheetId="11">'[16]Build-up'!#REF!</definedName>
    <definedName name="WINDOWS__AND__EXTERNAL__DOORS">'[15]Build-up'!#REF!</definedName>
    <definedName name="wqer" localSheetId="6" hidden="1">{#N/A,#N/A,TRUE,"Cover";#N/A,#N/A,TRUE,"Conts";#N/A,#N/A,TRUE,"VOS";#N/A,#N/A,TRUE,"Warrington";#N/A,#N/A,TRUE,"Widnes"}</definedName>
    <definedName name="wqer" localSheetId="8"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8"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8"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8"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8" hidden="1">{"DCR Output",#N/A,FALSE,"Output"}</definedName>
    <definedName name="wrn.DCR._.Output." localSheetId="11" hidden="1">{"DCR Output",#N/A,FALSE,"Output"}</definedName>
    <definedName name="wrn.DCR._.Output." hidden="1">{"DCR Output",#N/A,FALSE,"Output"}</definedName>
    <definedName name="wrn.Demand._.Calcs." localSheetId="6" hidden="1">{#N/A,#N/A,FALSE,"Demand Calcs"}</definedName>
    <definedName name="wrn.Demand._.Calcs." localSheetId="8" hidden="1">{#N/A,#N/A,FALSE,"Demand Calcs"}</definedName>
    <definedName name="wrn.Demand._.Calcs." localSheetId="11" hidden="1">{#N/A,#N/A,FALSE,"Demand Calcs"}</definedName>
    <definedName name="wrn.Demand._.Calcs." hidden="1">{#N/A,#N/A,FALSE,"Demand Calcs"}</definedName>
    <definedName name="wrn.Demand._.Inputs." localSheetId="6" hidden="1">{#N/A,#N/A,FALSE,"Demand Inputs"}</definedName>
    <definedName name="wrn.Demand._.Inputs." localSheetId="8" hidden="1">{#N/A,#N/A,FALSE,"Demand Inputs"}</definedName>
    <definedName name="wrn.Demand._.Inputs." localSheetId="11" hidden="1">{#N/A,#N/A,FALSE,"Demand Inputs"}</definedName>
    <definedName name="wrn.Demand._.Inputs." hidden="1">{#N/A,#N/A,FALSE,"Demand Inputs"}</definedName>
    <definedName name="wrn.Fair._.Share._.Calcs." localSheetId="6" hidden="1">{#N/A,#N/A,FALSE,"Fair Share"}</definedName>
    <definedName name="wrn.Fair._.Share._.Calcs." localSheetId="8" hidden="1">{#N/A,#N/A,FALSE,"Fair Share"}</definedName>
    <definedName name="wrn.Fair._.Share._.Calcs." localSheetId="11" hidden="1">{#N/A,#N/A,FALSE,"Fair Share"}</definedName>
    <definedName name="wrn.Fair._.Share._.Calcs." hidden="1">{#N/A,#N/A,FALSE,"Fair Share"}</definedName>
    <definedName name="wrn.Final._.Output." localSheetId="6" hidden="1">{#N/A,#N/A,FALSE,"Final Output"}</definedName>
    <definedName name="wrn.Final._.Output." localSheetId="8" hidden="1">{#N/A,#N/A,FALSE,"Final Output"}</definedName>
    <definedName name="wrn.Final._.Output." localSheetId="11"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8" hidden="1">{#N/A,#N/A,FALSE,"Input"}</definedName>
    <definedName name="wrn.Inputs." localSheetId="11" hidden="1">{#N/A,#N/A,FALSE,"Input"}</definedName>
    <definedName name="wrn.Inputs." hidden="1">{#N/A,#N/A,FALSE,"Input"}</definedName>
    <definedName name="wrn.Latent._.Demand._.Inputs." localSheetId="6" hidden="1">{#N/A,#N/A,FALSE,"Latent"}</definedName>
    <definedName name="wrn.Latent._.Demand._.Inputs." localSheetId="8" hidden="1">{#N/A,#N/A,FALSE,"Latent"}</definedName>
    <definedName name="wrn.Latent._.Demand._.Inputs." localSheetId="11" hidden="1">{#N/A,#N/A,FALSE,"Latent"}</definedName>
    <definedName name="wrn.Latent._.Demand._.Inputs." hidden="1">{#N/A,#N/A,FALSE,"Latent"}</definedName>
    <definedName name="wrn.LTV._.Output." localSheetId="6" hidden="1">{"LTV Output",#N/A,FALSE,"Output"}</definedName>
    <definedName name="wrn.LTV._.Output." localSheetId="8" hidden="1">{"LTV Output",#N/A,FALSE,"Output"}</definedName>
    <definedName name="wrn.LTV._.Output." localSheetId="11" hidden="1">{"LTV Output",#N/A,FALSE,"Output"}</definedName>
    <definedName name="wrn.LTV._.Output." hidden="1">{"LTV Output",#N/A,FALSE,"Output"}</definedName>
    <definedName name="wrn.Occupancy._.Calcs." localSheetId="6" hidden="1">{#N/A,#N/A,FALSE,"Occ. Calcs"}</definedName>
    <definedName name="wrn.Occupancy._.Calcs." localSheetId="8" hidden="1">{#N/A,#N/A,FALSE,"Occ. Calcs"}</definedName>
    <definedName name="wrn.Occupancy._.Calcs." localSheetId="11" hidden="1">{#N/A,#N/A,FALSE,"Occ. Calcs"}</definedName>
    <definedName name="wrn.Occupancy._.Calcs." hidden="1">{#N/A,#N/A,FALSE,"Occ. Calcs"}</definedName>
    <definedName name="wrn.Penetration." localSheetId="6" hidden="1">{#N/A,#N/A,FALSE,"Mkt Pen"}</definedName>
    <definedName name="wrn.Penetration." localSheetId="8" hidden="1">{#N/A,#N/A,FALSE,"Mkt Pen"}</definedName>
    <definedName name="wrn.Penetration." localSheetId="11" hidden="1">{#N/A,#N/A,FALSE,"Mkt Pen"}</definedName>
    <definedName name="wrn.Penetration." hidden="1">{#N/A,#N/A,FALSE,"Mkt Pen"}</definedName>
    <definedName name="wrn.pr3sty." localSheetId="6" hidden="1">{#N/A,#N/A,FALSE,"intag";#N/A,#N/A,FALSE,"budg";#N/A,#N/A,FALSE,"samtl"}</definedName>
    <definedName name="wrn.pr3sty." localSheetId="8"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8"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8" hidden="1">{#N/A,#N/A,FALSE,"Primary"}</definedName>
    <definedName name="wrn.Primary._.Competition." localSheetId="11"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8" hidden="1">{#N/A,#N/A,FALSE,"Secondary"}</definedName>
    <definedName name="wrn.Secondary._.Competition." localSheetId="11"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8"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6" hidden="1">{#N/A,#N/A,FALSE,"Supply Addn"}</definedName>
    <definedName name="wrn.Supply._.Additions." localSheetId="8" hidden="1">{#N/A,#N/A,FALSE,"Supply Addn"}</definedName>
    <definedName name="wrn.Supply._.Additions." localSheetId="11"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8"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8"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8"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8"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8"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8"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8"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8"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8"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8"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8" hidden="1">#REF!</definedName>
    <definedName name="wwwwwwwww" hidden="1">#REF!</definedName>
    <definedName name="wy7u7y" localSheetId="6" hidden="1">{#N/A,#N/A,TRUE,"Cover";#N/A,#N/A,TRUE,"Conts";#N/A,#N/A,TRUE,"VOS";#N/A,#N/A,TRUE,"Warrington";#N/A,#N/A,TRUE,"Widnes"}</definedName>
    <definedName name="wy7u7y" localSheetId="8"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'[45]#REF'!$AM$191</definedName>
    <definedName name="yes" localSheetId="6"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8"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8"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8"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8"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8"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8"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8"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8"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8"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8"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6" hidden="1">[23]Micro!#REF!</definedName>
    <definedName name="Z_0C509CAE_4B28_497F_9463_E056D87AE422_.wvu.Rows" localSheetId="8" hidden="1">[23]Micro!#REF!</definedName>
    <definedName name="Z_0C509CAE_4B28_497F_9463_E056D87AE422_.wvu.Rows" hidden="1">[23]Micro!#REF!</definedName>
    <definedName name="Z_0E5612F1_1C5C_4147_BE42_908BDE0B1405_.wvu.FilterData" localSheetId="6" hidden="1">#REF!</definedName>
    <definedName name="Z_0E5612F1_1C5C_4147_BE42_908BDE0B1405_.wvu.FilterData" localSheetId="8" hidden="1">#REF!</definedName>
    <definedName name="Z_0E5612F1_1C5C_4147_BE42_908BDE0B1405_.wvu.FilterData" localSheetId="11"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'[46]GM &amp; TA'!$F:$F,'[46]GM &amp; TA'!$G:$G,'[46]GM &amp; TA'!$I:$T</definedName>
    <definedName name="Z_64FBE21F_D610_4122_B662_C1CA556F0E6B_.wvu.Rows" hidden="1">[23]Macro!$9:$47,[23]Macro!$49:$49</definedName>
    <definedName name="Z_821080B5_A53F_46D5_A7A8_C550E9A6DB8E_.wvu.Rows" localSheetId="6" hidden="1">'[23]Scaff-Rose'!#REF!</definedName>
    <definedName name="Z_821080B5_A53F_46D5_A7A8_C550E9A6DB8E_.wvu.Rows" localSheetId="8" hidden="1">'[23]Scaff-Rose'!#REF!</definedName>
    <definedName name="Z_821080B5_A53F_46D5_A7A8_C550E9A6DB8E_.wvu.Rows" hidden="1">'[23]Scaff-Rose'!#REF!</definedName>
    <definedName name="Z_893D3CDD_E6EC_4FBE_9F4B_7C063AADDAA3_.wvu.FilterData" localSheetId="6" hidden="1">#REF!</definedName>
    <definedName name="Z_893D3CDD_E6EC_4FBE_9F4B_7C063AADDAA3_.wvu.FilterData" localSheetId="8" hidden="1">#REF!</definedName>
    <definedName name="Z_893D3CDD_E6EC_4FBE_9F4B_7C063AADDAA3_.wvu.FilterData" localSheetId="11"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6" hidden="1">'[23]Scaff-Rose'!#REF!</definedName>
    <definedName name="Z_89FC4C3A_6586_42BA_B0E6_F0959042E6A0_.wvu.Rows" localSheetId="8" hidden="1">'[23]Scaff-Rose'!#REF!</definedName>
    <definedName name="Z_89FC4C3A_6586_42BA_B0E6_F0959042E6A0_.wvu.Rows" hidden="1">'[23]Scaff-Rose'!#REF!</definedName>
    <definedName name="Z_8FCC9949_BB10_48DD_835F_9D6E68B3AE12_.wvu.PrintTitles" localSheetId="6" hidden="1">#REF!</definedName>
    <definedName name="Z_8FCC9949_BB10_48DD_835F_9D6E68B3AE12_.wvu.PrintTitles" localSheetId="8" hidden="1">#REF!</definedName>
    <definedName name="Z_8FCC9949_BB10_48DD_835F_9D6E68B3AE12_.wvu.PrintTitles" localSheetId="11" hidden="1">#REF!</definedName>
    <definedName name="Z_8FCC9949_BB10_48DD_835F_9D6E68B3AE12_.wvu.PrintTitles" hidden="1">#REF!</definedName>
    <definedName name="Z_8FCC9949_BB10_48DD_835F_9D6E68B3AE12_.wvu.Rows" localSheetId="6" hidden="1">'[46]GM &amp; TA'!#REF!,'[46]GM &amp; TA'!#REF!</definedName>
    <definedName name="Z_8FCC9949_BB10_48DD_835F_9D6E68B3AE12_.wvu.Rows" localSheetId="8" hidden="1">'[46]GM &amp; TA'!#REF!,'[46]GM &amp; TA'!#REF!</definedName>
    <definedName name="Z_8FCC9949_BB10_48DD_835F_9D6E68B3AE12_.wvu.Rows" localSheetId="11" hidden="1">'[46]GM &amp; TA'!#REF!,'[46]GM &amp; TA'!#REF!</definedName>
    <definedName name="Z_8FCC9949_BB10_48DD_835F_9D6E68B3AE12_.wvu.Rows" hidden="1">'[46]GM &amp; TA'!#REF!,'[46]GM &amp; TA'!#REF!</definedName>
    <definedName name="Z_911FCEE4_2CBF_4A90_9E55_ED72CBEECF9A_.wvu.FilterData" localSheetId="6" hidden="1">#REF!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6"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6" hidden="1">[23]Micro!#REF!</definedName>
    <definedName name="Z_E61184E6_4A82_48AD_BD46_AD03682B9E61_.wvu.Rows" localSheetId="8" hidden="1">[23]Micro!#REF!</definedName>
    <definedName name="Z_E61184E6_4A82_48AD_BD46_AD03682B9E61_.wvu.Rows" hidden="1">[23]Micro!#REF!</definedName>
    <definedName name="Z_F8A287BF_980C_4986_B08C_54EAB9AA17CB_.wvu.FilterData" localSheetId="6" hidden="1">#REF!</definedName>
    <definedName name="Z_F8A287BF_980C_4986_B08C_54EAB9AA17CB_.wvu.FilterData" localSheetId="8" hidden="1">#REF!</definedName>
    <definedName name="Z_F8A287BF_980C_4986_B08C_54EAB9AA17CB_.wvu.FilterData" localSheetId="11"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8" hidden="1">#REF!</definedName>
    <definedName name="Z_F8A287BF_980C_4986_B08C_54EAB9AA17CB_.wvu.PrintTitles" hidden="1">#REF!</definedName>
    <definedName name="zaed" localSheetId="6" hidden="1">{#N/A,#N/A,TRUE,"Cover";#N/A,#N/A,TRUE,"Conts";#N/A,#N/A,TRUE,"VOS";#N/A,#N/A,TRUE,"Warrington";#N/A,#N/A,TRUE,"Widnes"}</definedName>
    <definedName name="zaed" localSheetId="8"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8"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8"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6" hidden="1">{#N/A,#N/A,FALSE,"SumD";#N/A,#N/A,FALSE,"ElecD";#N/A,#N/A,FALSE,"MechD";#N/A,#N/A,FALSE,"GeotD";#N/A,#N/A,FALSE,"PrcsD";#N/A,#N/A,FALSE,"TunnD";#N/A,#N/A,FALSE,"CivlD";#N/A,#N/A,FALSE,"NtwkD";#N/A,#N/A,FALSE,"EstgD";#N/A,#N/A,FALSE,"PEngD"}</definedName>
    <definedName name="ZZ">[25]DET.ENGG.PROG!$A$1:$Q$23</definedName>
    <definedName name="zzz" localSheetId="6" hidden="1">{#N/A,#N/A,TRUE,"Cover";#N/A,#N/A,TRUE,"Conts";#N/A,#N/A,TRUE,"VOS";#N/A,#N/A,TRUE,"Warrington";#N/A,#N/A,TRUE,"Widnes"}</definedName>
    <definedName name="zzz" localSheetId="8"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 name="بيص">[12]Lookups!#REF!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AlNuaim, Abdulaziz</author>
  </authors>
  <commentList>
    <comment ref="D25" authorId="0">
      <text>
        <r>
          <rPr>
            <b/>
            <sz val="9"/>
            <rFont val="Tahoma"/>
            <charset val="134"/>
          </rPr>
          <t>AlNuaim, Abdulaziz:</t>
        </r>
        <r>
          <rPr>
            <sz val="9"/>
            <rFont val="Tahoma"/>
            <charset val="134"/>
          </rPr>
          <t xml:space="preserve">
As per contract requirments submission of Plans should be 30 days after site handover</t>
        </r>
      </text>
    </comment>
  </commentList>
</comments>
</file>

<file path=xl/comments2.xml><?xml version="1.0" encoding="utf-8"?>
<comments xmlns="http://schemas.openxmlformats.org/spreadsheetml/2006/main">
  <authors>
    <author>Ashfaq, Mohammad</author>
  </authors>
  <commentList>
    <comment ref="C13" authorId="0">
      <text>
        <r>
          <rPr>
            <sz val="9"/>
            <rFont val="Tahoma"/>
            <charset val="134"/>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text>
        <r>
          <rPr>
            <b/>
            <sz val="9"/>
            <rFont val="Tahoma"/>
            <charset val="134"/>
          </rPr>
          <t>Refer MODON HSS Manual, Associated Procedures, Checklist and Standards:</t>
        </r>
        <r>
          <rPr>
            <sz val="9"/>
            <rFont val="Tahoma"/>
            <charset val="134"/>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text>
        <r>
          <rPr>
            <sz val="9"/>
            <rFont val="Tahoma"/>
            <charset val="134"/>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text>
        <r>
          <rPr>
            <b/>
            <sz val="9"/>
            <rFont val="Tahoma"/>
            <charset val="134"/>
          </rPr>
          <t>Refer MODON HSS Manual, Associated Procedures, Checklist and Standards:</t>
        </r>
        <r>
          <rPr>
            <sz val="9"/>
            <rFont val="Tahoma"/>
            <charset val="134"/>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text>
        <r>
          <rPr>
            <sz val="9"/>
            <rFont val="Tahoma"/>
            <charset val="134"/>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text>
        <r>
          <rPr>
            <b/>
            <sz val="9"/>
            <rFont val="Tahoma"/>
            <charset val="134"/>
          </rPr>
          <t>Refer MODON HSS Manual, Associated Procedures, Checklist and Standards:</t>
        </r>
        <r>
          <rPr>
            <sz val="9"/>
            <rFont val="Tahoma"/>
            <charset val="134"/>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text>
        <r>
          <rPr>
            <sz val="9"/>
            <rFont val="Tahoma"/>
            <charset val="134"/>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text>
        <r>
          <rPr>
            <sz val="9"/>
            <rFont val="Tahoma"/>
            <charset val="134"/>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text>
        <r>
          <rPr>
            <b/>
            <sz val="9"/>
            <rFont val="Tahoma"/>
            <charset val="134"/>
          </rPr>
          <t xml:space="preserve">Refer MODON HSS Manual, Associated Procedures, Checklist and Standards:
</t>
        </r>
        <r>
          <rPr>
            <sz val="9"/>
            <rFont val="Tahoma"/>
            <charset val="134"/>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rFont val="Tahoma"/>
            <charset val="134"/>
          </rPr>
          <t>Location:</t>
        </r>
        <r>
          <rPr>
            <sz val="9"/>
            <rFont val="Tahoma"/>
            <charset val="134"/>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rFont val="Tahoma"/>
            <charset val="134"/>
          </rPr>
          <t>Use:</t>
        </r>
        <r>
          <rPr>
            <sz val="9"/>
            <rFont val="Tahoma"/>
            <charset val="134"/>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rFont val="Tahoma"/>
            <charset val="134"/>
          </rPr>
          <t>Environmental</t>
        </r>
        <r>
          <rPr>
            <sz val="9"/>
            <rFont val="Tahoma"/>
            <charset val="134"/>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text>
        <r>
          <rPr>
            <sz val="9"/>
            <rFont val="Tahoma"/>
            <charset val="134"/>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text>
        <r>
          <rPr>
            <b/>
            <sz val="9"/>
            <rFont val="Tahoma"/>
            <charset val="134"/>
          </rPr>
          <t xml:space="preserve">Refer MODON HSS Manual, Associated Procedures, Checklist and Standards:
</t>
        </r>
        <r>
          <rPr>
            <sz val="9"/>
            <rFont val="Tahoma"/>
            <charset val="134"/>
          </rPr>
          <t xml:space="preserve">
</t>
        </r>
        <r>
          <rPr>
            <b/>
            <sz val="9"/>
            <rFont val="Tahoma"/>
            <charset val="134"/>
          </rPr>
          <t>Combustible:</t>
        </r>
        <r>
          <rPr>
            <sz val="9"/>
            <rFont val="Tahoma"/>
            <charset val="134"/>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rFont val="Tahoma"/>
            <charset val="134"/>
          </rPr>
          <t xml:space="preserve">
Flammable:</t>
        </r>
        <r>
          <rPr>
            <sz val="9"/>
            <rFont val="Tahoma"/>
            <charset val="134"/>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text>
        <r>
          <rPr>
            <sz val="9"/>
            <rFont val="Tahoma"/>
            <charset val="134"/>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text>
        <r>
          <rPr>
            <b/>
            <sz val="9"/>
            <rFont val="Tahoma"/>
            <charset val="134"/>
          </rPr>
          <t xml:space="preserve">Refer MODON HSS Manual, Associated Procedures, Checklist and Standards:
</t>
        </r>
        <r>
          <rPr>
            <sz val="9"/>
            <rFont val="Tahoma"/>
            <charset val="134"/>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rFont val="Tahoma"/>
            <charset val="134"/>
          </rPr>
          <t>Spill Release Contingency:</t>
        </r>
        <r>
          <rPr>
            <sz val="9"/>
            <rFont val="Tahoma"/>
            <charset val="134"/>
          </rPr>
          <t xml:space="preserve">
1 - Prior to beginning operations, ensure that on-site spill response capabilities (containment and personal protective equipment) are consistent with task requirements described in job hazard analysis.
</t>
        </r>
      </text>
    </comment>
    <comment ref="T19" authorId="0">
      <text>
        <r>
          <rPr>
            <b/>
            <sz val="9"/>
            <rFont val="Tahoma"/>
            <charset val="134"/>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rFont val="Tahoma"/>
            <charset val="134"/>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text>
        <r>
          <rPr>
            <sz val="9"/>
            <rFont val="Tahoma"/>
            <charset val="134"/>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text>
        <r>
          <rPr>
            <sz val="9"/>
            <rFont val="Tahoma"/>
            <charset val="134"/>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text>
        <r>
          <rPr>
            <b/>
            <sz val="9"/>
            <rFont val="Tahoma"/>
            <charset val="134"/>
          </rPr>
          <t xml:space="preserve">Refer MODON HSS Manual, Associated Procedures, Checklist and Standards:
</t>
        </r>
        <r>
          <rPr>
            <sz val="9"/>
            <rFont val="Tahoma"/>
            <charset val="134"/>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text>
        <r>
          <rPr>
            <sz val="9"/>
            <rFont val="Tahoma"/>
            <charset val="134"/>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text>
        <r>
          <rPr>
            <sz val="9"/>
            <rFont val="Tahoma"/>
            <charset val="134"/>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text>
        <r>
          <rPr>
            <sz val="9"/>
            <rFont val="Tahoma"/>
            <charset val="134"/>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text>
        <r>
          <rPr>
            <sz val="9"/>
            <rFont val="Tahoma"/>
            <charset val="134"/>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text>
        <r>
          <rPr>
            <sz val="9"/>
            <rFont val="Tahoma"/>
            <charset val="134"/>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text>
        <r>
          <rPr>
            <sz val="9"/>
            <rFont val="Tahoma"/>
            <charset val="134"/>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text>
        <r>
          <rPr>
            <b/>
            <sz val="9"/>
            <rFont val="Tahoma"/>
            <charset val="134"/>
          </rPr>
          <t>Refer MODON HSS Manual, Associated Procedures, Checklist and Standards:</t>
        </r>
        <r>
          <rPr>
            <sz val="9"/>
            <rFont val="Tahoma"/>
            <charset val="134"/>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text>
        <r>
          <rPr>
            <sz val="9"/>
            <rFont val="Tahoma"/>
            <charset val="134"/>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text>
        <r>
          <rPr>
            <b/>
            <sz val="9"/>
            <rFont val="Tahoma"/>
            <charset val="134"/>
          </rPr>
          <t>Refer MODON HSS Manual, Associated Procedures, Checklist and Standards:</t>
        </r>
        <r>
          <rPr>
            <sz val="9"/>
            <rFont val="Tahoma"/>
            <charset val="134"/>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authors>
    <author>Hassan, Ahmed/RYD</author>
  </authors>
  <commentList>
    <comment ref="I3" authorId="0">
      <text>
        <r>
          <rPr>
            <b/>
            <sz val="9"/>
            <rFont val="Tahoma"/>
            <charset val="134"/>
          </rPr>
          <t>Without O&amp;M Cost</t>
        </r>
      </text>
    </comment>
    <comment ref="D4" authorId="0">
      <text>
        <r>
          <rPr>
            <b/>
            <sz val="9"/>
            <rFont val="Tahoma"/>
            <charset val="134"/>
          </rPr>
          <t>Without O&amp;M Cost</t>
        </r>
      </text>
    </comment>
    <comment ref="E4" authorId="0">
      <text>
        <r>
          <rPr>
            <b/>
            <sz val="9"/>
            <rFont val="Tahoma"/>
            <charset val="134"/>
          </rPr>
          <t>Without O&amp;M Cost</t>
        </r>
      </text>
    </comment>
  </commentList>
</comments>
</file>

<file path=xl/sharedStrings.xml><?xml version="1.0" encoding="utf-8"?>
<sst xmlns="http://schemas.openxmlformats.org/spreadsheetml/2006/main" count="2743" uniqueCount="1423">
  <si>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</si>
  <si>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</si>
  <si>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</si>
  <si>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</si>
  <si>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</si>
  <si>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</si>
  <si>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</si>
  <si>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</si>
  <si>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</si>
  <si>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</si>
  <si>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</si>
  <si>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</si>
  <si>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</si>
  <si>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</si>
  <si>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</si>
  <si>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</si>
  <si>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</si>
  <si>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</si>
  <si>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</si>
  <si>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</si>
  <si>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</si>
  <si>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</si>
  <si>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</si>
  <si>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Weekly Progress Report - Construction Projects</t>
  </si>
  <si>
    <t>Data Date</t>
  </si>
  <si>
    <t>Contract General Information</t>
  </si>
  <si>
    <t>Project Name</t>
  </si>
  <si>
    <t>Improvement of Waad Al Shamal Industrial City Fence &amp; Gates</t>
  </si>
  <si>
    <t>Project ID</t>
  </si>
  <si>
    <t xml:space="preserve">WAS1-05-006 </t>
  </si>
  <si>
    <t>Contractor</t>
  </si>
  <si>
    <t>Hamza Mohammad Alderi Construction Co.</t>
  </si>
  <si>
    <t>Consultant</t>
  </si>
  <si>
    <t>Consolidated Consultants Group</t>
  </si>
  <si>
    <t>Stage</t>
  </si>
  <si>
    <t>Construction</t>
  </si>
  <si>
    <t>Status</t>
  </si>
  <si>
    <t>Active</t>
  </si>
  <si>
    <t>Modon PM</t>
  </si>
  <si>
    <t xml:space="preserve">Muhammed H. Al-Essa </t>
  </si>
  <si>
    <t>Key Dates</t>
  </si>
  <si>
    <t>Contract Award Date</t>
  </si>
  <si>
    <t>Contract Sign Date</t>
  </si>
  <si>
    <t>Site Handover Date</t>
  </si>
  <si>
    <t>Original Completion</t>
  </si>
  <si>
    <t>Contract Award Date (Hijri)</t>
  </si>
  <si>
    <t>Contract Sign Date (Hijri)</t>
  </si>
  <si>
    <t>Site Handover Date (Hijri)</t>
  </si>
  <si>
    <t>Original Completion (Hijri)</t>
  </si>
  <si>
    <t>Revised Completion Date</t>
  </si>
  <si>
    <t>Committed Completion Date</t>
  </si>
  <si>
    <t>Forecast Completion</t>
  </si>
  <si>
    <t>Variance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</si>
  <si>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</si>
  <si>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</si>
  <si>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</si>
  <si>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</si>
  <si>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</si>
  <si>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</si>
  <si>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</si>
  <si>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</si>
  <si>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</si>
  <si>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</si>
  <si>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</si>
  <si>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</si>
  <si>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</si>
  <si>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</si>
  <si>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</si>
  <si>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</si>
  <si>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</si>
  <si>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</si>
  <si>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</si>
  <si>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 xml:space="preserve">Construction Plan submission </t>
  </si>
  <si>
    <t xml:space="preserve">Construction Plan Approval </t>
  </si>
  <si>
    <t>MODON - Weekly Progress Report - Construction Projects</t>
  </si>
  <si>
    <t>Cost Summary (SR)</t>
  </si>
  <si>
    <t>Performance Summary</t>
  </si>
  <si>
    <t>Project Scope</t>
  </si>
  <si>
    <t xml:space="preserve">Contract Award </t>
  </si>
  <si>
    <t>Contract Award  (Hijri)</t>
  </si>
  <si>
    <t xml:space="preserve">Revised Completion </t>
  </si>
  <si>
    <t>Original Contract Value</t>
  </si>
  <si>
    <t>O&amp;M Value (if any)</t>
  </si>
  <si>
    <t>EAC</t>
  </si>
  <si>
    <t>Plan Value</t>
  </si>
  <si>
    <t>Phys. Plan Value</t>
  </si>
  <si>
    <t>Quality Score</t>
  </si>
  <si>
    <t xml:space="preserve">Contract Sign </t>
  </si>
  <si>
    <t>Contract Sign  (Hijri)</t>
  </si>
  <si>
    <t xml:space="preserve">Committed Completion </t>
  </si>
  <si>
    <t>Revised Contract Value</t>
  </si>
  <si>
    <t>Submitted Invoices (Gross Value)</t>
  </si>
  <si>
    <t>Earn Value</t>
  </si>
  <si>
    <t>Phys. Earn Value</t>
  </si>
  <si>
    <t xml:space="preserve">Site Handover </t>
  </si>
  <si>
    <t>Site Handover  (Hijri)</t>
  </si>
  <si>
    <t>Estimate At Completion Value</t>
  </si>
  <si>
    <t>Penalities</t>
  </si>
  <si>
    <t>Safety 
Score</t>
  </si>
  <si>
    <t xml:space="preserve">Potential Changes </t>
  </si>
  <si>
    <t>FIR Value (Todate)</t>
  </si>
  <si>
    <t>FIR %</t>
  </si>
  <si>
    <t>Invoiced %</t>
  </si>
  <si>
    <t>A</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</si>
  <si>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</si>
  <si>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</si>
  <si>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</si>
  <si>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</si>
  <si>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</si>
  <si>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</si>
  <si>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</si>
  <si>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</si>
  <si>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</si>
  <si>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</si>
  <si>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</si>
  <si>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</si>
  <si>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</si>
  <si>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</si>
  <si>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 %</t>
  </si>
  <si>
    <t>(Manhours)</t>
  </si>
  <si>
    <t>Total (SAR)</t>
  </si>
  <si>
    <t>Total (%)</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</si>
  <si>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</si>
  <si>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</si>
  <si>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</si>
  <si>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</si>
  <si>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</si>
  <si>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</si>
  <si>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</si>
  <si>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</si>
  <si>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</si>
  <si>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</si>
  <si>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</si>
  <si>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</si>
  <si>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</si>
  <si>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</si>
  <si>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</si>
  <si>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</si>
  <si>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</si>
  <si>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</si>
  <si>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</si>
  <si>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</si>
  <si>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</si>
  <si>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</si>
  <si>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</si>
  <si>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</si>
  <si>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</si>
  <si>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</si>
  <si>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</si>
  <si>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</si>
  <si>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</si>
  <si>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</si>
  <si>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</si>
  <si>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</si>
  <si>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B</t>
  </si>
  <si>
    <t>C</t>
  </si>
  <si>
    <t>D</t>
  </si>
  <si>
    <t>0-10
Days</t>
  </si>
  <si>
    <t>11-20
Days</t>
  </si>
  <si>
    <t>21-30
Days</t>
  </si>
  <si>
    <t>31-60
Days</t>
  </si>
  <si>
    <t>&gt; 60
Days</t>
  </si>
  <si>
    <t>General</t>
  </si>
  <si>
    <t>Proactive</t>
  </si>
  <si>
    <t>Non Conformance (NCR)</t>
  </si>
  <si>
    <t>Reactive</t>
  </si>
  <si>
    <t>Site Instruction (SIR)</t>
  </si>
  <si>
    <t>Material Inspection (MIR)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</si>
  <si>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</si>
  <si>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</si>
  <si>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</si>
  <si>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</si>
  <si>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</si>
  <si>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</si>
  <si>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</si>
  <si>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</si>
  <si>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</si>
  <si>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</si>
  <si>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</si>
  <si>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</si>
  <si>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</si>
  <si>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</si>
  <si>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Civil</t>
  </si>
  <si>
    <t xml:space="preserve">4 Safety Plan Last Up </t>
  </si>
  <si>
    <t>9 BOQ Approval Date</t>
  </si>
  <si>
    <t>Structural</t>
  </si>
  <si>
    <t xml:space="preserve">5 Construction Plan Approval </t>
  </si>
  <si>
    <t>10 No of Approved Version of BOQ</t>
  </si>
  <si>
    <t>Architectural</t>
  </si>
  <si>
    <t>Invoices Summary</t>
  </si>
  <si>
    <t>Mechanical</t>
  </si>
  <si>
    <t>Total Submitted Invoices</t>
  </si>
  <si>
    <t>Submitted Invoices (SAR)</t>
  </si>
  <si>
    <t>Contract Value (SR)</t>
  </si>
  <si>
    <t>Electrical</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</si>
  <si>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</si>
  <si>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</si>
  <si>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</si>
  <si>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</si>
  <si>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</si>
  <si>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</si>
  <si>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</si>
  <si>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</si>
  <si>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</si>
  <si>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</si>
  <si>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</si>
  <si>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</si>
  <si>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</si>
  <si>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</si>
  <si>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</si>
  <si>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</si>
  <si>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</si>
  <si>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</si>
  <si>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</si>
  <si>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</si>
  <si>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</si>
  <si>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</si>
  <si>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</si>
  <si>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</si>
  <si>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</si>
  <si>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</si>
  <si>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</si>
  <si>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</si>
  <si>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</si>
  <si>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</si>
  <si>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</si>
  <si>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</si>
  <si>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</si>
  <si>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</si>
  <si>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</si>
  <si>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</si>
  <si>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</si>
  <si>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</si>
  <si>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</si>
  <si>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</si>
  <si>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</si>
  <si>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</si>
  <si>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</si>
  <si>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</si>
  <si>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</si>
  <si>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</si>
  <si>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</si>
  <si>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</si>
  <si>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</si>
  <si>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</si>
  <si>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</si>
  <si>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</si>
  <si>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</si>
  <si>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</si>
  <si>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</si>
  <si>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</si>
  <si>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</si>
  <si>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</si>
  <si>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</si>
  <si>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</si>
  <si>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</si>
  <si>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</si>
  <si>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</si>
  <si>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</si>
  <si>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</si>
  <si>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Planned (%)</t>
  </si>
  <si>
    <t>Earned (%)</t>
  </si>
  <si>
    <t xml:space="preserve">  KUMT-05-001.6  Engineering</t>
  </si>
  <si>
    <t xml:space="preserve">  KUMT-05-001.7  Procurement</t>
  </si>
  <si>
    <t xml:space="preserve">  KUMT-05-001.3  Construction</t>
  </si>
  <si>
    <t>Project Scope Statement</t>
  </si>
  <si>
    <t>Previous week
EV</t>
  </si>
  <si>
    <t>Previous week
Effort</t>
  </si>
  <si>
    <t>Original Plan</t>
  </si>
  <si>
    <t xml:space="preserve">  WAS1-05-006 - B1 - B1 - B1 - B1.2  Mobilization</t>
  </si>
  <si>
    <t xml:space="preserve">  WAS1-05-006 - B1 - B1 - B1 - B1.3  Preliminary Submittals</t>
  </si>
  <si>
    <t xml:space="preserve">  WAS1-05-006 - B1 - B1 - B1 - B1.6  Engineering</t>
  </si>
  <si>
    <t xml:space="preserve">  WAS1-05-006 - B1 - B1 - B1 - B1.7  Procurement</t>
  </si>
  <si>
    <t xml:space="preserve">  WAS1-05-006 - B1 - B1 - B1 - B1.8  Construction</t>
  </si>
  <si>
    <t xml:space="preserve">    WAS1-05-006 - B1 - B1 - B1 - B1.8.1  FENCES</t>
  </si>
  <si>
    <t xml:space="preserve">    WAS1-05-006 - B1 - B1 - B1 - B1.8.2  GUARD HOUSE 1</t>
  </si>
  <si>
    <t xml:space="preserve">    WAS1-05-006 - B1 - B1 - B1 - B1.8.3  GUARD HOUSE 2</t>
  </si>
  <si>
    <t xml:space="preserve">    WAS1-05-006 - B1 - B1 - B1 - B1.8.5  GUARD HOUSE 3</t>
  </si>
  <si>
    <t xml:space="preserve">    WAS1-05-006 - B1 - B1 - B1 - B1.8.4  EXT. WORKS</t>
  </si>
  <si>
    <t xml:space="preserve">  WAS1-05-006 - B1 - B1 - B1 - B1.4  Testing &amp; Commissioning</t>
  </si>
  <si>
    <t>Date</t>
  </si>
  <si>
    <t xml:space="preserve">S.O.G Works </t>
  </si>
  <si>
    <t>Fence Works</t>
  </si>
  <si>
    <t>Total FIR Amount</t>
  </si>
  <si>
    <t>Project Budget</t>
  </si>
  <si>
    <t>Date Pariod</t>
  </si>
  <si>
    <t>Start Date</t>
  </si>
  <si>
    <t>To</t>
  </si>
  <si>
    <t>BOQ Item #</t>
  </si>
  <si>
    <t xml:space="preserve">BOQ Description  </t>
  </si>
  <si>
    <t>FIR #</t>
  </si>
  <si>
    <t xml:space="preserve">FIR Description  </t>
  </si>
  <si>
    <t>Unit Rate</t>
  </si>
  <si>
    <t xml:space="preserve"> Current Pariod  Quantity</t>
  </si>
  <si>
    <t>Total (SR)</t>
  </si>
  <si>
    <t>Comments</t>
  </si>
  <si>
    <t>BILL NO.1
B1.02 00 00</t>
  </si>
  <si>
    <t>BILL NO.3
STRUCTURAL WORKS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</si>
  <si>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</si>
  <si>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</si>
  <si>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</si>
  <si>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</si>
  <si>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</si>
  <si>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</si>
  <si>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</si>
  <si>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</si>
  <si>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</si>
  <si>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</si>
  <si>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</si>
  <si>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</si>
  <si>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</si>
  <si>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</si>
  <si>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</si>
  <si>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</si>
  <si>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</si>
  <si>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</si>
  <si>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</si>
  <si>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</si>
  <si>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</si>
  <si>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</si>
  <si>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</si>
  <si>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</si>
  <si>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</si>
  <si>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</si>
  <si>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</si>
  <si>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</si>
  <si>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</si>
  <si>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</si>
  <si>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</si>
  <si>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</si>
  <si>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</si>
  <si>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</si>
  <si>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</si>
  <si>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</si>
  <si>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</si>
  <si>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</si>
  <si>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</si>
  <si>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</si>
  <si>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</si>
  <si>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</si>
  <si>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</si>
  <si>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</si>
  <si>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</si>
  <si>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</si>
  <si>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</si>
  <si>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</si>
  <si>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</si>
  <si>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</si>
  <si>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</si>
  <si>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</si>
  <si>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</si>
  <si>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</si>
  <si>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</si>
  <si>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</si>
  <si>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</si>
  <si>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</si>
  <si>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</si>
  <si>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</si>
  <si>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</si>
  <si>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</si>
  <si>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</si>
  <si>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</si>
  <si>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</si>
  <si>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</si>
  <si>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</si>
  <si>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</si>
  <si>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</si>
  <si>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</si>
  <si>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</si>
  <si>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</si>
  <si>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</si>
  <si>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</si>
  <si>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</si>
  <si>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</si>
  <si>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</si>
  <si>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</si>
  <si>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</si>
  <si>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</si>
  <si>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</si>
  <si>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</si>
  <si>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</si>
  <si>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</si>
  <si>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</si>
  <si>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</si>
  <si>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</si>
  <si>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</si>
  <si>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</si>
  <si>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</si>
  <si>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</si>
  <si>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</si>
  <si>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</si>
  <si>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</si>
  <si>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</si>
  <si>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</si>
  <si>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</si>
  <si>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</si>
  <si>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</si>
  <si>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</si>
  <si>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</si>
  <si>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</si>
  <si>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</si>
  <si>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</si>
  <si>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Engr Imad Ali</t>
  </si>
  <si>
    <t xml:space="preserve">Issued to PM: </t>
  </si>
  <si>
    <t>Eng. Mohammed Essa</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</si>
  <si>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</si>
  <si>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   Quality Reports</t>
  </si>
  <si>
    <t>Non Conforomance Report (NCR)</t>
  </si>
  <si>
    <t>Site Instruction (SI)</t>
  </si>
  <si>
    <t>Material Inspection Report (MIR)</t>
  </si>
  <si>
    <t>Field Inspection Report (FIR)</t>
  </si>
  <si>
    <t>Total Drawings Submitted</t>
  </si>
  <si>
    <t>Remaining Drawings</t>
  </si>
  <si>
    <t>Processed</t>
  </si>
  <si>
    <t>Submittals With Consultant</t>
  </si>
  <si>
    <t xml:space="preserve">Structural </t>
  </si>
  <si>
    <t xml:space="preserve">Architectural </t>
  </si>
  <si>
    <t>Total Materials Submitted</t>
  </si>
  <si>
    <t xml:space="preserve">Civil </t>
  </si>
  <si>
    <t>Actual Material on Site</t>
  </si>
  <si>
    <t>Remaining Materials</t>
  </si>
  <si>
    <t>Contractor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</si>
  <si>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</si>
  <si>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</si>
  <si>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</si>
  <si>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</si>
  <si>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</si>
  <si>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</si>
  <si>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</si>
  <si>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</si>
  <si>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</si>
  <si>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</si>
  <si>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</si>
  <si>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</si>
  <si>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</si>
  <si>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</si>
  <si>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</si>
  <si>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</si>
  <si>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</si>
  <si>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</si>
  <si>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</si>
  <si>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</si>
  <si>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</si>
  <si>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</si>
  <si>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</si>
  <si>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</si>
  <si>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</si>
  <si>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</si>
  <si>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</si>
  <si>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MODON HSE Site Inspection Report</t>
  </si>
  <si>
    <t>Inspected By:</t>
  </si>
  <si>
    <t>Mr. Noaman Shah</t>
  </si>
  <si>
    <t>Project ID.</t>
  </si>
  <si>
    <t>WAS1-05-006</t>
  </si>
  <si>
    <t>Report No.</t>
  </si>
  <si>
    <t>MODON PM Name</t>
  </si>
  <si>
    <t>Eng. Mohammad Eisa</t>
  </si>
  <si>
    <t>Project Name:</t>
  </si>
  <si>
    <t>Improvement of WAS Fence and Gate Project</t>
  </si>
  <si>
    <t>Contractor:</t>
  </si>
  <si>
    <t>Hamza Mohammad Alderi Contracting Co.</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</si>
  <si>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</si>
  <si>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</si>
  <si>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</si>
  <si>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</si>
  <si>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Compliance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</si>
  <si>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</si>
  <si>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</si>
  <si>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</si>
  <si>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</si>
  <si>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rPr>
        <sz val="8"/>
        <rFont val="Calibri"/>
        <charset val="134"/>
        <scheme val="minor"/>
      </rPr>
      <t>Work at Height -  
(PPE/Fall Protection</t>
    </r>
    <r>
      <rPr>
        <sz val="6"/>
        <rFont val="Calibri"/>
        <charset val="134"/>
        <scheme val="minor"/>
      </rPr>
      <t>(Same level, above and blow)</t>
    </r>
    <r>
      <rPr>
        <sz val="8"/>
        <rFont val="Calibri"/>
        <charset val="134"/>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</si>
  <si>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</si>
  <si>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</si>
  <si>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</si>
  <si>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</si>
  <si>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</si>
  <si>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</si>
  <si>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</si>
  <si>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</si>
  <si>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</si>
  <si>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</si>
  <si>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</si>
  <si>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</si>
  <si>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</si>
  <si>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</si>
  <si>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</si>
  <si>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</si>
  <si>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</si>
  <si>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</si>
  <si>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</si>
  <si>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</si>
  <si>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</si>
  <si>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</si>
  <si>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</si>
  <si>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</si>
  <si>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</si>
  <si>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</si>
  <si>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</si>
  <si>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</si>
  <si>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</si>
  <si>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</si>
  <si>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</si>
  <si>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</si>
  <si>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</si>
  <si>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</si>
  <si>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</si>
  <si>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</si>
  <si>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</si>
  <si>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</si>
  <si>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</si>
  <si>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</si>
  <si>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</si>
  <si>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</si>
  <si>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</si>
  <si>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</si>
  <si>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r>
      <rPr>
        <sz val="12"/>
        <rFont val="TheSansArabic Bold"/>
        <charset val="134"/>
      </rPr>
      <t xml:space="preserve">Induction Training - </t>
    </r>
    <r>
      <rPr>
        <sz val="9"/>
        <rFont val="TheSansArabic Bold"/>
        <charset val="134"/>
      </rPr>
      <t>Sessions(Headcount)</t>
    </r>
  </si>
  <si>
    <t>3(6)</t>
  </si>
  <si>
    <t>9(21)</t>
  </si>
  <si>
    <t>23(137)</t>
  </si>
  <si>
    <r>
      <rPr>
        <sz val="12"/>
        <rFont val="TheSansArabic Bold"/>
        <charset val="134"/>
      </rPr>
      <t>No.of Internal Training  -</t>
    </r>
    <r>
      <rPr>
        <sz val="9"/>
        <rFont val="TheSansArabic Bold"/>
        <charset val="134"/>
      </rPr>
      <t xml:space="preserve"> Sessions(Headcount)</t>
    </r>
  </si>
  <si>
    <t>2(14)</t>
  </si>
  <si>
    <t>No.of Internal Audit</t>
  </si>
  <si>
    <r>
      <rPr>
        <sz val="12"/>
        <rFont val="TheSansArabic Bold"/>
        <charset val="134"/>
      </rPr>
      <t xml:space="preserve">No. of Toolbox Talks  - </t>
    </r>
    <r>
      <rPr>
        <sz val="9"/>
        <rFont val="TheSansArabic Bold"/>
        <charset val="134"/>
      </rPr>
      <t>Sessions(Headcount)</t>
    </r>
  </si>
  <si>
    <t xml:space="preserve">1(8) </t>
  </si>
  <si>
    <t xml:space="preserve">3(27) </t>
  </si>
  <si>
    <t xml:space="preserve">17(230) </t>
  </si>
  <si>
    <t>Safety Awards/Incentives</t>
  </si>
  <si>
    <t xml:space="preserve"> </t>
  </si>
  <si>
    <t>Consultant Safety Inspection</t>
  </si>
  <si>
    <t>Overall Score</t>
  </si>
  <si>
    <t>Department:</t>
  </si>
  <si>
    <t xml:space="preserve">RISK MANAGEMENT </t>
  </si>
  <si>
    <t>Status Date:31-Dec-2024</t>
  </si>
  <si>
    <t>Program</t>
  </si>
  <si>
    <t xml:space="preserve">RISK REGISTER </t>
  </si>
  <si>
    <t>Project:</t>
  </si>
  <si>
    <t>Project No.:</t>
  </si>
  <si>
    <t>Project Location:</t>
  </si>
  <si>
    <t>WAAD ALSHAMAL Industrial City</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</si>
  <si>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</si>
  <si>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</si>
  <si>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</si>
  <si>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</si>
  <si>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</si>
  <si>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</si>
  <si>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</si>
  <si>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</si>
  <si>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</si>
  <si>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</si>
  <si>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</si>
  <si>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</si>
  <si>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</si>
  <si>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MODON PM</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</si>
  <si>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</si>
  <si>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</si>
  <si>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</si>
  <si>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</si>
  <si>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</si>
  <si>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</si>
  <si>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</si>
  <si>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</si>
  <si>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</si>
  <si>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</si>
  <si>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</si>
  <si>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</si>
  <si>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</si>
  <si>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</si>
  <si>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</si>
  <si>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</si>
  <si>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</si>
  <si>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</si>
  <si>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</si>
  <si>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WAS-WAS1-05-RI-001</t>
  </si>
  <si>
    <t>WAS</t>
  </si>
  <si>
    <t>Exec-WAS</t>
  </si>
  <si>
    <t>wad alshammal</t>
  </si>
  <si>
    <t>Open</t>
  </si>
  <si>
    <t>Threat</t>
  </si>
  <si>
    <t>Internal</t>
  </si>
  <si>
    <t xml:space="preserve">construction </t>
  </si>
  <si>
    <t xml:space="preserve">contractor delay materials approval and delivery  </t>
  </si>
  <si>
    <t>delay the project completion date</t>
  </si>
  <si>
    <t>Moderate</t>
  </si>
  <si>
    <t>Overdue</t>
  </si>
  <si>
    <t>Medium</t>
  </si>
  <si>
    <t>l3</t>
  </si>
  <si>
    <t xml:space="preserve">contractor </t>
  </si>
  <si>
    <t>Accept</t>
  </si>
  <si>
    <t>Mitigate</t>
  </si>
  <si>
    <t xml:space="preserve">the contractor expedite the materials approval &amp; delivery </t>
  </si>
  <si>
    <t xml:space="preserve">Project manager </t>
  </si>
  <si>
    <t xml:space="preserve">open </t>
  </si>
  <si>
    <t>Very High</t>
  </si>
  <si>
    <t>L3</t>
  </si>
  <si>
    <r>
      <rPr>
        <b/>
        <sz val="14"/>
        <rFont val="Janna LT"/>
        <charset val="134"/>
      </rPr>
      <t>Risk Status:</t>
    </r>
    <r>
      <rPr>
        <sz val="14"/>
        <rFont val="Janna LT"/>
        <charset val="134"/>
      </rPr>
      <t xml:space="preserve"> 1.Open, 2.Closed, or 3.Realized</t>
    </r>
  </si>
  <si>
    <r>
      <rPr>
        <b/>
        <sz val="14"/>
        <rFont val="Janna LT"/>
        <charset val="134"/>
      </rPr>
      <t>T/O/I:</t>
    </r>
    <r>
      <rPr>
        <sz val="14"/>
        <rFont val="Janna LT"/>
        <charset val="134"/>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</si>
  <si>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</si>
  <si>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</si>
  <si>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</si>
  <si>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</si>
  <si>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</si>
  <si>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</si>
  <si>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</si>
  <si>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</si>
  <si>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</si>
  <si>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</si>
  <si>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</si>
  <si>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</si>
  <si>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</si>
  <si>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</si>
  <si>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</si>
  <si>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</si>
  <si>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</si>
  <si>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charset val="134"/>
      </rPr>
      <t>Risk Response Strategy for Threats:</t>
    </r>
    <r>
      <rPr>
        <sz val="14"/>
        <rFont val="Janna LT"/>
        <charset val="134"/>
      </rPr>
      <t xml:space="preserve"> 1.Terminate, 2.Tolerate, 3.Transfer, or 4.Treat </t>
    </r>
  </si>
  <si>
    <r>
      <rPr>
        <b/>
        <sz val="14"/>
        <rFont val="Janna LT"/>
        <charset val="134"/>
      </rPr>
      <t xml:space="preserve">Risk Response Strategy for Opportunities: </t>
    </r>
    <r>
      <rPr>
        <sz val="14"/>
        <rFont val="Janna LT"/>
        <charset val="134"/>
      </rPr>
      <t xml:space="preserve">1.Share, or 2.Enhance/Exploit </t>
    </r>
  </si>
  <si>
    <r>
      <rPr>
        <b/>
        <sz val="14"/>
        <rFont val="Janna LT"/>
        <charset val="134"/>
      </rPr>
      <t>Treatment Action:</t>
    </r>
    <r>
      <rPr>
        <sz val="14"/>
        <rFont val="Janna LT"/>
        <charset val="134"/>
      </rPr>
      <t xml:space="preserve"> 1.Mitigate, 2.Control, or 3.Fall Back</t>
    </r>
  </si>
  <si>
    <r>
      <rPr>
        <b/>
        <sz val="14"/>
        <rFont val="Janna LT"/>
        <charset val="134"/>
      </rPr>
      <t>Treatment Status: 1.Active,</t>
    </r>
    <r>
      <rPr>
        <sz val="14"/>
        <rFont val="Janna LT"/>
        <charset val="134"/>
      </rPr>
      <t xml:space="preserve"> 2.Closed, 3. Residual,4.Residual/Escalate,or 5.Secondary</t>
    </r>
  </si>
  <si>
    <r>
      <rPr>
        <b/>
        <sz val="14"/>
        <rFont val="Janna LT"/>
        <charset val="134"/>
      </rPr>
      <t>Risk Level/Score:</t>
    </r>
    <r>
      <rPr>
        <sz val="14"/>
        <rFont val="Janna LT"/>
        <charset val="134"/>
      </rPr>
      <t xml:space="preserve"> Likelihood x Highest Impact (Safety, Cost, Schedule, Environment, Quality, or Reputation. See Risk Scoring Matrix tab)</t>
    </r>
  </si>
  <si>
    <t>BOQ Number</t>
  </si>
  <si>
    <t>Description of Item</t>
  </si>
  <si>
    <t>Total Quantity</t>
  </si>
  <si>
    <t>Unit of Measurement</t>
  </si>
  <si>
    <t>Plan To Date</t>
  </si>
  <si>
    <t>Actual To Date</t>
  </si>
  <si>
    <t>Remaining Total</t>
  </si>
  <si>
    <t>Variance %</t>
  </si>
  <si>
    <t>Notices</t>
  </si>
  <si>
    <t>Actual To Date %</t>
  </si>
  <si>
    <t>Activity ID</t>
  </si>
  <si>
    <t>Activity Name</t>
  </si>
  <si>
    <t>Resource Name</t>
  </si>
  <si>
    <t>Price / Unit</t>
  </si>
  <si>
    <t>Budgeted Units</t>
  </si>
  <si>
    <t>Actual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</si>
  <si>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</si>
  <si>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</si>
  <si>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</si>
  <si>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</si>
  <si>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</si>
  <si>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</si>
  <si>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</si>
  <si>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</si>
  <si>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</si>
  <si>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</si>
  <si>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</si>
  <si>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</si>
  <si>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</si>
  <si>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</si>
  <si>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</si>
  <si>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</si>
  <si>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</si>
  <si>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</si>
  <si>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</si>
  <si>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</si>
  <si>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</si>
  <si>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</si>
  <si>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</si>
  <si>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</si>
  <si>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</si>
  <si>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</si>
  <si>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</si>
  <si>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</si>
  <si>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</si>
  <si>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</si>
  <si>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</si>
  <si>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</si>
  <si>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</si>
  <si>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</si>
  <si>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</si>
  <si>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</si>
  <si>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</si>
  <si>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160mm 0.0 to 1.5m</t>
  </si>
  <si>
    <t xml:space="preserve">  Pot HDPE 160mm 1.5 to 3.0m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</si>
  <si>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</si>
  <si>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</si>
  <si>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</si>
  <si>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</si>
  <si>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</si>
  <si>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</si>
  <si>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</si>
  <si>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</si>
  <si>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Riprap</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</si>
  <si>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</si>
  <si>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</si>
  <si>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</si>
  <si>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</si>
  <si>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</si>
  <si>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</si>
  <si>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</si>
  <si>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</si>
  <si>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</si>
  <si>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</si>
  <si>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</si>
  <si>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</si>
  <si>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</si>
  <si>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</si>
  <si>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</si>
  <si>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</si>
  <si>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</si>
  <si>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</si>
  <si>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</si>
  <si>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</si>
  <si>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</si>
  <si>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</si>
  <si>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</si>
  <si>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</si>
  <si>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</si>
  <si>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</si>
  <si>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</si>
  <si>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</si>
  <si>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</si>
  <si>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</si>
  <si>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</si>
  <si>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</si>
  <si>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</si>
  <si>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</si>
  <si>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</si>
  <si>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</si>
  <si>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</si>
  <si>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</si>
  <si>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</si>
  <si>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</si>
  <si>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</si>
  <si>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</si>
  <si>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</si>
  <si>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</si>
  <si>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</si>
  <si>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</si>
  <si>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</si>
  <si>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</si>
  <si>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</si>
  <si>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</si>
  <si>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</si>
  <si>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</si>
  <si>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</si>
  <si>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</si>
  <si>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</si>
  <si>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</si>
  <si>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</si>
  <si>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</si>
  <si>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</si>
  <si>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</si>
  <si>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</si>
  <si>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Air V Dia (50) mm on pipes with dia(160) mm.</t>
  </si>
  <si>
    <t xml:space="preserve">  TSE Gate valves dia (160) mm</t>
  </si>
  <si>
    <t xml:space="preserve">  TSE Gate valves dia (200) mm</t>
  </si>
  <si>
    <t xml:space="preserve">  TSE Gate valves dia (90) mm</t>
  </si>
  <si>
    <t xml:space="preserve">  TSE HDPE 160mm 0.0 to 1.5m</t>
  </si>
  <si>
    <t xml:space="preserve">  TSE HDPE 160mm 1.5 to 3.0m</t>
  </si>
  <si>
    <t xml:space="preserve">  TSE HDPE 90mm 0.0 to 1.5m</t>
  </si>
  <si>
    <t xml:space="preserve">  TSE Washout Dia (100) mm on pipes with dia (160) mm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</si>
  <si>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</si>
  <si>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</si>
  <si>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</si>
  <si>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</si>
  <si>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</si>
  <si>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</si>
  <si>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</si>
  <si>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</si>
  <si>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</si>
  <si>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</si>
  <si>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</si>
  <si>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</si>
  <si>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</si>
  <si>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</si>
  <si>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</si>
  <si>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</si>
  <si>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</si>
  <si>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</si>
  <si>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</si>
  <si>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</si>
  <si>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</si>
  <si>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</si>
  <si>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</si>
  <si>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</si>
  <si>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</si>
  <si>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</si>
  <si>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</si>
  <si>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</si>
  <si>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</si>
  <si>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</si>
  <si>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</si>
  <si>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</si>
  <si>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</si>
  <si>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</si>
  <si>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</si>
  <si>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</si>
  <si>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</si>
  <si>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</si>
  <si>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</si>
  <si>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</si>
  <si>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</si>
  <si>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</si>
  <si>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</si>
  <si>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</si>
  <si>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</si>
  <si>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</si>
  <si>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</si>
  <si>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</si>
  <si>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</si>
  <si>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</si>
  <si>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</si>
  <si>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</si>
  <si>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</si>
  <si>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</si>
  <si>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</si>
  <si>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</si>
  <si>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</si>
  <si>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</si>
  <si>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</si>
  <si>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</si>
  <si>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</si>
  <si>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</si>
  <si>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</si>
  <si>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</si>
  <si>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</si>
  <si>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</si>
  <si>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</si>
  <si>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</si>
  <si>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</si>
  <si>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</si>
  <si>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WAS1-05-006-HMA-TS9-1-GEN-IPC-001-00</t>
  </si>
  <si>
    <t xml:space="preserve">WAS1-05-006-HMA-TS9-1-GEN-IPC-002-00 </t>
  </si>
  <si>
    <t>TOTAL</t>
  </si>
  <si>
    <t>Sr. NO.</t>
  </si>
  <si>
    <t>ACT # in P6</t>
  </si>
  <si>
    <t>Item Description</t>
  </si>
  <si>
    <t>(Long \Short) Lead Items</t>
  </si>
  <si>
    <t>BOQ. No.</t>
  </si>
  <si>
    <t>Unit</t>
  </si>
  <si>
    <t xml:space="preserve">Quantity </t>
  </si>
  <si>
    <t>Proc. Qty</t>
  </si>
  <si>
    <t>Date of Pur. Order Issued</t>
  </si>
  <si>
    <t>Expected P.O Date</t>
  </si>
  <si>
    <t>Purchase Order No.</t>
  </si>
  <si>
    <t>Supplier</t>
  </si>
  <si>
    <t>Supplier
Phone</t>
  </si>
  <si>
    <t>statue</t>
  </si>
  <si>
    <t>Required on Job</t>
  </si>
  <si>
    <t>E.D.A. to Site</t>
  </si>
  <si>
    <t>A.D.A. to Site</t>
  </si>
  <si>
    <t xml:space="preserve">Lead Time </t>
  </si>
  <si>
    <t>Approval Status</t>
  </si>
  <si>
    <t>The Impact (BOQ Cost)</t>
  </si>
  <si>
    <t>Completion Rate</t>
  </si>
  <si>
    <t>Footings</t>
  </si>
  <si>
    <t>3.2.3.1</t>
  </si>
  <si>
    <t>m³</t>
  </si>
  <si>
    <t>1٬150٫00</t>
  </si>
  <si>
    <t>Approved</t>
  </si>
  <si>
    <t xml:space="preserve">Delivered
</t>
  </si>
  <si>
    <t>Applying 2 coats of bitumen waterproofing paint on concrete surfaces of ground beam, columns and footings in contact with soil all in accordance with the drawing and specifications and as approved by the Engineer.</t>
  </si>
  <si>
    <t>m²</t>
  </si>
  <si>
    <t>13٬700٫00</t>
  </si>
  <si>
    <t>Delivered</t>
  </si>
  <si>
    <t>Supply and fix galvanized steel chain link fence wall; including steel tube framing and posts, turn buckle, tension wire, bracing, streching bar, anti corrosion coating filling material all in accordance with the drawings and specifications; materials should be SASO certified. (Note: Contractor to submit shop drawings for Client approval and the setting out as per site condition prior to start any activities on site for Engineer approval.)</t>
  </si>
  <si>
    <t>L.m</t>
  </si>
  <si>
    <t>35٬400٫00</t>
  </si>
  <si>
    <t>Supply and fix galvanized steel chain link gate including steel tube framing and posts, turn buckle, tension wire, bracing, streching bar and all necessary associated works to complete the tasks all in accordance with the drawings and specifications and of the supplier requirement to the Client satisfaction; materials should be SASO certified. (Note: Contractor to submit shop drawings for Client approval and the setting out as per site condition prior to start any activities on site for Engineer approval.)</t>
  </si>
  <si>
    <t>13.3.1</t>
  </si>
  <si>
    <t>Nos.</t>
  </si>
  <si>
    <t>6٫00</t>
  </si>
  <si>
    <t>Supply, install, test, and commission of Electrical gate barrier complete including but not limited to cables, conduits, pipes, pulling cables in the conduits, and termination as per standards, specifications, shop drawings, and as per approved samples for a complete installation.
Notes: 
1- Contractor is responsible for the complete Electrical Gate Barrier installation including but not limited to electrical works, civil works, and structure works.....etc. 
2- The Electrical Power source can be from Guard room power panel. However, contractor is responsible for the best power connection as per the actual site condition.</t>
  </si>
  <si>
    <t>Sets</t>
  </si>
  <si>
    <t>12٫00</t>
  </si>
  <si>
    <t>Intrusion Detection system including processor control units items and joints.</t>
  </si>
  <si>
    <t>16.1.1</t>
  </si>
  <si>
    <t>Item/set</t>
  </si>
  <si>
    <t>1٫00</t>
  </si>
  <si>
    <t>Fiber Optic Outdoor Cable</t>
  </si>
  <si>
    <t>16.2.1</t>
  </si>
  <si>
    <t>Fiber Optic Outdoor Cable To Close The Loop</t>
  </si>
  <si>
    <t>16.2.2</t>
  </si>
  <si>
    <t>1٬200٫00</t>
  </si>
  <si>
    <t>Handholes\ Manholes</t>
  </si>
  <si>
    <t>16.2.3</t>
  </si>
  <si>
    <t>24٫00</t>
  </si>
  <si>
    <t>Road crossing ducts for Fiber Optic Cable</t>
  </si>
  <si>
    <t>16.2.4</t>
  </si>
  <si>
    <t>500٫00</t>
  </si>
  <si>
    <t>Supply and install 50mm diameter high-density polyethylene (HDPE) pipe including the require pipe fittings for connection, 4mm nylon rope to draw and assemble the fiber optic cable , excavation and backfilling to any soil condition as indicated on the Contract drawings specification and in accordance with Authority requirements.</t>
  </si>
  <si>
    <t>lean concrete under grade beams.</t>
  </si>
  <si>
    <t>3.1.1</t>
  </si>
  <si>
    <t>3٫00</t>
  </si>
  <si>
    <t>lean concrete under the foundation.</t>
  </si>
  <si>
    <t>3.1.2</t>
  </si>
  <si>
    <t>Supply and casting in-place reinforced concrete for slab on grade, thickenings and ramps as shown on drawings; including formwork, reinforcing steel, joints, joint filler, sealant, leveling, curing of concrete, accessories, transporting, mixing, casting, finishing, curing and testing as per drawings and specifications.</t>
  </si>
  <si>
    <t>15٫00</t>
  </si>
  <si>
    <t>Isolated Footings</t>
  </si>
  <si>
    <t>3.3.1</t>
  </si>
  <si>
    <t>Grade beams</t>
  </si>
  <si>
    <t>3.3.2</t>
  </si>
  <si>
    <t>Columns</t>
  </si>
  <si>
    <t>3.3.4</t>
  </si>
  <si>
    <t>Concrete Pad</t>
  </si>
  <si>
    <t>3.3.6</t>
  </si>
  <si>
    <t>KHJ1-05010</t>
  </si>
  <si>
    <t>Roof Slab</t>
  </si>
  <si>
    <t>3.3.7</t>
  </si>
  <si>
    <t>18٫00</t>
  </si>
  <si>
    <t>Suspended Beams</t>
  </si>
  <si>
    <t>3.3.8</t>
  </si>
  <si>
    <t>9٫00</t>
  </si>
  <si>
    <t>Tank Raft</t>
  </si>
  <si>
    <t>3.3.9</t>
  </si>
  <si>
    <t>Tank Walls</t>
  </si>
  <si>
    <t>3.3.10</t>
  </si>
  <si>
    <t>Tank Slab</t>
  </si>
  <si>
    <t>3.3.11</t>
  </si>
  <si>
    <t>Splash block</t>
  </si>
  <si>
    <t>3.3.10.1</t>
  </si>
  <si>
    <t>Precast concrete copings 300 mm width x 100 mm height</t>
  </si>
  <si>
    <t>3.3.10.2</t>
  </si>
  <si>
    <t>72٫00</t>
  </si>
  <si>
    <t>100mm thick</t>
  </si>
  <si>
    <t>4.1.1</t>
  </si>
  <si>
    <t>150mm thick</t>
  </si>
  <si>
    <t>4.1.2</t>
  </si>
  <si>
    <t>200mm thick</t>
  </si>
  <si>
    <t>4.1.3</t>
  </si>
  <si>
    <t>102٫00</t>
  </si>
  <si>
    <t>200 mm thick cavity wall</t>
  </si>
  <si>
    <t>4.1.4</t>
  </si>
  <si>
    <t>135٫00</t>
  </si>
  <si>
    <t>Doors</t>
  </si>
  <si>
    <t>Supply and provide folding &amp; sliding mounter combination ladder for building maintenance purpose; including all accessories and fittings; paint and fixing; as per drawings and specifications. (working height 4.6m)</t>
  </si>
  <si>
    <t>Supply and install and testing of overflow galvanized steel roof scupper with gray color with angular secondary support, including waterpoofing sealant, fastners and flashings, all necessary accessories and fittings to complete the work, as per drawings and specification.</t>
  </si>
  <si>
    <t>5٫2</t>
  </si>
  <si>
    <t>Supply and install heavy steel cover with frame for tanks including all necessary fixings, painting and all as per drawings and specifications.</t>
  </si>
  <si>
    <t>Size 1600*600*900 mm</t>
  </si>
  <si>
    <t>6.1.2</t>
  </si>
  <si>
    <t>2٫00</t>
  </si>
  <si>
    <t>Supply and install counter desk; MDF construction finished with laminate; including wood support framing; drawers; all accessories and fittings; ironmongery; as shown in the drawings and specifications</t>
  </si>
  <si>
    <t>Provide and apply 2 coats of bitumen waterproofing paint on concrete surface in contact with soil.</t>
  </si>
  <si>
    <t>7.1.1</t>
  </si>
  <si>
    <t>171٫00</t>
  </si>
  <si>
    <t>Aluminum</t>
  </si>
  <si>
    <t>Supply and install liquid applied waterproofing coating; single-component pitch modified polyurethane based elastomeric high performance waterproofing; applied in multi-coats; including sand fill materials for toilets</t>
  </si>
  <si>
    <t>7.1.2</t>
  </si>
  <si>
    <t>Supply and install geotextile sheet</t>
  </si>
  <si>
    <t>177٫00</t>
  </si>
  <si>
    <t>Supply and install 4mm thick APP modified bituminous membrane - single layer</t>
  </si>
  <si>
    <t>7.3.1</t>
  </si>
  <si>
    <t>90٫00</t>
  </si>
  <si>
    <t>Supply and install 75mm thick rigid insulation (extruded polystyrene)</t>
  </si>
  <si>
    <t>7.3.2</t>
  </si>
  <si>
    <t>Supply and cast in place foam concrete screed, 50mm thick minimum; laid to fall and cross fall</t>
  </si>
  <si>
    <t>7.3.3</t>
  </si>
  <si>
    <t>Supply and install 300 micron polyethylene sheet</t>
  </si>
  <si>
    <t>7.3.4</t>
  </si>
  <si>
    <t>Supply and install 50mm thick loose gravel toppings</t>
  </si>
  <si>
    <t>7.3.5</t>
  </si>
  <si>
    <t>Supply and install high density polyisocynurate cover board</t>
  </si>
  <si>
    <t>7.3.6</t>
  </si>
  <si>
    <t>Supply and install UV resistant geotextile sheet</t>
  </si>
  <si>
    <t>7.3.7</t>
  </si>
  <si>
    <t>Supply and install Terrazzo tiles</t>
  </si>
  <si>
    <t>7.3.8</t>
  </si>
  <si>
    <t>Supplying and fixing 3mm thick extruded aluminum flashing 40mm with sealant and all other accessories as shown on drawing and specification to complete the works approved by the Engineer</t>
  </si>
  <si>
    <t>7.3.9</t>
  </si>
  <si>
    <t>66٫00</t>
  </si>
  <si>
    <t>Supply and install of waterproofing membrane 4mm including protection board for RC footings and RC walls for tanks in contact with soil according to the drawings and specification</t>
  </si>
  <si>
    <t>7.3.10</t>
  </si>
  <si>
    <t>36٫00</t>
  </si>
  <si>
    <t>Supply and lay epoxy 2 coating for inner surfaces for RC walls, RC footings and bottom of the roof of tank</t>
  </si>
  <si>
    <t>7.3.11</t>
  </si>
  <si>
    <t>45٫00</t>
  </si>
  <si>
    <t>Supply and install water stop for tanks according to the drawings and specification</t>
  </si>
  <si>
    <t>7.3.12</t>
  </si>
  <si>
    <t>Gypsum Board</t>
  </si>
  <si>
    <t>Supply and apply anti termite under all concrete in touch with earth for all buildings as per manufacture instructions, engineer approval</t>
  </si>
  <si>
    <t>Supply and install door type 001 with hardware set and paint finish as per manufacturer detail and approved by the Client with complete accessories as per door schedule, drawings and specification</t>
  </si>
  <si>
    <t>8.1.1</t>
  </si>
  <si>
    <t>Supply and install door type 002 with hardware set and paint finish as per manufacturer detail and approved by the Client with complete accessories as per door schedule, drawings and specification</t>
  </si>
  <si>
    <t>8.1.2</t>
  </si>
  <si>
    <t>Supply and install door type 003 with hardware set as per manufacturer detail and approved by the Client with complete accessories as per door schedule, drawings and specification</t>
  </si>
  <si>
    <t>8.2.1</t>
  </si>
  <si>
    <t>Window 01</t>
  </si>
  <si>
    <t>8.4.1.1</t>
  </si>
  <si>
    <t>Window 02</t>
  </si>
  <si>
    <t>8.4.1.2</t>
  </si>
  <si>
    <t>Window 03</t>
  </si>
  <si>
    <t>8.4.1.3</t>
  </si>
  <si>
    <t>Window 04</t>
  </si>
  <si>
    <t>8.4.1.4</t>
  </si>
  <si>
    <t>Supply and install porcelain floor tiles as per approved material sample; including skirting, bedding mortar and screed; as shown in the drawings and specifications</t>
  </si>
  <si>
    <t>9.1.1</t>
  </si>
  <si>
    <t>57٫00</t>
  </si>
  <si>
    <t>Supply and install ceramic floor tiles as per approved material sample; including skirting, bedding mortar and screed; as shown in the drawings and specifications</t>
  </si>
  <si>
    <t>9.1.2</t>
  </si>
  <si>
    <t>Supply and apply epoxy paint for floors including skirting; as shown in the drawings and specifications</t>
  </si>
  <si>
    <t>9.1.3</t>
  </si>
  <si>
    <t>Granite thersholds 200mm wide</t>
  </si>
  <si>
    <t>9.1.2.1</t>
  </si>
  <si>
    <t>Internal plaster; min.15mm thick</t>
  </si>
  <si>
    <t>9.2.1.1</t>
  </si>
  <si>
    <t>270٫00</t>
  </si>
  <si>
    <t>External plaster; min. 20mm thick for elevations</t>
  </si>
  <si>
    <t>9.2.1.2</t>
  </si>
  <si>
    <t>360٫00</t>
  </si>
  <si>
    <t>Ceramic Size 300*300 mm</t>
  </si>
  <si>
    <t>9.2.2.1</t>
  </si>
  <si>
    <t>150٫00</t>
  </si>
  <si>
    <t>Supply and install two coats of acrylic paint on internal walls and ceiling; including one coat of primer and two coats of putty; including all accessories and fittings; as per manufacturers approved specification and as shown in the drawings</t>
  </si>
  <si>
    <t>9.2.3</t>
  </si>
  <si>
    <t>AAC</t>
  </si>
  <si>
    <t>Supply and install two coats of emulsion paint (suitable for exterior use) on external walls and columns of guard room elevations; including one coat of primer; all accessories and fittings; as per manufacturers approved specification and as shown in the drawings</t>
  </si>
  <si>
    <t>9.2.4</t>
  </si>
  <si>
    <t>Fire fighting</t>
  </si>
  <si>
    <t>Supply and install water resistent gypsum board tiles suspended ceiling of specified size, including supports, hangers, cross tee, furring, aluminum reveal and all accessories as recommended by manufacturer and as shown in the drawings.</t>
  </si>
  <si>
    <t>9.2.6</t>
  </si>
  <si>
    <t>Provide and install soap dispenser as per approved material sample including all accessories to complete as shown in the drawings and specification</t>
  </si>
  <si>
    <t>10.1.1</t>
  </si>
  <si>
    <t>Provide and install mirror, Size 540*900mm as per approved sample including backing and all accessories to complete as shown in the drawings and specification</t>
  </si>
  <si>
    <t>10.1.2</t>
  </si>
  <si>
    <t>Provide and install toliet tissue holder, surface mounted, crome finish stainless steel as per approved sample including accessories to complete as shown in the drawings and specification</t>
  </si>
  <si>
    <t>10.1.3</t>
  </si>
  <si>
    <t>Provide and install waste receptacle, surface mounted, satin finish stainless steel as per approved sample including accessories to complete as shown in the drawings and specification</t>
  </si>
  <si>
    <t>10.1.4</t>
  </si>
  <si>
    <t>Provide and install robe hook, surface mounted, as per approved meterial sample including accessories to complete as shown in the drawings and specification</t>
  </si>
  <si>
    <t>10.1.5</t>
  </si>
  <si>
    <t>PPR pipe</t>
  </si>
  <si>
    <t>Provide and install paper towel dispenser, surface mounted, satin finish stainless steel as per approved sample including accessories to complete as shown in the drawings and specification</t>
  </si>
  <si>
    <t>10.1.6</t>
  </si>
  <si>
    <t>Supply and install brushed aluminum laser cut MODON logo, 50 mm deep, color as per Modon logo, color and material to be approved by client engineer‘s, mechanically fixed including LED backlight and all other required accessories to complete the item as per drawings, specification and modon standards, materials should be SASO certified.</t>
  </si>
  <si>
    <t>10.2.1</t>
  </si>
  <si>
    <t>CANCELED</t>
  </si>
  <si>
    <t>Workstation chair</t>
  </si>
  <si>
    <t>12.1.1.1</t>
  </si>
  <si>
    <t>Roller blind</t>
  </si>
  <si>
    <t>12.1.1.2</t>
  </si>
  <si>
    <t>Waste Receptacle</t>
  </si>
  <si>
    <t>12.1.1.3</t>
  </si>
  <si>
    <t>4.5 kg Multipurpose dry chemical fire extinguisher</t>
  </si>
  <si>
    <t>15.1.1.1</t>
  </si>
  <si>
    <t>5 kg CO2 fire extinguisher</t>
  </si>
  <si>
    <t>15.1.1.2</t>
  </si>
  <si>
    <t>40 mm Ø</t>
  </si>
  <si>
    <t>15.2.1.1</t>
  </si>
  <si>
    <t>Lm</t>
  </si>
  <si>
    <t>40 mm Ø Cold water</t>
  </si>
  <si>
    <t>15.2.2.1</t>
  </si>
  <si>
    <t>Ball Valve</t>
  </si>
  <si>
    <t>32 mm Ø Cold water</t>
  </si>
  <si>
    <t>15.2.2.2</t>
  </si>
  <si>
    <t>25 mm Ø Cold water</t>
  </si>
  <si>
    <t>15.2.2.3</t>
  </si>
  <si>
    <t>54٫00</t>
  </si>
  <si>
    <t>20 mm Ø Cold water</t>
  </si>
  <si>
    <t>15.2.2.4</t>
  </si>
  <si>
    <t>20 mm Ø Hot water</t>
  </si>
  <si>
    <t>15.2.2.5</t>
  </si>
  <si>
    <t>15.2.3.1</t>
  </si>
  <si>
    <t>UPVC PIPE</t>
  </si>
  <si>
    <t>25 mm Ø</t>
  </si>
  <si>
    <t>15.2.3.2</t>
  </si>
  <si>
    <t>15.2.4.1</t>
  </si>
  <si>
    <t>Set</t>
  </si>
  <si>
    <t>Gate valve 40 mm Ø</t>
  </si>
  <si>
    <t>15.2.5.1</t>
  </si>
  <si>
    <t>Check valve 40 mm Ø</t>
  </si>
  <si>
    <t>Supply &amp; install fiberglass-reinforced plastic water tank with capacity 1000 Liter including all the required connections, valves, and fixations as per drawings and specifications.</t>
  </si>
  <si>
    <t>15.2.6</t>
  </si>
  <si>
    <t>UR</t>
  </si>
  <si>
    <t>Supply, install, testing and commissioning of booster pump (10 GPM, H=50ft) complete with accessories and connections and as per drawings and specifications</t>
  </si>
  <si>
    <t>15.2.7</t>
  </si>
  <si>
    <t>Nos</t>
  </si>
  <si>
    <t>Ø 110 mm</t>
  </si>
  <si>
    <t>15.3.1.1</t>
  </si>
  <si>
    <t>Ø 75 mm</t>
  </si>
  <si>
    <t>15.3.1.2</t>
  </si>
  <si>
    <t>Ø 50 mm</t>
  </si>
  <si>
    <t>15.3.1.3</t>
  </si>
  <si>
    <t>Ø 40 mm</t>
  </si>
  <si>
    <t>15.3.1.4</t>
  </si>
  <si>
    <t>1" Ø</t>
  </si>
  <si>
    <t>15.3.2.1</t>
  </si>
  <si>
    <t>2" Ø</t>
  </si>
  <si>
    <t>15.3.3.1</t>
  </si>
  <si>
    <t>Supply, install, testing and commissioning of floor drain (FD) with stainless steel 316 cover as per drawings and specification.</t>
  </si>
  <si>
    <t>15.3.4</t>
  </si>
  <si>
    <t>Supply, install, testing and commissioning of gully traps with heavy duty cover and all other accessories as per drawings and specification.</t>
  </si>
  <si>
    <t>15.3.5</t>
  </si>
  <si>
    <t>Supply, install, testing and commissioning of inspection chamber with heavy duty cover and all other accessories as per drawings and specification.</t>
  </si>
  <si>
    <t>15.3.6</t>
  </si>
  <si>
    <t>Supply, install, testing and commissioning of electric water heater, 50 Liters SASO certified, complete with mounting bracet, angle valves and all other accessories as per drawings and specification.</t>
  </si>
  <si>
    <t>15.4.1</t>
  </si>
  <si>
    <t>Supply, install, testing and commissioning of western water closet , flush tank type, heavy duty, one piece SASO certified, as approved by the client including all other accessories as per drawings and specification.</t>
  </si>
  <si>
    <t>15.4.2</t>
  </si>
  <si>
    <t>Supply, install, testing and commissioning of Bib tap with Perenial Hose (BPH) with stainless steel flexible hose and cast brass chromeplated hand including all other accessories to complete as per drawing and specification.</t>
  </si>
  <si>
    <t>15.4.3</t>
  </si>
  <si>
    <t>Supply, install, testing and commissioning of semi pedestal Lavatory / wash basin with mixer, single lever arm as approved by the client including all accessories as per drawings and specification</t>
  </si>
  <si>
    <t>15.4.4</t>
  </si>
  <si>
    <t>Supply, install, testing and commissioning of water tap as approved by the client including all accessories as per drawings and specification</t>
  </si>
  <si>
    <t>15.4.5</t>
  </si>
  <si>
    <t>Supply, install, testing and commissioning of stainless steel single bowl pantry sink complete with Mixer single lever arm, overflow and all accessories as per drawings and specification</t>
  </si>
  <si>
    <t>15.4.6</t>
  </si>
  <si>
    <t>EF-01; (35 L/s)</t>
  </si>
  <si>
    <t>15.5.1.1</t>
  </si>
  <si>
    <t>EF-02; (35 L/s)</t>
  </si>
  <si>
    <t>15.5.1.2</t>
  </si>
  <si>
    <t>exhaust fans AMCA,UL listed</t>
  </si>
  <si>
    <t>Supply, install, testing and commissioning of D-X Split A.C.as per drawings, specification and method of measurement.</t>
  </si>
  <si>
    <t>15.5.2</t>
  </si>
  <si>
    <t>Supply, install ,testing and commissioning of electrical power panel as per panel schedule.</t>
  </si>
  <si>
    <t>16.1.1.1</t>
  </si>
  <si>
    <t>ductwork</t>
  </si>
  <si>
    <t>Supply, install ,testing and commissioning of UPS as per the project requirements.</t>
  </si>
  <si>
    <t>16.1.1.2</t>
  </si>
  <si>
    <t>Supply, install ,testing and commissioning of power source with built-in photocell sensor for automatic electrical connection during day/light times.</t>
  </si>
  <si>
    <t>16.1.1.3</t>
  </si>
  <si>
    <t>4C x 25mm2 + 1C x 16mm2</t>
  </si>
  <si>
    <t>16.2.1.1.1</t>
  </si>
  <si>
    <t>4C x 6mm2 + 1C x 6mm2</t>
  </si>
  <si>
    <t>168٫00</t>
  </si>
  <si>
    <t>4C x 4mm2 + 1C x 4mm2</t>
  </si>
  <si>
    <t>468٫00</t>
  </si>
  <si>
    <t>Disconnect switch 2 Pole, 32 A, IP52, 1 phase</t>
  </si>
  <si>
    <t>16.2.5.1.9</t>
  </si>
  <si>
    <t>Disconnect switch 2 Pole, 32 A, IP65, 1 phase</t>
  </si>
  <si>
    <t>16.2.5..10</t>
  </si>
  <si>
    <t>Supply, install,testing and commissioning meduim duty manhole size as required including excavation, concrete .exterior and interior coating of hot bituminous paint,backfilling draining pipe and pipe between manhole (size as required), protection of works as per local standards and all accessories required to complete the work according to specification</t>
  </si>
  <si>
    <t>16.2.3.1</t>
  </si>
  <si>
    <t>Telecom Handhole (HH) 360x360x730mm (inner clearence) deep concrete handhole with hot dip galvanized heavy duty steel cover 355*355mm, work includes excavation, backfilling, disposal, concrete and associated works, drains, pipe sleeves, handhole frame and other appurtenances to complete.</t>
  </si>
  <si>
    <t>16.2.3.2</t>
  </si>
  <si>
    <t>2 Ø 50mm uPVC class (4) conduit for low voltage cable including excavation, backfilling, disposal of surplus materials,spacers and all required works need to complete installation of the system</t>
  </si>
  <si>
    <t>16.2.3.3.1</t>
  </si>
  <si>
    <t>2 Ø 32mm uPVC class (4) conduit for telecom cable including excavation, backfilling, disposal of surplus materials,spacers and all required works need to complete installation of the system</t>
  </si>
  <si>
    <t>16.2.3.3.2</t>
  </si>
  <si>
    <t>Type F2E</t>
  </si>
  <si>
    <t>16.2.4.2</t>
  </si>
  <si>
    <t>Type F3</t>
  </si>
  <si>
    <t>16.2.4.3</t>
  </si>
  <si>
    <t>Type F3E</t>
  </si>
  <si>
    <t>16.2.4.4</t>
  </si>
  <si>
    <t>low voltage Cable (CU/XLPE/PVC + CU/ PVC)</t>
  </si>
  <si>
    <t>TypeF6E</t>
  </si>
  <si>
    <t>16.2.4.5</t>
  </si>
  <si>
    <t>Type F7</t>
  </si>
  <si>
    <t>16.2.4.6</t>
  </si>
  <si>
    <t>13A, 1P, 5A fuse</t>
  </si>
  <si>
    <t>16.2.5.1.1</t>
  </si>
  <si>
    <t>Lighting switch, one-way, one gang, 13A</t>
  </si>
  <si>
    <t>16.2.5.1.2</t>
  </si>
  <si>
    <t>Lighting switch, one-way, one gang, 13A, weather proof</t>
  </si>
  <si>
    <t>16.2.5.1.3</t>
  </si>
  <si>
    <t>Cable Trays</t>
  </si>
  <si>
    <t>Lighting switch, one-way, Three gang, 13A</t>
  </si>
  <si>
    <t>16.2.5.1.4</t>
  </si>
  <si>
    <t>230V, 1P, 3W, 13A, duplex, (SASO 2203)</t>
  </si>
  <si>
    <t>16.2.5.1.5</t>
  </si>
  <si>
    <t>39٫00</t>
  </si>
  <si>
    <t>Lighting And Power Type Panelboards</t>
  </si>
  <si>
    <t>230V, 1P, 3W, 13A, duplex, (SASO 2203), RCBO</t>
  </si>
  <si>
    <t>16.2.5.1.6</t>
  </si>
  <si>
    <t>230V, 1P, 3W, 13A, duplex, (SASO 2203), WP</t>
  </si>
  <si>
    <t>16.2.5.1.7</t>
  </si>
  <si>
    <t>Panelboards, lighting installations and wiring accessories</t>
  </si>
  <si>
    <t>16.2.6.1.1</t>
  </si>
  <si>
    <t>Telecom equipment</t>
  </si>
  <si>
    <t>16.2.6.1.2</t>
  </si>
  <si>
    <t>Telephone Outlet; wall mounted (1T)</t>
  </si>
  <si>
    <t>16.2.7.1.1</t>
  </si>
  <si>
    <t>Safety Disconnect Switches</t>
  </si>
  <si>
    <t>Data Outlet; wall mounted (1D)</t>
  </si>
  <si>
    <t>16.2.7.1.2</t>
  </si>
  <si>
    <t>Telephone cabinet (Rack); (600*600); 15RU</t>
  </si>
  <si>
    <t>16.2.7.1.3</t>
  </si>
  <si>
    <t>card reader IN/OUT</t>
  </si>
  <si>
    <t>16.2.7.2.1</t>
  </si>
  <si>
    <t>Access control panel</t>
  </si>
  <si>
    <t>16.2.7.2.2</t>
  </si>
  <si>
    <t>12-Port CAT6A UTP fully loaded patch panel</t>
  </si>
  <si>
    <t>16.2.7.2.3</t>
  </si>
  <si>
    <t>Manholes</t>
  </si>
  <si>
    <t>12-Core; SMF;</t>
  </si>
  <si>
    <t>16.2.7.2.5</t>
  </si>
  <si>
    <t>12-Port, SMF, Fiber Optic Patch Panels;</t>
  </si>
  <si>
    <t>16.2.7.3.1</t>
  </si>
  <si>
    <t>LIGHTING FIXTURES</t>
  </si>
  <si>
    <t>Workstation;</t>
  </si>
  <si>
    <t>16.2.8.1.1</t>
  </si>
  <si>
    <t>Display: LED Type; 24 inches;</t>
  </si>
  <si>
    <t>16.2.8.1.2</t>
  </si>
  <si>
    <t>Printer/Scanners:Color Laser Printer;</t>
  </si>
  <si>
    <t>16.2.8.1.3</t>
  </si>
  <si>
    <t>Servers; as specified;</t>
  </si>
  <si>
    <t>16.2.8.1.4</t>
  </si>
  <si>
    <t>12 Port Access Data Switches;</t>
  </si>
  <si>
    <t>16.2.9.1.1</t>
  </si>
  <si>
    <t>Routers and Gateways;</t>
  </si>
  <si>
    <t>16.2.9.1.2</t>
  </si>
  <si>
    <t>Network Management System;</t>
  </si>
  <si>
    <t>16.2.9.1.3</t>
  </si>
  <si>
    <t>Network Security System;</t>
  </si>
  <si>
    <t>16.2.9.1.4</t>
  </si>
  <si>
    <t>Telephony servers</t>
  </si>
  <si>
    <t>16.2.9.1.5</t>
  </si>
  <si>
    <t>Telephony set, Standard - as specified;</t>
  </si>
  <si>
    <t>16.2.9.1.6</t>
  </si>
  <si>
    <t>VSS System, as specified;</t>
  </si>
  <si>
    <t>16.2.10.1.1</t>
  </si>
  <si>
    <t>CCTV storage system, as specified;</t>
  </si>
  <si>
    <t>16.2.10.1.2</t>
  </si>
  <si>
    <t>TCP/IP poE+ Mini dome celing camera</t>
  </si>
  <si>
    <t>16.2.10.2.1</t>
  </si>
  <si>
    <t>TCP/IP poE+ bullet wall camera</t>
  </si>
  <si>
    <t>16.2.10.2.2</t>
  </si>
  <si>
    <t>TCP/IP poE+ 360 degree PTZ camera</t>
  </si>
  <si>
    <t>16.2.10.2.3</t>
  </si>
  <si>
    <t>Structure Cabling System</t>
  </si>
  <si>
    <t>20A , ATS ( Automatic transfer switch) for UPS</t>
  </si>
  <si>
    <t>16.2.11.1</t>
  </si>
  <si>
    <t>Supply and install interlocking pedstrian paving blocks, pattern colors, including but not limited to 100mm aggregate base course CBR &gt;80%, 30 mm sand bedding, 100mm subgrade ( min. CBR25%) &amp; jointing, storm water outfall, and all other needed material to complete the works as per specification and drawings and Client approval.</t>
  </si>
  <si>
    <t>2.2.1</t>
  </si>
  <si>
    <t>m2</t>
  </si>
  <si>
    <t>300٫00</t>
  </si>
  <si>
    <t>Supply and install precast concrete curbstone including 50mm thick lean concrete base (15 N), concrete foundation (25 N) and concrete hunching include for steel dowels (Ø 10 mm) at 500mm spacing for back support, mortar , excavation, backfilling, compaction as per specification and drawings</t>
  </si>
  <si>
    <t>2.2.2</t>
  </si>
  <si>
    <t>m</t>
  </si>
  <si>
    <t>200٫00</t>
  </si>
  <si>
    <t>Supply and install flag pole 6 M height as mentioned in documets and shown on Layout drawings.</t>
  </si>
  <si>
    <t>2.2.2.4</t>
  </si>
  <si>
    <t>Supply and lay bituminous wearing course asphalt layer class (A) including tack coat (RC2) according to specifications and drawings</t>
  </si>
  <si>
    <t>2.3.1</t>
  </si>
  <si>
    <t>m3</t>
  </si>
  <si>
    <t>Supply and lay bituminous base course asphalt layer class (A) in two layers; including prime coat (MC1) according to specifications and drawings</t>
  </si>
  <si>
    <t>2.3.2</t>
  </si>
  <si>
    <t>FIRE ALARM SYSTEM</t>
  </si>
  <si>
    <t>Supply and lay base course layer for the full width of the road as per specifications and drawings</t>
  </si>
  <si>
    <t>2.3.3</t>
  </si>
  <si>
    <t>48٫00</t>
  </si>
  <si>
    <t>Supply and lay subgrade material up to the full width of the road as per specifications and drawings</t>
  </si>
  <si>
    <t>2.3.4</t>
  </si>
  <si>
    <t>Retroreflective Thermoplastic White Traffic lines</t>
  </si>
  <si>
    <t>2.3.5</t>
  </si>
  <si>
    <t>Retroreflective Thermoplastic Yellow, Traffic lines</t>
  </si>
  <si>
    <t>2.3.6</t>
  </si>
  <si>
    <t>Ceramic raised pavement markers</t>
  </si>
  <si>
    <t>2.3.7</t>
  </si>
  <si>
    <t>40٫00</t>
  </si>
  <si>
    <t>40 mm</t>
  </si>
  <si>
    <t>15.1.1</t>
  </si>
  <si>
    <t>100 mm Pipe in trench not exceeding 2.00 m depth to invert</t>
  </si>
  <si>
    <t>15.2.1</t>
  </si>
  <si>
    <t>Manhole depth not exceeding 4.0m</t>
  </si>
  <si>
    <t>15.3.1</t>
  </si>
  <si>
    <t>Supply and install 100 mm GRP pipe service connections between building sewage inspection chamber and main wastewater line as per authorities requirements and engineer on site</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</si>
  <si>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</si>
  <si>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</si>
  <si>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</si>
  <si>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</si>
  <si>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</si>
  <si>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</si>
  <si>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</si>
  <si>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</si>
  <si>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</si>
  <si>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</si>
  <si>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</si>
  <si>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</si>
  <si>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</si>
  <si>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</si>
  <si>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</si>
  <si>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</si>
  <si>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Month</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</si>
  <si>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</si>
  <si>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</si>
  <si>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</si>
  <si>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</si>
  <si>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</si>
  <si>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</si>
  <si>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</si>
  <si>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</si>
  <si>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</si>
  <si>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</si>
  <si>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</si>
  <si>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</si>
  <si>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</si>
  <si>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</si>
  <si>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</si>
  <si>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</si>
  <si>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</si>
  <si>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</si>
  <si>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</si>
  <si>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</si>
  <si>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Crane</t>
  </si>
  <si>
    <t>Latest</t>
  </si>
  <si>
    <t>Award Date</t>
  </si>
  <si>
    <t>Start Mobilization</t>
  </si>
  <si>
    <t>Complete Mobilization</t>
  </si>
  <si>
    <t>Complete Engineering</t>
  </si>
  <si>
    <t>F</t>
  </si>
  <si>
    <t>Complete Procurement</t>
  </si>
  <si>
    <t>Complete  Construction Works</t>
  </si>
  <si>
    <t>Complete Demobilization</t>
  </si>
  <si>
    <t>Complete all Works including Testing &amp; Commissioning, Cleanup, Closeout Documentation and Ready for Initial Handover</t>
  </si>
  <si>
    <t>Project Completion Date</t>
  </si>
  <si>
    <t>Original Duration</t>
  </si>
  <si>
    <t>BL Project Start</t>
  </si>
  <si>
    <t>BL Project Finish</t>
  </si>
  <si>
    <t>Budgeted Total Cost</t>
  </si>
  <si>
    <t>Planned Value Cost</t>
  </si>
  <si>
    <t>Earned Value Cost</t>
  </si>
  <si>
    <t>Earned Value Labor Units</t>
  </si>
  <si>
    <t>Planned Value Labor Units</t>
  </si>
  <si>
    <t>Budgeted Labor Units</t>
  </si>
  <si>
    <t>BL Project Total Cost</t>
  </si>
  <si>
    <t>SUD1-05-015  SUDIAR fence for Industrial City - B1</t>
  </si>
  <si>
    <t xml:space="preserve">  SUD1-05-015.1  Key Milestones</t>
  </si>
  <si>
    <t xml:space="preserve">  SUD1-05-015.2  Mobilization</t>
  </si>
  <si>
    <t xml:space="preserve">  SUD1-05-015.3  Preliminary Submittals</t>
  </si>
  <si>
    <t xml:space="preserve">  SUD1-05-015.6  Engineering</t>
  </si>
  <si>
    <t xml:space="preserve">  SUD1-05-015.7  Procurement</t>
  </si>
  <si>
    <t xml:space="preserve">  SUD1-05-015.8  Construction</t>
  </si>
  <si>
    <t xml:space="preserve">    SUD1-05-015.8.1  FENCES</t>
  </si>
  <si>
    <t xml:space="preserve">    SUD1-05-015.8.2  GUARD HOUSE 1</t>
  </si>
  <si>
    <t xml:space="preserve">    SUD1-05-015.8.3  GUARD HOUSE 2</t>
  </si>
  <si>
    <t xml:space="preserve">    SUD1-05-015.8.4  EXT. WORKS</t>
  </si>
  <si>
    <t xml:space="preserve">  SUD1-05-015.4  Testing &amp; Commissioning</t>
  </si>
  <si>
    <t xml:space="preserve">  SUD1-05-015.5  Handing Over</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</si>
  <si>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</si>
  <si>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</si>
  <si>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</si>
  <si>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</si>
  <si>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</si>
  <si>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</si>
  <si>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</si>
  <si>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</si>
  <si>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</si>
  <si>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</si>
  <si>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</si>
  <si>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</si>
  <si>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</si>
  <si>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</si>
  <si>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</si>
  <si>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</si>
  <si>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</si>
  <si>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</si>
  <si>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</si>
  <si>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</si>
  <si>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</si>
  <si>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Baseline Plan</t>
  </si>
  <si>
    <t>Revised / Recovery Plan</t>
  </si>
  <si>
    <t>Earned Value</t>
  </si>
  <si>
    <t>Gross Paid Value</t>
  </si>
  <si>
    <t xml:space="preserve">Forecast </t>
  </si>
  <si>
    <t>Actual/Fcst vs Plan</t>
  </si>
  <si>
    <t>Monthly</t>
  </si>
  <si>
    <t>Cum</t>
  </si>
  <si>
    <t>C um</t>
  </si>
  <si>
    <t>Actuals thru previous month</t>
  </si>
  <si>
    <t>Extended Duration</t>
  </si>
  <si>
    <t>UPDATE ONLY YELLOW PORTION FROM PRIMAVERA EXPORT, IF NEEDED, EXTEND YELLOW PORTION BASED ON SCHEDULE.</t>
  </si>
  <si>
    <t>Earned Effort %</t>
  </si>
  <si>
    <t>Achieved/Fcst vs Plan</t>
  </si>
  <si>
    <t>Week</t>
  </si>
  <si>
    <t>Monthly Effort</t>
  </si>
  <si>
    <t>Cum Effort</t>
  </si>
  <si>
    <t>Plan Wt.%</t>
  </si>
  <si>
    <t>Weekly Effort</t>
  </si>
  <si>
    <t>Weekly Wt.</t>
  </si>
  <si>
    <t>Cum Wt.</t>
  </si>
  <si>
    <t>Achieved Wt.%</t>
  </si>
  <si>
    <t>Monthly Wt.</t>
  </si>
  <si>
    <t>Wt.%</t>
  </si>
  <si>
    <t>Forecast current and future months</t>
  </si>
  <si>
    <t>Testing and Commissioning</t>
  </si>
  <si>
    <t>Planned Start Date</t>
  </si>
  <si>
    <t>Planned Finish Date</t>
  </si>
  <si>
    <t>Forecast Start Date</t>
  </si>
  <si>
    <t>Forecast Finish Date</t>
  </si>
  <si>
    <t>Actual Start Date</t>
  </si>
  <si>
    <t>Actual Finish Date</t>
  </si>
  <si>
    <t>% 
Completed</t>
  </si>
  <si>
    <t>Open Comments</t>
  </si>
  <si>
    <t>Closed Comments</t>
  </si>
  <si>
    <t>Mechanical System</t>
  </si>
  <si>
    <t>Electrical System</t>
  </si>
  <si>
    <t>Other Testing (Manhole Testing)</t>
  </si>
  <si>
    <t>Status List</t>
  </si>
  <si>
    <t>Potential</t>
  </si>
  <si>
    <t>(Mandays)</t>
  </si>
  <si>
    <t>Phase</t>
  </si>
  <si>
    <t>Low</t>
  </si>
  <si>
    <t>Launch</t>
  </si>
  <si>
    <t>LOA</t>
  </si>
  <si>
    <t>CM</t>
  </si>
  <si>
    <t>Expired</t>
  </si>
  <si>
    <t>Kick-off Meeting</t>
  </si>
  <si>
    <t>On Hold</t>
  </si>
  <si>
    <t>High</t>
  </si>
  <si>
    <t>PgM</t>
  </si>
  <si>
    <t>Occurred</t>
  </si>
  <si>
    <t>Site Handover</t>
  </si>
  <si>
    <t>Terminated</t>
  </si>
  <si>
    <t>Mobilization</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</si>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</sst>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37">
    <numFmt numFmtId="8" formatCode="&quot;$&quot;#,##0.00_);[Red]\(&quot;$&quot;#,##0.00\)"/>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00_-;_-* #,##0.00\-;_-* &quot;-&quot;??_-;_-@_-"/>
    <numFmt numFmtId="179" formatCode="_-* #,##0.00\ _ج_._م_._‏_-;\-* #,##0.00\ _ج_._م_._‏_-;_-* &quot;-&quot;??\ _ج_._م_._‏_-;_-@_-"/>
    <numFmt numFmtId="180" formatCode="[$-409]dd\-mmm\-yy;@"/>
    <numFmt numFmtId="181" formatCode="[$-409]d\-mmm\-yy;@"/>
    <numFmt numFmtId="182" formatCode="#,##0.00_);[Red]\(#,##0.00\)_)"/>
    <numFmt numFmtId="183" formatCode="0.0%"/>
    <numFmt numFmtId="184" formatCode="_(* #,##0_);_(* \(#,##0\);_(* &quot;-&quot;??_);_(@_)"/>
    <numFmt numFmtId="185" formatCode="#,##0_);[Red]\(#,##0\)_)"/>
    <numFmt numFmtId="186" formatCode="#,##0.00;[Red]#,##0.00"/>
    <numFmt numFmtId="187" formatCode="0.000%"/>
    <numFmt numFmtId="188" formatCode="yyyy\-mm\-dd;@"/>
    <numFmt numFmtId="189" formatCode="#,##0;[Red]\(#,##0\)"/>
    <numFmt numFmtId="190" formatCode="[$-409]mmm\-yy;@"/>
    <numFmt numFmtId="191" formatCode="#,##0_ ;[Red]\-#,##0\ "/>
    <numFmt numFmtId="192" formatCode="#,##0.0"/>
    <numFmt numFmtId="193" formatCode="0&quot;d&quot;"/>
    <numFmt numFmtId="194" formatCode="#,##0;\(#,##0\)"/>
    <numFmt numFmtId="195" formatCode="#,##0.00;\(#,##0.00\)"/>
    <numFmt numFmtId="196" formatCode="0.0"/>
    <numFmt numFmtId="197" formatCode="d\-mmmm\-yyyy"/>
    <numFmt numFmtId="198" formatCode="[$-409]mmmm\ d\,\ yyyy;@"/>
    <numFmt numFmtId="199" formatCode="0.000"/>
    <numFmt numFmtId="200" formatCode="[$-409]dd/mmm/yy;@"/>
    <numFmt numFmtId="201" formatCode="dd/mmm/yyyy"/>
    <numFmt numFmtId="202" formatCode="[$-20B0000]d\ mmmm\ yyyy;@"/>
    <numFmt numFmtId="203" formatCode="[$-409]d\-mmm\-yyyy;@"/>
    <numFmt numFmtId="204" formatCode="[$-1170000]bb\2dd/mm/yyyy;@"/>
    <numFmt numFmtId="205" formatCode="0.0%;[Red]\(0.0%\)"/>
    <numFmt numFmtId="206" formatCode="0_);[Red]\(0\)"/>
    <numFmt numFmtId="207" formatCode="#,##0.00\ &quot;€&quot;"/>
    <numFmt numFmtId="208" formatCode="[$-409]d/mmm/yyyy;@"/>
  </numFmts>
  <fonts count="212">
    <font>
      <sz val="11"/>
      <color theme="1"/>
      <name val="Calibri"/>
      <charset val="134"/>
      <scheme val="minor"/>
    </font>
    <font>
      <b/>
      <sz val="11"/>
      <color theme="1"/>
      <name val="Calibri"/>
      <charset val="134"/>
      <scheme val="minor"/>
    </font>
    <font>
      <b/>
      <sz val="11"/>
      <color rgb="FFFF0000"/>
      <name val="Calibri"/>
      <charset val="134"/>
      <scheme val="minor"/>
    </font>
    <font>
      <b/>
      <sz val="14"/>
      <color theme="1"/>
      <name val="Calibri"/>
      <charset val="134"/>
      <scheme val="minor"/>
    </font>
    <font>
      <b/>
      <sz val="8"/>
      <color theme="1"/>
      <name val="Calibri"/>
      <charset val="134"/>
      <scheme val="minor"/>
    </font>
    <font>
      <b/>
      <sz val="12"/>
      <color theme="0"/>
      <name val="Calibri"/>
      <charset val="134"/>
      <scheme val="minor"/>
    </font>
    <font>
      <b/>
      <sz val="12"/>
      <color rgb="FF2C6682"/>
      <name val="Calibri"/>
      <charset val="134"/>
      <scheme val="minor"/>
    </font>
    <font>
      <b/>
      <sz val="11"/>
      <color rgb="FF2C6682"/>
      <name val="Calibri"/>
      <charset val="134"/>
      <scheme val="minor"/>
    </font>
    <font>
      <sz val="10"/>
      <color theme="1"/>
      <name val="Calibri"/>
      <charset val="134"/>
      <scheme val="minor"/>
    </font>
    <font>
      <b/>
      <sz val="10"/>
      <color theme="1"/>
      <name val="Calibri"/>
      <charset val="134"/>
      <scheme val="minor"/>
    </font>
    <font>
      <b/>
      <sz val="10"/>
      <color rgb="FFFF0000"/>
      <name val="Calibri"/>
      <charset val="134"/>
      <scheme val="minor"/>
    </font>
    <font>
      <b/>
      <sz val="10"/>
      <color theme="0"/>
      <name val="Calibri"/>
      <charset val="134"/>
      <scheme val="minor"/>
    </font>
    <font>
      <b/>
      <i/>
      <sz val="11"/>
      <color theme="1"/>
      <name val="Calibri"/>
      <charset val="134"/>
      <scheme val="minor"/>
    </font>
    <font>
      <sz val="10"/>
      <color rgb="FFFF0000"/>
      <name val="Calibri"/>
      <charset val="134"/>
      <scheme val="minor"/>
    </font>
    <font>
      <b/>
      <sz val="20"/>
      <color theme="1"/>
      <name val="Calibri"/>
      <charset val="134"/>
      <scheme val="minor"/>
    </font>
    <font>
      <sz val="10"/>
      <name val="Calibri"/>
      <charset val="134"/>
    </font>
    <font>
      <sz val="16"/>
      <name val="Calibri"/>
      <charset val="134"/>
      <scheme val="minor"/>
    </font>
    <font>
      <b/>
      <sz val="16"/>
      <color theme="0"/>
      <name val="Calibri"/>
      <charset val="134"/>
      <scheme val="minor"/>
    </font>
    <font>
      <b/>
      <sz val="12"/>
      <color theme="0"/>
      <name val="TheSansArabic Bold"/>
      <charset val="134"/>
    </font>
    <font>
      <b/>
      <sz val="14"/>
      <color rgb="FF2C6682"/>
      <name val="Calibri"/>
      <charset val="134"/>
      <scheme val="minor"/>
    </font>
    <font>
      <sz val="14"/>
      <color rgb="FF2C6682"/>
      <name val="Calibri"/>
      <charset val="134"/>
      <scheme val="minor"/>
    </font>
    <font>
      <sz val="10"/>
      <name val="Calibri"/>
      <charset val="134"/>
      <scheme val="minor"/>
    </font>
    <font>
      <b/>
      <sz val="11"/>
      <color theme="0"/>
      <name val="TheSansArabic Bold"/>
      <charset val="134"/>
    </font>
    <font>
      <sz val="10"/>
      <color theme="0"/>
      <name val="TheSansArabic Bold"/>
      <charset val="134"/>
    </font>
    <font>
      <b/>
      <sz val="10"/>
      <color indexed="8"/>
      <name val="TheSansArabic Bold"/>
      <charset val="134"/>
    </font>
    <font>
      <b/>
      <sz val="11"/>
      <color indexed="8"/>
      <name val="TheSansArabic Bold"/>
      <charset val="134"/>
    </font>
    <font>
      <sz val="10"/>
      <color indexed="8"/>
      <name val="TheSansArabic Bold"/>
      <charset val="134"/>
    </font>
    <font>
      <sz val="11"/>
      <color indexed="8"/>
      <name val="TheSansArabic Bold"/>
      <charset val="134"/>
    </font>
    <font>
      <sz val="8"/>
      <color theme="1"/>
      <name val="Calibri"/>
      <charset val="134"/>
      <scheme val="minor"/>
    </font>
    <font>
      <sz val="16"/>
      <color theme="1"/>
      <name val="Calibri"/>
      <charset val="134"/>
      <scheme val="minor"/>
    </font>
    <font>
      <b/>
      <sz val="14"/>
      <color theme="0"/>
      <name val="TheSansArabic Bold"/>
      <charset val="134"/>
    </font>
    <font>
      <b/>
      <sz val="10"/>
      <color theme="0"/>
      <name val="TheSansArabic Bold"/>
      <charset val="134"/>
    </font>
    <font>
      <b/>
      <sz val="16"/>
      <color theme="1"/>
      <name val="Calibri"/>
      <charset val="134"/>
      <scheme val="minor"/>
    </font>
    <font>
      <b/>
      <sz val="10"/>
      <color theme="1"/>
      <name val="TheSansArabic Bold"/>
      <charset val="134"/>
    </font>
    <font>
      <sz val="10"/>
      <color theme="1"/>
      <name val="TheSansArabic Bold"/>
      <charset val="134"/>
    </font>
    <font>
      <sz val="11"/>
      <color theme="1"/>
      <name val="TheSansArabic Bold"/>
      <charset val="134"/>
    </font>
    <font>
      <sz val="11"/>
      <color theme="0"/>
      <name val="TheSansArabic Bold"/>
      <charset val="134"/>
    </font>
    <font>
      <b/>
      <sz val="10"/>
      <color rgb="FFFFFFFF"/>
      <name val="TheSansArabic Bold"/>
      <charset val="134"/>
    </font>
    <font>
      <b/>
      <sz val="11"/>
      <color theme="1"/>
      <name val="TheSansArabic Bold"/>
      <charset val="134"/>
    </font>
    <font>
      <sz val="11"/>
      <name val="TheSansArabic Bold"/>
      <charset val="134"/>
    </font>
    <font>
      <sz val="11"/>
      <name val="Calibri"/>
      <charset val="134"/>
    </font>
    <font>
      <sz val="16"/>
      <color theme="0"/>
      <name val="TheSansArabic Bold"/>
      <charset val="134"/>
    </font>
    <font>
      <sz val="16"/>
      <color theme="1"/>
      <name val="TheSansArabic Bold"/>
      <charset val="134"/>
    </font>
    <font>
      <sz val="12"/>
      <color theme="1"/>
      <name val="Calibri"/>
      <charset val="134"/>
      <scheme val="minor"/>
    </font>
    <font>
      <sz val="11"/>
      <color theme="1"/>
      <name val="Arial Nova"/>
      <charset val="134"/>
    </font>
    <font>
      <sz val="14"/>
      <color theme="1"/>
      <name val="Arial Nova"/>
      <charset val="134"/>
    </font>
    <font>
      <b/>
      <sz val="14"/>
      <color theme="1"/>
      <name val="Arial Nova"/>
      <charset val="134"/>
    </font>
    <font>
      <b/>
      <sz val="11"/>
      <color theme="1"/>
      <name val="Arial Nova"/>
      <charset val="134"/>
    </font>
    <font>
      <b/>
      <sz val="12"/>
      <color theme="1"/>
      <name val="Arial Nova"/>
      <charset val="134"/>
    </font>
    <font>
      <b/>
      <sz val="12"/>
      <color theme="0"/>
      <name val="Arial Nova"/>
      <charset val="134"/>
    </font>
    <font>
      <sz val="12"/>
      <name val="Arial Nova"/>
      <charset val="134"/>
    </font>
    <font>
      <b/>
      <sz val="12"/>
      <name val="Arial Nova"/>
      <charset val="134"/>
    </font>
    <font>
      <sz val="11"/>
      <name val="Arial Nova"/>
      <charset val="134"/>
    </font>
    <font>
      <b/>
      <sz val="11"/>
      <name val="Arial Nova"/>
      <charset val="134"/>
    </font>
    <font>
      <b/>
      <sz val="11"/>
      <name val="Verdana"/>
      <charset val="134"/>
    </font>
    <font>
      <b/>
      <sz val="20"/>
      <color theme="1"/>
      <name val="Calibri"/>
      <charset val="134"/>
    </font>
    <font>
      <b/>
      <sz val="20"/>
      <name val="Verdana"/>
      <charset val="134"/>
    </font>
    <font>
      <sz val="18"/>
      <color theme="1"/>
      <name val="Calibri"/>
      <charset val="134"/>
    </font>
    <font>
      <b/>
      <sz val="11"/>
      <color theme="1"/>
      <name val="Calibri"/>
      <charset val="134"/>
    </font>
    <font>
      <b/>
      <sz val="18"/>
      <color theme="1"/>
      <name val="Calibri"/>
      <charset val="134"/>
    </font>
    <font>
      <b/>
      <sz val="20"/>
      <color rgb="FF0A2C52"/>
      <name val="Bahij TheSansArabic Light"/>
      <charset val="134"/>
    </font>
    <font>
      <b/>
      <sz val="20"/>
      <color rgb="FF000000"/>
      <name val="Bahij TheSansArabic Light"/>
      <charset val="134"/>
    </font>
    <font>
      <b/>
      <sz val="14"/>
      <name val="Verdana"/>
      <charset val="134"/>
    </font>
    <font>
      <sz val="11"/>
      <color theme="1"/>
      <name val="Calibri"/>
      <charset val="134"/>
    </font>
    <font>
      <b/>
      <sz val="14"/>
      <color theme="1"/>
      <name val="Calibri"/>
      <charset val="134"/>
    </font>
    <font>
      <b/>
      <sz val="14"/>
      <color rgb="FF0A2C52"/>
      <name val="Bahij TheSansArabic Light"/>
      <charset val="134"/>
    </font>
    <font>
      <b/>
      <sz val="14"/>
      <color rgb="FF000000"/>
      <name val="Bahij TheSansArabic Light"/>
      <charset val="134"/>
    </font>
    <font>
      <sz val="11"/>
      <color theme="1"/>
      <name val="Arial"/>
      <charset val="134"/>
    </font>
    <font>
      <b/>
      <sz val="18"/>
      <color theme="1"/>
      <name val="Arial"/>
      <charset val="134"/>
    </font>
    <font>
      <b/>
      <sz val="20"/>
      <color theme="1"/>
      <name val="Arial"/>
      <charset val="134"/>
    </font>
    <font>
      <b/>
      <sz val="14"/>
      <color rgb="FF000000"/>
      <name val="Calibri"/>
      <charset val="134"/>
      <scheme val="minor"/>
    </font>
    <font>
      <b/>
      <sz val="11"/>
      <color theme="1"/>
      <name val="Arial"/>
      <charset val="134"/>
    </font>
    <font>
      <b/>
      <sz val="9"/>
      <color theme="0"/>
      <name val="TheSansArabic Bold"/>
      <charset val="134"/>
    </font>
    <font>
      <b/>
      <sz val="12"/>
      <name val="TheSansArabic Bold"/>
      <charset val="134"/>
    </font>
    <font>
      <sz val="8"/>
      <color theme="0"/>
      <name val="TheSansArabic Bold"/>
      <charset val="134"/>
    </font>
    <font>
      <b/>
      <sz val="12"/>
      <color theme="1"/>
      <name val="Calibri"/>
      <charset val="134"/>
      <scheme val="minor"/>
    </font>
    <font>
      <b/>
      <sz val="12"/>
      <color theme="1"/>
      <name val="TheSansArabic Bold"/>
      <charset val="134"/>
    </font>
    <font>
      <b/>
      <sz val="12"/>
      <color rgb="FFFF0000"/>
      <name val="TheSansArabic Bold"/>
      <charset val="134"/>
    </font>
    <font>
      <b/>
      <sz val="11"/>
      <color indexed="9"/>
      <name val="Arial"/>
      <charset val="134"/>
    </font>
    <font>
      <b/>
      <sz val="10"/>
      <color theme="0"/>
      <name val="Arial"/>
      <charset val="134"/>
    </font>
    <font>
      <sz val="9"/>
      <color indexed="8"/>
      <name val="Arial"/>
      <charset val="134"/>
    </font>
    <font>
      <sz val="8"/>
      <color indexed="8"/>
      <name val="Arial"/>
      <charset val="134"/>
    </font>
    <font>
      <sz val="14"/>
      <color theme="1"/>
      <name val="Janna LT"/>
      <charset val="134"/>
    </font>
    <font>
      <sz val="11"/>
      <color theme="1"/>
      <name val="Janna LT"/>
      <charset val="134"/>
    </font>
    <font>
      <b/>
      <sz val="12"/>
      <color theme="1"/>
      <name val="Janna LT"/>
      <charset val="134"/>
    </font>
    <font>
      <b/>
      <sz val="11"/>
      <color theme="1"/>
      <name val="Janna LT"/>
      <charset val="134"/>
    </font>
    <font>
      <b/>
      <sz val="14"/>
      <color theme="1"/>
      <name val="Janna LT"/>
      <charset val="134"/>
    </font>
    <font>
      <sz val="14"/>
      <name val="Janna LT"/>
      <charset val="134"/>
    </font>
    <font>
      <b/>
      <sz val="12"/>
      <color theme="0"/>
      <name val="Janna LT"/>
      <charset val="134"/>
    </font>
    <font>
      <b/>
      <sz val="12"/>
      <name val="Janna LT"/>
      <charset val="134"/>
    </font>
    <font>
      <b/>
      <sz val="20"/>
      <name val="Janna LT"/>
      <charset val="134"/>
    </font>
    <font>
      <sz val="14"/>
      <name val="Calibri"/>
      <charset val="134"/>
    </font>
    <font>
      <sz val="11"/>
      <name val="Janna lt"/>
      <charset val="134"/>
    </font>
    <font>
      <b/>
      <sz val="14"/>
      <name val="Janna LT"/>
      <charset val="134"/>
    </font>
    <font>
      <sz val="14"/>
      <color rgb="FFFF0000"/>
      <name val="Janna LT"/>
      <charset val="134"/>
    </font>
    <font>
      <sz val="11"/>
      <color rgb="FFFF0000"/>
      <name val="Janna LT"/>
      <charset val="134"/>
    </font>
    <font>
      <sz val="12"/>
      <name val="TheSansArabic Bold"/>
      <charset val="134"/>
    </font>
    <font>
      <sz val="12"/>
      <color theme="1"/>
      <name val="TheSansArabic Bold"/>
      <charset val="134"/>
    </font>
    <font>
      <sz val="12"/>
      <color rgb="FF000000"/>
      <name val="TheSansArabic Bold"/>
      <charset val="134"/>
    </font>
    <font>
      <sz val="12"/>
      <color theme="0"/>
      <name val="TheSansArabic Bold"/>
      <charset val="134"/>
    </font>
    <font>
      <b/>
      <sz val="11"/>
      <name val="Calibri Light"/>
      <charset val="134"/>
      <scheme val="major"/>
    </font>
    <font>
      <b/>
      <sz val="11"/>
      <color theme="1"/>
      <name val="Calibri Light"/>
      <charset val="134"/>
      <scheme val="major"/>
    </font>
    <font>
      <sz val="11"/>
      <name val="Calibri Light"/>
      <charset val="134"/>
      <scheme val="major"/>
    </font>
    <font>
      <sz val="11"/>
      <color theme="1"/>
      <name val="Calibri Light"/>
      <charset val="134"/>
      <scheme val="major"/>
    </font>
    <font>
      <sz val="9"/>
      <name val="Calibri"/>
      <charset val="134"/>
      <scheme val="minor"/>
    </font>
    <font>
      <sz val="8"/>
      <name val="Calibri"/>
      <charset val="134"/>
      <scheme val="minor"/>
    </font>
    <font>
      <b/>
      <sz val="16"/>
      <color theme="0"/>
      <name val="Janna LT"/>
      <charset val="134"/>
    </font>
    <font>
      <sz val="16"/>
      <color rgb="FF005953"/>
      <name val="Janna LT"/>
      <charset val="134"/>
    </font>
    <font>
      <sz val="10"/>
      <name val="Arial"/>
      <charset val="134"/>
    </font>
    <font>
      <b/>
      <sz val="12"/>
      <name val="Calibri"/>
      <charset val="134"/>
      <scheme val="minor"/>
    </font>
    <font>
      <b/>
      <sz val="9"/>
      <color theme="0"/>
      <name val="Calibri"/>
      <charset val="134"/>
      <scheme val="minor"/>
    </font>
    <font>
      <sz val="9"/>
      <color theme="0"/>
      <name val="TheSansArabic Bold"/>
      <charset val="134"/>
    </font>
    <font>
      <b/>
      <sz val="8"/>
      <name val="Calibri"/>
      <charset val="134"/>
      <scheme val="minor"/>
    </font>
    <font>
      <b/>
      <sz val="6"/>
      <color theme="1"/>
      <name val="Calibri"/>
      <charset val="134"/>
      <scheme val="minor"/>
    </font>
    <font>
      <sz val="6"/>
      <name val="Calibri"/>
      <charset val="134"/>
      <scheme val="minor"/>
    </font>
    <font>
      <sz val="10"/>
      <color theme="0"/>
      <name val="Calibri"/>
      <charset val="134"/>
      <scheme val="minor"/>
    </font>
    <font>
      <b/>
      <sz val="9"/>
      <name val="Calibri"/>
      <charset val="134"/>
      <scheme val="minor"/>
    </font>
    <font>
      <sz val="11"/>
      <color theme="0"/>
      <name val="Calibri"/>
      <charset val="134"/>
      <scheme val="minor"/>
    </font>
    <font>
      <b/>
      <sz val="8"/>
      <color theme="0"/>
      <name val="TheSansArabic Bold"/>
      <charset val="134"/>
    </font>
    <font>
      <b/>
      <sz val="11"/>
      <color theme="0"/>
      <name val="Calibri"/>
      <charset val="134"/>
      <scheme val="minor"/>
    </font>
    <font>
      <sz val="11"/>
      <color rgb="FFFF0000"/>
      <name val="Calibri"/>
      <charset val="134"/>
      <scheme val="minor"/>
    </font>
    <font>
      <b/>
      <sz val="11"/>
      <name val="Calibri"/>
      <charset val="134"/>
      <scheme val="minor"/>
    </font>
    <font>
      <sz val="11"/>
      <name val="Calibri"/>
      <charset val="134"/>
      <scheme val="minor"/>
    </font>
    <font>
      <sz val="10"/>
      <name val="Janna LT"/>
      <charset val="134"/>
    </font>
    <font>
      <sz val="8"/>
      <name val="Janna LT"/>
      <charset val="134"/>
    </font>
    <font>
      <b/>
      <sz val="20"/>
      <color theme="0"/>
      <name val="Gotham"/>
      <charset val="134"/>
    </font>
    <font>
      <sz val="10"/>
      <color theme="0"/>
      <name val="Janna LT"/>
      <charset val="134"/>
    </font>
    <font>
      <sz val="10"/>
      <name val="Gotham"/>
      <charset val="134"/>
    </font>
    <font>
      <b/>
      <sz val="10"/>
      <color theme="0"/>
      <name val="Gotham"/>
      <charset val="134"/>
    </font>
    <font>
      <b/>
      <sz val="10"/>
      <color theme="1"/>
      <name val="Gotham"/>
      <charset val="134"/>
    </font>
    <font>
      <sz val="9"/>
      <name val="Gotham"/>
      <charset val="134"/>
    </font>
    <font>
      <b/>
      <sz val="10"/>
      <name val="Gotham"/>
      <charset val="134"/>
    </font>
    <font>
      <b/>
      <sz val="9"/>
      <color theme="0"/>
      <name val="Gotham"/>
      <charset val="134"/>
    </font>
    <font>
      <b/>
      <sz val="8"/>
      <name val="Gotham"/>
      <charset val="134"/>
    </font>
    <font>
      <b/>
      <sz val="7.5"/>
      <name val="Gotham"/>
      <charset val="134"/>
    </font>
    <font>
      <b/>
      <sz val="10"/>
      <color theme="0"/>
      <name val="Janna LT"/>
      <charset val="134"/>
    </font>
    <font>
      <b/>
      <sz val="6"/>
      <name val="Gotham"/>
      <charset val="134"/>
    </font>
    <font>
      <sz val="8"/>
      <name val="Gotham"/>
      <charset val="134"/>
    </font>
    <font>
      <sz val="6"/>
      <color rgb="FFFF0000"/>
      <name val="Gotham"/>
      <charset val="134"/>
    </font>
    <font>
      <sz val="10"/>
      <color rgb="FFFF0000"/>
      <name val="Gotham"/>
      <charset val="134"/>
    </font>
    <font>
      <b/>
      <sz val="6"/>
      <color rgb="FFFF0000"/>
      <name val="Gotham"/>
      <charset val="134"/>
    </font>
    <font>
      <sz val="8"/>
      <color rgb="FFFF0000"/>
      <name val="Gotham"/>
      <charset val="134"/>
    </font>
    <font>
      <sz val="6"/>
      <color rgb="FF8DC440"/>
      <name val="Gotham"/>
      <charset val="134"/>
    </font>
    <font>
      <b/>
      <sz val="6"/>
      <name val="Janna LT"/>
      <charset val="134"/>
    </font>
    <font>
      <b/>
      <sz val="6"/>
      <color theme="0"/>
      <name val="Janna LT"/>
      <charset val="134"/>
    </font>
    <font>
      <sz val="6"/>
      <name val="Gotham"/>
      <charset val="134"/>
    </font>
    <font>
      <b/>
      <sz val="9"/>
      <name val="Gotham"/>
      <charset val="134"/>
    </font>
    <font>
      <b/>
      <sz val="12"/>
      <name val="Gotham"/>
      <charset val="134"/>
    </font>
    <font>
      <sz val="11"/>
      <name val="Gotham"/>
      <charset val="134"/>
    </font>
    <font>
      <b/>
      <sz val="8"/>
      <name val="Janna LT"/>
      <charset val="134"/>
    </font>
    <font>
      <b/>
      <sz val="9"/>
      <name val="Janna LT"/>
      <charset val="134"/>
    </font>
    <font>
      <sz val="5"/>
      <name val="Janna LT"/>
      <charset val="134"/>
    </font>
    <font>
      <b/>
      <sz val="8"/>
      <color theme="0"/>
      <name val="Janna LT"/>
      <charset val="134"/>
    </font>
    <font>
      <b/>
      <sz val="13"/>
      <color theme="0"/>
      <name val="Calibri"/>
      <charset val="134"/>
      <scheme val="minor"/>
    </font>
    <font>
      <b/>
      <sz val="16"/>
      <color rgb="FF000000"/>
      <name val="Calibri"/>
      <charset val="134"/>
    </font>
    <font>
      <b/>
      <sz val="11"/>
      <color theme="1"/>
      <name val="Times New Roman"/>
      <charset val="134"/>
    </font>
    <font>
      <sz val="14"/>
      <color theme="1"/>
      <name val="Calibri"/>
      <charset val="134"/>
      <scheme val="minor"/>
    </font>
    <font>
      <sz val="14"/>
      <color indexed="8"/>
      <name val="Calibri"/>
      <charset val="134"/>
    </font>
    <font>
      <b/>
      <sz val="16"/>
      <color indexed="8"/>
      <name val="Calibri"/>
      <charset val="134"/>
    </font>
    <font>
      <b/>
      <sz val="11"/>
      <color indexed="8"/>
      <name val="Calibri"/>
      <charset val="134"/>
    </font>
    <font>
      <b/>
      <sz val="14"/>
      <color theme="0"/>
      <name val="Calibri"/>
      <charset val="134"/>
      <scheme val="minor"/>
    </font>
    <font>
      <b/>
      <sz val="11"/>
      <color theme="1" tint="0.349986266670736"/>
      <name val="Calibri"/>
      <charset val="134"/>
      <scheme val="minor"/>
    </font>
    <font>
      <b/>
      <sz val="14"/>
      <name val="Calibri"/>
      <charset val="134"/>
      <scheme val="minor"/>
    </font>
    <font>
      <sz val="20"/>
      <color theme="1"/>
      <name val="Calibri"/>
      <charset val="134"/>
      <scheme val="minor"/>
    </font>
    <font>
      <sz val="12"/>
      <color theme="5" tint="-0.249977111117893"/>
      <name val="Calibri"/>
      <charset val="134"/>
      <scheme val="minor"/>
    </font>
    <font>
      <b/>
      <sz val="20"/>
      <color rgb="FFFFC000"/>
      <name val="Calibri"/>
      <charset val="134"/>
      <scheme val="minor"/>
    </font>
    <font>
      <b/>
      <sz val="18"/>
      <color theme="0"/>
      <name val="Calibri"/>
      <charset val="134"/>
      <scheme val="minor"/>
    </font>
    <font>
      <sz val="16"/>
      <color theme="0"/>
      <name val="Calibri"/>
      <charset val="134"/>
      <scheme val="minor"/>
    </font>
    <font>
      <b/>
      <sz val="16"/>
      <color rgb="FFFFFF00"/>
      <name val="Calibri"/>
      <charset val="134"/>
      <scheme val="minor"/>
    </font>
    <font>
      <b/>
      <sz val="10"/>
      <color rgb="FF2C6682"/>
      <name val="Calibri"/>
      <charset val="134"/>
      <scheme val="minor"/>
    </font>
    <font>
      <b/>
      <sz val="18"/>
      <color indexed="8"/>
      <name val="Calibri"/>
      <charset val="134"/>
      <scheme val="minor"/>
    </font>
    <font>
      <sz val="16"/>
      <color rgb="FF2C6682"/>
      <name val="Calibri"/>
      <charset val="134"/>
      <scheme val="minor"/>
    </font>
    <font>
      <b/>
      <sz val="16"/>
      <color rgb="FF2C6682"/>
      <name val="Calibri"/>
      <charset val="134"/>
      <scheme val="minor"/>
    </font>
    <font>
      <sz val="11"/>
      <color indexed="8"/>
      <name val="Wingdings 2"/>
      <charset val="2"/>
    </font>
    <font>
      <sz val="12"/>
      <color rgb="FF2C6682"/>
      <name val="Calibri"/>
      <charset val="134"/>
      <scheme val="minor"/>
    </font>
    <font>
      <b/>
      <sz val="20"/>
      <color theme="0"/>
      <name val="Calibri"/>
      <charset val="134"/>
      <scheme val="minor"/>
    </font>
    <font>
      <sz val="11"/>
      <color theme="1" tint="0.349986266670736"/>
      <name val="Calibri"/>
      <charset val="134"/>
      <scheme val="minor"/>
    </font>
    <font>
      <sz val="9"/>
      <color theme="0"/>
      <name val="Calibri"/>
      <charset val="134"/>
      <scheme val="minor"/>
    </font>
    <font>
      <b/>
      <sz val="14"/>
      <color rgb="FFFFFF00"/>
      <name val="Calibri"/>
      <charset val="134"/>
      <scheme val="minor"/>
    </font>
    <font>
      <sz val="10"/>
      <color rgb="FF2C6682"/>
      <name val="Calibri"/>
      <charset val="134"/>
      <scheme val="minor"/>
    </font>
    <font>
      <b/>
      <sz val="8"/>
      <color rgb="FF2C6682"/>
      <name val="Calibri"/>
      <charset val="134"/>
      <scheme val="minor"/>
    </font>
    <font>
      <sz val="12"/>
      <color theme="0"/>
      <name val="Calibri"/>
      <charset val="134"/>
      <scheme val="minor"/>
    </font>
    <font>
      <b/>
      <sz val="9"/>
      <color rgb="FF2C6682"/>
      <name val="Calibri"/>
      <charset val="134"/>
      <scheme val="minor"/>
    </font>
    <font>
      <b/>
      <sz val="12"/>
      <color theme="4" tint="-0.499984740745262"/>
      <name val="Calibri"/>
      <charset val="134"/>
      <scheme val="minor"/>
    </font>
    <font>
      <b/>
      <sz val="1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9C0006"/>
      <name val="Calibri"/>
      <charset val="134"/>
      <scheme val="minor"/>
    </font>
    <font>
      <u/>
      <sz val="11"/>
      <color theme="10"/>
      <name val="Calibri"/>
      <charset val="134"/>
      <scheme val="minor"/>
    </font>
    <font>
      <sz val="11"/>
      <color rgb="FF9C6500"/>
      <name val="Calibri"/>
      <charset val="134"/>
      <scheme val="minor"/>
    </font>
    <font>
      <sz val="12"/>
      <name val="Times New Roman"/>
      <charset val="134"/>
    </font>
    <font>
      <sz val="10"/>
      <color indexed="8"/>
      <name val="Arial"/>
      <charset val="134"/>
    </font>
    <font>
      <sz val="9"/>
      <name val="TheSansArabic Bold"/>
      <charset val="134"/>
    </font>
    <font>
      <b/>
      <sz val="9"/>
      <name val="Tahoma"/>
      <charset val="134"/>
    </font>
    <font>
      <sz val="9"/>
      <name val="Tahoma"/>
      <charset val="134"/>
    </font>
  </fonts>
  <fills count="79">
    <fill>
      <patternFill patternType="none"/>
    </fill>
    <fill>
      <patternFill patternType="gray125"/>
    </fill>
    <fill>
      <patternFill patternType="solid">
        <fgColor theme="9" tint="0.799737540818506"/>
        <bgColor indexed="64"/>
      </patternFill>
    </fill>
    <fill>
      <patternFill patternType="solid">
        <fgColor rgb="FFFFC000"/>
        <bgColor indexed="64"/>
      </patternFill>
    </fill>
    <fill>
      <patternFill patternType="solid">
        <fgColor theme="9" tint="0.599993896298105"/>
        <bgColor indexed="64"/>
      </patternFill>
    </fill>
    <fill>
      <patternFill patternType="solid">
        <fgColor theme="2"/>
        <bgColor indexed="64"/>
      </patternFill>
    </fill>
    <fill>
      <gradientFill degree="90">
        <stop position="0">
          <color rgb="FF53B3DD"/>
        </stop>
        <stop position="1">
          <color rgb="FF2C6682"/>
        </stop>
      </gradientFill>
    </fill>
    <fill>
      <gradientFill degree="90">
        <stop position="0">
          <color theme="0"/>
        </stop>
        <stop position="1">
          <color rgb="FF53B3DD"/>
        </stop>
      </gradientFill>
    </fill>
    <fill>
      <patternFill patternType="solid">
        <fgColor theme="0"/>
        <bgColor indexed="64"/>
      </patternFill>
    </fill>
    <fill>
      <patternFill patternType="solid">
        <fgColor theme="3" tint="-0.249977111117893"/>
        <bgColor indexed="64"/>
      </patternFill>
    </fill>
    <fill>
      <patternFill patternType="solid">
        <fgColor rgb="FFC00000"/>
        <bgColor indexed="64"/>
      </patternFill>
    </fill>
    <fill>
      <patternFill patternType="solid">
        <fgColor rgb="FFFFFFCC"/>
        <bgColor indexed="64"/>
      </patternFill>
    </fill>
    <fill>
      <patternFill patternType="solid">
        <fgColor rgb="FF00B0F0"/>
        <bgColor indexed="64"/>
      </patternFill>
    </fill>
    <fill>
      <patternFill patternType="solid">
        <fgColor rgb="FFFFFFCC"/>
        <bgColor rgb="FFFFFFCC"/>
      </patternFill>
    </fill>
    <fill>
      <gradientFill degree="270">
        <stop position="0">
          <color rgb="FF53B3DD"/>
        </stop>
        <stop position="1">
          <color rgb="FF2C6682"/>
        </stop>
      </gradientFill>
    </fill>
    <fill>
      <patternFill patternType="solid">
        <fgColor rgb="FF7DCB73"/>
        <bgColor indexed="64"/>
      </patternFill>
    </fill>
    <fill>
      <patternFill patternType="solid">
        <fgColor theme="0" tint="-0.0499893185216834"/>
        <bgColor indexed="64"/>
      </patternFill>
    </fill>
    <fill>
      <patternFill patternType="solid">
        <fgColor rgb="FFEDF4F7"/>
        <bgColor indexed="64"/>
      </patternFill>
    </fill>
    <fill>
      <patternFill patternType="solid">
        <fgColor rgb="FF52B3DD"/>
        <bgColor indexed="64"/>
      </patternFill>
    </fill>
    <fill>
      <patternFill patternType="solid">
        <fgColor indexed="9"/>
        <bgColor indexed="64"/>
      </patternFill>
    </fill>
    <fill>
      <patternFill patternType="solid">
        <fgColor rgb="FFFFFF00"/>
        <bgColor indexed="64"/>
      </patternFill>
    </fill>
    <fill>
      <patternFill patternType="solid">
        <fgColor rgb="FF2C6682"/>
        <bgColor indexed="64"/>
      </patternFill>
    </fill>
    <fill>
      <patternFill patternType="solid">
        <fgColor rgb="FF92D050"/>
        <bgColor indexed="64"/>
      </patternFill>
    </fill>
    <fill>
      <patternFill patternType="solid">
        <fgColor rgb="FF008000"/>
        <bgColor rgb="FF000000"/>
      </patternFill>
    </fill>
    <fill>
      <patternFill patternType="solid">
        <fgColor rgb="FF266987"/>
        <bgColor indexed="64"/>
      </patternFill>
    </fill>
    <fill>
      <patternFill patternType="solid">
        <fgColor theme="0" tint="-0.149754325998718"/>
        <bgColor indexed="64"/>
      </patternFill>
    </fill>
    <fill>
      <patternFill patternType="solid">
        <fgColor theme="0" tint="-0.499984740745262"/>
        <bgColor indexed="64"/>
      </patternFill>
    </fill>
    <fill>
      <patternFill patternType="solid">
        <fgColor rgb="FFF2F6F9"/>
        <bgColor indexed="64"/>
      </patternFill>
    </fill>
    <fill>
      <patternFill patternType="solid">
        <fgColor rgb="FFFFFFFF"/>
        <bgColor indexed="64"/>
      </patternFill>
    </fill>
    <fill>
      <patternFill patternType="solid">
        <fgColor rgb="FFFF0000"/>
        <bgColor indexed="64"/>
      </patternFill>
    </fill>
    <fill>
      <patternFill patternType="solid">
        <fgColor rgb="FF2C6682"/>
        <bgColor indexed="0"/>
      </patternFill>
    </fill>
    <fill>
      <patternFill patternType="solid">
        <fgColor rgb="FF8DC440"/>
        <bgColor indexed="64"/>
      </patternFill>
    </fill>
    <fill>
      <patternFill patternType="solid">
        <fgColor rgb="FF53B3DD"/>
        <bgColor indexed="64"/>
      </patternFill>
    </fill>
    <fill>
      <patternFill patternType="solid">
        <fgColor rgb="FF599595"/>
        <bgColor indexed="64"/>
      </patternFill>
    </fill>
    <fill>
      <patternFill patternType="solid">
        <fgColor theme="4" tint="-0.499984740745262"/>
        <bgColor indexed="64"/>
      </patternFill>
    </fill>
    <fill>
      <patternFill patternType="solid">
        <fgColor theme="0"/>
        <bgColor theme="4" tint="0.799737540818506"/>
      </patternFill>
    </fill>
    <fill>
      <patternFill patternType="solid">
        <fgColor rgb="FFD5FFFE"/>
        <bgColor indexed="64"/>
      </patternFill>
    </fill>
    <fill>
      <gradientFill degree="90">
        <stop position="0">
          <color theme="0" tint="-0.0507522812585833"/>
        </stop>
        <stop position="1">
          <color theme="0" tint="-0.250984221930601"/>
        </stop>
      </gradientFill>
    </fill>
    <fill>
      <gradientFill degree="180">
        <stop position="0">
          <color theme="0"/>
        </stop>
        <stop position="1">
          <color rgb="FF53B3DD"/>
        </stop>
      </gradientFill>
    </fill>
    <fill>
      <patternFill patternType="solid">
        <fgColor theme="4" tint="0.799737540818506"/>
        <bgColor indexed="64"/>
      </patternFill>
    </fill>
    <fill>
      <patternFill patternType="solid">
        <fgColor rgb="FFDDEBF7"/>
        <bgColor indexed="64"/>
      </patternFill>
    </fill>
    <fill>
      <patternFill patternType="solid">
        <fgColor rgb="FF008000"/>
        <bgColor indexed="64"/>
      </patternFill>
    </fill>
    <fill>
      <patternFill patternType="solid">
        <fgColor theme="6" tint="-0.499984740745262"/>
        <bgColor indexed="64"/>
      </patternFill>
    </fill>
    <fill>
      <patternFill patternType="solid">
        <fgColor theme="1" tint="0.349986266670736"/>
        <bgColor indexed="64"/>
      </patternFill>
    </fill>
    <fill>
      <gradientFill degree="90">
        <stop position="0">
          <color rgb="FF53B3DD"/>
        </stop>
        <stop position="1">
          <color theme="0"/>
        </stop>
      </gradientFill>
    </fill>
    <fill>
      <gradientFill degree="270">
        <stop position="0">
          <color theme="0"/>
        </stop>
        <stop position="1">
          <color rgb="FF53B3DD"/>
        </stop>
      </gradientFill>
    </fill>
    <fill>
      <gradientFill degree="90">
        <stop position="0">
          <color rgb="FF53B3DD"/>
        </stop>
        <stop position="1">
          <color theme="4" tint="0.599993896298105"/>
        </stop>
      </gradientFill>
    </fill>
    <fill>
      <gradientFill>
        <stop position="0">
          <color rgb="FF53B3DD"/>
        </stop>
        <stop position="1">
          <color theme="0"/>
        </stop>
      </gradientFill>
    </fill>
    <fill>
      <gradientFill>
        <stop position="0">
          <color rgb="FFA4D7EE"/>
        </stop>
        <stop position="1">
          <color theme="0"/>
        </stop>
      </gradientFill>
    </fill>
    <fill>
      <patternFill patternType="solid">
        <fgColor theme="5" tint="0.799737540818506"/>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55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top/>
      <bottom style="hair">
        <color rgb="FF53B3DD"/>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top style="hair">
        <color rgb="FF53B3DD"/>
      </top>
      <bottom style="hair">
        <color rgb="FF53B3DD"/>
      </bottom>
      <diagonal/>
    </border>
    <border>
      <left style="medium">
        <color auto="1"/>
      </left>
      <right/>
      <top style="hair">
        <color rgb="FF53B3DD"/>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rgb="FF2C6682"/>
      </left>
      <right/>
      <top style="thin">
        <color rgb="FF53B3DD"/>
      </top>
      <bottom/>
      <diagonal/>
    </border>
    <border>
      <left/>
      <right/>
      <top style="thin">
        <color rgb="FF53B3DD"/>
      </top>
      <bottom/>
      <diagonal/>
    </border>
    <border>
      <left/>
      <right style="thin">
        <color rgb="FF53B3DD"/>
      </right>
      <top style="thin">
        <color rgb="FF53B3DD"/>
      </top>
      <bottom/>
      <diagonal/>
    </border>
    <border>
      <left style="thin">
        <color rgb="FF2C6682"/>
      </left>
      <right style="thin">
        <color auto="1"/>
      </right>
      <top style="medium">
        <color rgb="FF53B3DD"/>
      </top>
      <bottom/>
      <diagonal/>
    </border>
    <border>
      <left style="thin">
        <color auto="1"/>
      </left>
      <right style="thin">
        <color auto="1"/>
      </right>
      <top style="medium">
        <color rgb="FF53B3DD"/>
      </top>
      <bottom/>
      <diagonal/>
    </border>
    <border>
      <left style="thin">
        <color auto="1"/>
      </left>
      <right style="thin">
        <color rgb="FF53B3DD"/>
      </right>
      <top style="medium">
        <color rgb="FF53B3DD"/>
      </top>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2C6682"/>
      </left>
      <right style="hair">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thick">
        <color rgb="FF53B3DD"/>
      </left>
      <right/>
      <top style="thick">
        <color rgb="FF53B3DD"/>
      </top>
      <bottom/>
      <diagonal/>
    </border>
    <border>
      <left/>
      <right/>
      <top style="thick">
        <color rgb="FF53B3DD"/>
      </top>
      <bottom/>
      <diagonal/>
    </border>
    <border>
      <left/>
      <right style="thick">
        <color rgb="FF53B3DD"/>
      </right>
      <top style="thick">
        <color rgb="FF53B3DD"/>
      </top>
      <bottom/>
      <diagonal/>
    </border>
    <border>
      <left style="thick">
        <color rgb="FF53B3DD"/>
      </left>
      <right style="dotted">
        <color auto="1"/>
      </right>
      <top style="medium">
        <color rgb="FF53B3DD"/>
      </top>
      <bottom style="dotted">
        <color auto="1"/>
      </bottom>
      <diagonal/>
    </border>
    <border>
      <left style="dotted">
        <color auto="1"/>
      </left>
      <right style="dotted">
        <color auto="1"/>
      </right>
      <top style="medium">
        <color rgb="FF53B3DD"/>
      </top>
      <bottom style="dotted">
        <color auto="1"/>
      </bottom>
      <diagonal/>
    </border>
    <border>
      <left style="dotted">
        <color auto="1"/>
      </left>
      <right style="thick">
        <color rgb="FF53B3DD"/>
      </right>
      <top style="medium">
        <color rgb="FF53B3DD"/>
      </top>
      <bottom style="dotted">
        <color auto="1"/>
      </bottom>
      <diagonal/>
    </border>
    <border>
      <left style="thick">
        <color rgb="FF53B3DD"/>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rgb="FF53B3DD"/>
      </right>
      <top style="dotted">
        <color auto="1"/>
      </top>
      <bottom style="dotted">
        <color auto="1"/>
      </bottom>
      <diagonal/>
    </border>
    <border>
      <left style="dotted">
        <color auto="1"/>
      </left>
      <right style="dotted">
        <color auto="1"/>
      </right>
      <top style="dotted">
        <color auto="1"/>
      </top>
      <bottom style="thick">
        <color rgb="FF53B3DD"/>
      </bottom>
      <diagonal/>
    </border>
    <border>
      <left style="dotted">
        <color auto="1"/>
      </left>
      <right style="thick">
        <color rgb="FF53B3DD"/>
      </right>
      <top style="dotted">
        <color auto="1"/>
      </top>
      <bottom style="thick">
        <color rgb="FF53B3DD"/>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hair">
        <color auto="1"/>
      </bottom>
      <diagonal/>
    </border>
    <border>
      <left/>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theme="0"/>
      </left>
      <right/>
      <top/>
      <bottom/>
      <diagonal/>
    </border>
    <border>
      <left style="thin">
        <color auto="1"/>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auto="1"/>
      </right>
      <top style="thin">
        <color theme="0"/>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top style="thin">
        <color theme="0"/>
      </top>
      <bottom style="thin">
        <color auto="1"/>
      </bottom>
      <diagonal/>
    </border>
    <border>
      <left/>
      <right style="thin">
        <color auto="1"/>
      </right>
      <top style="thin">
        <color theme="0"/>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bottom style="thin">
        <color theme="0"/>
      </bottom>
      <diagonal/>
    </border>
    <border>
      <left/>
      <right/>
      <top/>
      <bottom style="thin">
        <color theme="0"/>
      </bottom>
      <diagonal/>
    </border>
    <border>
      <left style="thin">
        <color theme="0"/>
      </left>
      <right/>
      <top style="thin">
        <color theme="0"/>
      </top>
      <bottom style="thin">
        <color auto="1"/>
      </bottom>
      <diagonal/>
    </border>
    <border>
      <left/>
      <right style="thin">
        <color theme="0"/>
      </right>
      <top style="thin">
        <color theme="0"/>
      </top>
      <bottom style="thin">
        <color auto="1"/>
      </bottom>
      <diagonal/>
    </border>
    <border>
      <left/>
      <right style="hair">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rgb="FFD9D9D9"/>
      </left>
      <right style="medium">
        <color rgb="FFD9D9D9"/>
      </right>
      <top style="medium">
        <color rgb="FFD9D9D9"/>
      </top>
      <bottom style="medium">
        <color rgb="FFD9D9D9"/>
      </bottom>
      <diagonal/>
    </border>
    <border>
      <left style="medium">
        <color rgb="FFCCCCCC"/>
      </left>
      <right style="medium">
        <color rgb="FFD9D9D9"/>
      </right>
      <top style="medium">
        <color rgb="FFD9D9D9"/>
      </top>
      <bottom style="medium">
        <color rgb="FFD9D9D9"/>
      </bottom>
      <diagonal/>
    </border>
    <border>
      <left style="thin">
        <color rgb="FF000000"/>
      </left>
      <right style="thin">
        <color rgb="FF000000"/>
      </right>
      <top style="thin">
        <color rgb="FF000000"/>
      </top>
      <bottom style="thin">
        <color rgb="FF000000"/>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theme="0"/>
      </left>
      <right/>
      <top style="thin">
        <color auto="1"/>
      </top>
      <bottom style="hair">
        <color auto="1"/>
      </bottom>
      <diagonal/>
    </border>
    <border>
      <left/>
      <right style="hair">
        <color auto="1"/>
      </right>
      <top style="thin">
        <color auto="1"/>
      </top>
      <bottom style="hair">
        <color auto="1"/>
      </bottom>
      <diagonal/>
    </border>
    <border>
      <left/>
      <right style="thin">
        <color theme="0"/>
      </right>
      <top style="thin">
        <color auto="1"/>
      </top>
      <bottom style="thin">
        <color theme="0"/>
      </bottom>
      <diagonal/>
    </border>
    <border>
      <left/>
      <right style="thin">
        <color auto="1"/>
      </right>
      <top style="thin">
        <color auto="1"/>
      </top>
      <bottom style="hair">
        <color auto="1"/>
      </bottom>
      <diagonal/>
    </border>
    <border>
      <left style="thin">
        <color theme="0"/>
      </left>
      <right style="thin">
        <color auto="1"/>
      </right>
      <top style="hair">
        <color auto="1"/>
      </top>
      <bottom/>
      <diagonal/>
    </border>
    <border>
      <left/>
      <right style="thin">
        <color auto="1"/>
      </right>
      <top style="thin">
        <color auto="1"/>
      </top>
      <bottom/>
      <diagonal/>
    </border>
    <border>
      <left style="thin">
        <color theme="0"/>
      </left>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theme="0"/>
      </top>
      <bottom style="thin">
        <color theme="0"/>
      </bottom>
      <diagonal/>
    </border>
    <border>
      <left/>
      <right style="thin">
        <color theme="0"/>
      </right>
      <top style="thin">
        <color theme="0"/>
      </top>
      <bottom style="thin">
        <color theme="0"/>
      </bottom>
      <diagonal/>
    </border>
    <border>
      <left/>
      <right style="thin">
        <color auto="1"/>
      </right>
      <top style="hair">
        <color auto="1"/>
      </top>
      <bottom style="hair">
        <color auto="1"/>
      </bottom>
      <diagonal/>
    </border>
    <border>
      <left/>
      <right style="thin">
        <color auto="1"/>
      </right>
      <top/>
      <bottom style="thin">
        <color auto="1"/>
      </bottom>
      <diagonal/>
    </border>
    <border>
      <left style="thin">
        <color theme="0"/>
      </left>
      <right/>
      <top style="hair">
        <color auto="1"/>
      </top>
      <bottom/>
      <diagonal/>
    </border>
    <border>
      <left/>
      <right style="thin">
        <color auto="1"/>
      </right>
      <top style="hair">
        <color auto="1"/>
      </top>
      <bottom/>
      <diagonal/>
    </border>
    <border>
      <left style="thin">
        <color auto="1"/>
      </left>
      <right/>
      <top style="thin">
        <color theme="0"/>
      </top>
      <bottom/>
      <diagonal/>
    </border>
    <border>
      <left/>
      <right style="thin">
        <color theme="0"/>
      </right>
      <top style="thin">
        <color theme="0"/>
      </top>
      <bottom/>
      <diagonal/>
    </border>
    <border>
      <left/>
      <right/>
      <top style="hair">
        <color auto="1"/>
      </top>
      <bottom/>
      <diagonal/>
    </border>
    <border>
      <left style="medium">
        <color auto="1"/>
      </left>
      <right style="hair">
        <color auto="1"/>
      </right>
      <top style="medium">
        <color auto="1"/>
      </top>
      <bottom style="double">
        <color auto="1"/>
      </bottom>
      <diagonal/>
    </border>
    <border>
      <left style="hair">
        <color auto="1"/>
      </left>
      <right style="hair">
        <color auto="1"/>
      </right>
      <top style="medium">
        <color auto="1"/>
      </top>
      <bottom style="double">
        <color auto="1"/>
      </bottom>
      <diagonal/>
    </border>
    <border>
      <left style="hair">
        <color auto="1"/>
      </left>
      <right style="medium">
        <color auto="1"/>
      </right>
      <top style="medium">
        <color auto="1"/>
      </top>
      <bottom style="double">
        <color auto="1"/>
      </bottom>
      <diagonal/>
    </border>
    <border>
      <left style="hair">
        <color auto="1"/>
      </left>
      <right/>
      <top style="medium">
        <color auto="1"/>
      </top>
      <bottom style="double">
        <color auto="1"/>
      </bottom>
      <diagonal/>
    </border>
    <border>
      <left style="thin">
        <color auto="1"/>
      </left>
      <right style="hair">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right style="medium">
        <color auto="1"/>
      </right>
      <top style="medium">
        <color auto="1"/>
      </top>
      <bottom/>
      <diagonal/>
    </border>
    <border>
      <left style="medium">
        <color auto="1"/>
      </left>
      <right style="hair">
        <color auto="1"/>
      </right>
      <top/>
      <bottom style="double">
        <color auto="1"/>
      </bottom>
      <diagonal/>
    </border>
    <border>
      <left style="hair">
        <color auto="1"/>
      </left>
      <right style="hair">
        <color auto="1"/>
      </right>
      <top/>
      <bottom style="double">
        <color auto="1"/>
      </bottom>
      <diagonal/>
    </border>
    <border>
      <left style="hair">
        <color auto="1"/>
      </left>
      <right style="medium">
        <color auto="1"/>
      </right>
      <top/>
      <bottom style="double">
        <color auto="1"/>
      </bottom>
      <diagonal/>
    </border>
    <border>
      <left style="hair">
        <color auto="1"/>
      </left>
      <right/>
      <top/>
      <bottom style="double">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thin">
        <color auto="1"/>
      </left>
      <right style="medium">
        <color auto="1"/>
      </right>
      <top/>
      <bottom style="double">
        <color auto="1"/>
      </bottom>
      <diagonal/>
    </border>
    <border>
      <left/>
      <right style="medium">
        <color auto="1"/>
      </right>
      <top/>
      <bottom style="medium">
        <color auto="1"/>
      </bottom>
      <diagonal/>
    </border>
    <border>
      <left style="medium">
        <color auto="1"/>
      </left>
      <right style="hair">
        <color auto="1"/>
      </right>
      <top/>
      <bottom style="hair">
        <color auto="1"/>
      </bottom>
      <diagonal/>
    </border>
    <border>
      <left style="hair">
        <color auto="1"/>
      </left>
      <right/>
      <top style="hair">
        <color auto="1"/>
      </top>
      <bottom style="hair">
        <color auto="1"/>
      </bottom>
      <diagonal/>
    </border>
    <border>
      <left style="thin">
        <color auto="1"/>
      </left>
      <right style="hair">
        <color auto="1"/>
      </right>
      <top/>
      <bottom style="hair">
        <color auto="1"/>
      </bottom>
      <diagonal/>
    </border>
    <border>
      <left style="medium">
        <color auto="1"/>
      </left>
      <right style="hair">
        <color auto="1"/>
      </right>
      <top style="hair">
        <color auto="1"/>
      </top>
      <bottom style="hair">
        <color auto="1"/>
      </bottom>
      <diagonal/>
    </border>
    <border>
      <left style="thin">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thin">
        <color auto="1"/>
      </left>
      <right/>
      <top style="hair">
        <color auto="1"/>
      </top>
      <bottom/>
      <diagonal/>
    </border>
    <border>
      <left/>
      <right style="hair">
        <color auto="1"/>
      </right>
      <top style="hair">
        <color auto="1"/>
      </top>
      <bottom/>
      <diagonal/>
    </border>
    <border>
      <left style="hair">
        <color auto="1"/>
      </left>
      <right/>
      <top style="hair">
        <color auto="1"/>
      </top>
      <bottom/>
      <diagonal/>
    </border>
    <border>
      <left style="thin">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auto="1"/>
      </right>
      <top style="thin">
        <color auto="1"/>
      </top>
      <bottom style="thin">
        <color indexed="8"/>
      </bottom>
      <diagonal/>
    </border>
    <border>
      <left style="thin">
        <color auto="1"/>
      </left>
      <right style="thin">
        <color rgb="FFB2B2B2"/>
      </right>
      <top style="thin">
        <color rgb="FFB2B2B2"/>
      </top>
      <bottom style="thin">
        <color rgb="FFB2B2B2"/>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rgb="FFB2B2B2"/>
      </left>
      <right style="thin">
        <color auto="1"/>
      </right>
      <top style="thin">
        <color rgb="FFB2B2B2"/>
      </top>
      <bottom style="thin">
        <color rgb="FFB2B2B2"/>
      </bottom>
      <diagonal/>
    </border>
    <border>
      <left style="thin">
        <color auto="1"/>
      </left>
      <right style="thin">
        <color rgb="FFB2B2B2"/>
      </right>
      <top style="thin">
        <color rgb="FFB2B2B2"/>
      </top>
      <bottom style="thin">
        <color auto="1"/>
      </bottom>
      <diagonal/>
    </border>
    <border>
      <left style="thin">
        <color rgb="FFB2B2B2"/>
      </left>
      <right style="thin">
        <color rgb="FFB2B2B2"/>
      </right>
      <top style="thin">
        <color rgb="FFB2B2B2"/>
      </top>
      <bottom style="thin">
        <color auto="1"/>
      </bottom>
      <diagonal/>
    </border>
    <border>
      <left style="thin">
        <color rgb="FFB2B2B2"/>
      </left>
      <right/>
      <top style="thin">
        <color rgb="FFB2B2B2"/>
      </top>
      <bottom style="thin">
        <color auto="1"/>
      </bottom>
      <diagonal/>
    </border>
    <border>
      <left style="thin">
        <color rgb="FFB2B2B2"/>
      </left>
      <right style="thin">
        <color auto="1"/>
      </right>
      <top style="thin">
        <color rgb="FFB2B2B2"/>
      </top>
      <bottom style="thin">
        <color auto="1"/>
      </bottom>
      <diagonal/>
    </border>
    <border>
      <left/>
      <right/>
      <top style="thin">
        <color rgb="FF000000"/>
      </top>
      <bottom style="thin">
        <color rgb="FF000000"/>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ck">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ck">
        <color auto="1"/>
      </left>
      <right style="dashed">
        <color auto="1"/>
      </right>
      <top style="dashed">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dashed">
        <color auto="1"/>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thin">
        <color auto="1"/>
      </top>
      <bottom style="dashed">
        <color auto="1"/>
      </bottom>
      <diagonal/>
    </border>
    <border>
      <left style="medium">
        <color auto="1"/>
      </left>
      <right style="dashed">
        <color auto="1"/>
      </right>
      <top style="dashed">
        <color auto="1"/>
      </top>
      <bottom style="dashed">
        <color auto="1"/>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thin">
        <color auto="1"/>
      </right>
      <top/>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top/>
      <bottom/>
      <diagonal/>
    </border>
    <border>
      <left style="thin">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diagonalUp="1">
      <left style="thin">
        <color auto="1"/>
      </left>
      <right style="thin">
        <color auto="1"/>
      </right>
      <top style="thin">
        <color auto="1"/>
      </top>
      <bottom style="thin">
        <color auto="1"/>
      </bottom>
      <diagonal style="thin">
        <color theme="0"/>
      </diagonal>
    </border>
    <border diagonalUp="1">
      <left style="thin">
        <color auto="1"/>
      </left>
      <right style="thin">
        <color auto="1"/>
      </right>
      <top/>
      <bottom style="thin">
        <color auto="1"/>
      </bottom>
      <diagonal style="thin">
        <color theme="0"/>
      </diagonal>
    </border>
    <border>
      <left style="thin">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thin">
        <color auto="1"/>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theme="0"/>
      </right>
      <top style="thin">
        <color auto="1"/>
      </top>
      <bottom/>
      <diagonal/>
    </border>
    <border>
      <left/>
      <right style="thin">
        <color theme="0"/>
      </right>
      <top style="thin">
        <color auto="1"/>
      </top>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auto="1"/>
      </bottom>
      <diagonal/>
    </border>
    <border>
      <left/>
      <right style="thin">
        <color auto="1"/>
      </right>
      <top style="thin">
        <color theme="0"/>
      </top>
      <bottom style="thin">
        <color theme="0"/>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right style="hair">
        <color auto="1"/>
      </right>
      <top style="thin">
        <color theme="0"/>
      </top>
      <bottom/>
      <diagonal/>
    </border>
    <border>
      <left/>
      <right style="hair">
        <color auto="1"/>
      </right>
      <top/>
      <bottom/>
      <diagonal/>
    </border>
    <border>
      <left/>
      <right style="hair">
        <color auto="1"/>
      </right>
      <top/>
      <bottom style="thin">
        <color auto="1"/>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auto="1"/>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auto="1"/>
      </left>
      <right/>
      <top style="thin">
        <color theme="0"/>
      </top>
      <bottom style="hair">
        <color auto="1"/>
      </bottom>
      <diagonal/>
    </border>
    <border>
      <left/>
      <right/>
      <top style="thin">
        <color theme="0"/>
      </top>
      <bottom style="hair">
        <color auto="1"/>
      </bottom>
      <diagonal/>
    </border>
    <border>
      <left/>
      <right style="hair">
        <color auto="1"/>
      </right>
      <top style="thin">
        <color theme="0"/>
      </top>
      <bottom style="hair">
        <color auto="1"/>
      </bottom>
      <diagonal/>
    </border>
    <border>
      <left/>
      <right/>
      <top style="hair">
        <color auto="1"/>
      </top>
      <bottom style="thin">
        <color auto="1"/>
      </bottom>
      <diagonal/>
    </border>
    <border>
      <left/>
      <right/>
      <top style="thin">
        <color theme="0"/>
      </top>
      <bottom/>
      <diagonal/>
    </border>
    <border>
      <left/>
      <right style="thin">
        <color auto="1"/>
      </right>
      <top style="thin">
        <color theme="0"/>
      </top>
      <bottom/>
      <diagonal/>
    </border>
    <border>
      <left/>
      <right style="thin">
        <color auto="1"/>
      </right>
      <top/>
      <bottom style="thin">
        <color theme="0"/>
      </bottom>
      <diagonal/>
    </border>
    <border>
      <left style="hair">
        <color auto="1"/>
      </left>
      <right/>
      <top style="thin">
        <color theme="0"/>
      </top>
      <bottom/>
      <diagonal/>
    </border>
    <border>
      <left/>
      <right style="thin">
        <color auto="1"/>
      </right>
      <top/>
      <bottom style="hair">
        <color auto="1"/>
      </bottom>
      <diagonal/>
    </border>
    <border>
      <left/>
      <right style="thin">
        <color auto="1"/>
      </right>
      <top style="hair">
        <color auto="1"/>
      </top>
      <bottom style="thin">
        <color auto="1"/>
      </bottom>
      <diagonal/>
    </border>
    <border>
      <left style="thin">
        <color auto="1"/>
      </left>
      <right style="dashed">
        <color auto="1"/>
      </right>
      <top style="hair">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diagonal/>
    </border>
    <border>
      <left style="dashed">
        <color auto="1"/>
      </left>
      <right style="dashed">
        <color auto="1"/>
      </right>
      <top style="hair">
        <color auto="1"/>
      </top>
      <bottom/>
      <diagonal/>
    </border>
    <border>
      <left style="dashed">
        <color auto="1"/>
      </left>
      <right style="thin">
        <color auto="1"/>
      </right>
      <top style="hair">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double">
        <color auto="1"/>
      </top>
      <bottom style="thin">
        <color auto="1"/>
      </bottom>
      <diagonal/>
    </border>
    <border>
      <left/>
      <right style="thin">
        <color auto="1"/>
      </right>
      <top style="medium">
        <color auto="1"/>
      </top>
      <bottom/>
      <diagonal/>
    </border>
    <border>
      <left/>
      <right style="thin">
        <color auto="1"/>
      </right>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medium">
        <color rgb="FF2C6682"/>
      </left>
      <right/>
      <top/>
      <bottom style="medium">
        <color auto="1"/>
      </bottom>
      <diagonal/>
    </border>
    <border>
      <left/>
      <right/>
      <top/>
      <bottom style="medium">
        <color theme="0"/>
      </bottom>
      <diagonal/>
    </border>
    <border>
      <left style="medium">
        <color rgb="FF2C6682"/>
      </left>
      <right/>
      <top style="medium">
        <color theme="0"/>
      </top>
      <bottom style="medium">
        <color theme="0"/>
      </bottom>
      <diagonal/>
    </border>
    <border>
      <left style="medium">
        <color theme="0"/>
      </left>
      <right/>
      <top/>
      <bottom/>
      <diagonal/>
    </border>
    <border>
      <left style="medium">
        <color rgb="FF2C6682"/>
      </left>
      <right/>
      <top style="medium">
        <color theme="0"/>
      </top>
      <bottom/>
      <diagonal/>
    </border>
    <border>
      <left style="medium">
        <color theme="0"/>
      </left>
      <right style="medium">
        <color theme="0"/>
      </right>
      <top/>
      <bottom style="thin">
        <color auto="1"/>
      </bottom>
      <diagonal/>
    </border>
    <border>
      <left style="medium">
        <color theme="0"/>
      </left>
      <right/>
      <top/>
      <bottom style="thin">
        <color auto="1"/>
      </bottom>
      <diagonal/>
    </border>
    <border>
      <left style="medium">
        <color rgb="FF53B3DD"/>
      </left>
      <right style="thin">
        <color auto="1"/>
      </right>
      <top style="medium">
        <color rgb="FF53B3DD"/>
      </top>
      <bottom style="medium">
        <color rgb="FF53B3DD"/>
      </bottom>
      <diagonal/>
    </border>
    <border>
      <left style="thin">
        <color auto="1"/>
      </left>
      <right style="thin">
        <color auto="1"/>
      </right>
      <top style="medium">
        <color rgb="FF53B3DD"/>
      </top>
      <bottom style="medium">
        <color rgb="FF53B3DD"/>
      </bottom>
      <diagonal/>
    </border>
    <border>
      <left/>
      <right style="thin">
        <color auto="1"/>
      </right>
      <top style="medium">
        <color rgb="FF53B3DD"/>
      </top>
      <bottom style="medium">
        <color rgb="FF53B3DD"/>
      </bottom>
      <diagonal/>
    </border>
    <border>
      <left style="medium">
        <color rgb="FF53B3DD"/>
      </left>
      <right/>
      <top style="medium">
        <color rgb="FF53B3DD"/>
      </top>
      <bottom style="medium">
        <color rgb="FF53B3DD"/>
      </bottom>
      <diagonal/>
    </border>
    <border>
      <left style="medium">
        <color rgb="FF2C6682"/>
      </left>
      <right/>
      <top/>
      <bottom/>
      <diagonal/>
    </border>
    <border>
      <left style="medium">
        <color theme="0"/>
      </left>
      <right style="medium">
        <color theme="0"/>
      </right>
      <top style="thin">
        <color auto="1"/>
      </top>
      <bottom/>
      <diagonal/>
    </border>
    <border>
      <left style="medium">
        <color theme="0"/>
      </left>
      <right/>
      <top style="thin">
        <color auto="1"/>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thin">
        <color theme="0"/>
      </left>
      <right style="thin">
        <color theme="0"/>
      </right>
      <top/>
      <bottom/>
      <diagonal/>
    </border>
    <border>
      <left style="medium">
        <color rgb="FF53B3DD"/>
      </left>
      <right/>
      <top style="hair">
        <color auto="1"/>
      </top>
      <bottom style="hair">
        <color auto="1"/>
      </bottom>
      <diagonal/>
    </border>
    <border>
      <left style="medium">
        <color rgb="FF53B3DD"/>
      </left>
      <right style="hair">
        <color theme="0" tint="-0.499984740745262"/>
      </right>
      <top style="hair">
        <color auto="1"/>
      </top>
      <bottom style="hair">
        <color auto="1"/>
      </bottom>
      <diagonal/>
    </border>
    <border>
      <left style="hair">
        <color theme="0" tint="-0.499984740745262"/>
      </left>
      <right style="medium">
        <color rgb="FF53B3DD"/>
      </right>
      <top style="medium">
        <color rgb="FF53B3DD"/>
      </top>
      <bottom style="hair">
        <color auto="1"/>
      </bottom>
      <diagonal/>
    </border>
    <border>
      <left style="medium">
        <color rgb="FF2C6682"/>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style="thin">
        <color auto="1"/>
      </left>
      <right/>
      <top style="medium">
        <color auto="1"/>
      </top>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top style="medium">
        <color rgb="FF2C6682"/>
      </top>
      <bottom style="medium">
        <color theme="0"/>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diagonal/>
    </border>
    <border>
      <left/>
      <right/>
      <top style="medium">
        <color rgb="FF53B3DD"/>
      </top>
      <bottom/>
      <diagonal/>
    </border>
    <border>
      <left/>
      <right style="medium">
        <color theme="0"/>
      </right>
      <top style="medium">
        <color rgb="FF53B3DD"/>
      </top>
      <bottom/>
      <diagonal/>
    </border>
    <border>
      <left style="medium">
        <color theme="0"/>
      </left>
      <right/>
      <top style="medium">
        <color rgb="FF53B3DD"/>
      </top>
      <bottom style="medium">
        <color theme="0"/>
      </bottom>
      <diagonal/>
    </border>
    <border>
      <left style="medium">
        <color rgb="FF53B3DD"/>
      </left>
      <right/>
      <top style="medium">
        <color theme="0"/>
      </top>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medium">
        <color theme="0"/>
      </top>
      <bottom/>
      <diagonal/>
    </border>
    <border>
      <left style="medium">
        <color rgb="FF2C6682"/>
      </left>
      <right style="thin">
        <color theme="0" tint="-0.249946592608417"/>
      </right>
      <top style="medium">
        <color rgb="FF53B3DD"/>
      </top>
      <bottom style="thin">
        <color theme="0" tint="-0.249946592608417"/>
      </bottom>
      <diagonal/>
    </border>
    <border>
      <left style="thin">
        <color theme="0" tint="-0.249946592608417"/>
      </left>
      <right style="thin">
        <color theme="0" tint="-0.249946592608417"/>
      </right>
      <top style="medium">
        <color rgb="FF53B3DD"/>
      </top>
      <bottom style="thin">
        <color theme="0" tint="-0.249946592608417"/>
      </bottom>
      <diagonal/>
    </border>
    <border>
      <left style="thin">
        <color theme="0" tint="-0.249946592608417"/>
      </left>
      <right style="medium">
        <color rgb="FF2C6682"/>
      </right>
      <top style="medium">
        <color rgb="FF53B3DD"/>
      </top>
      <bottom style="thin">
        <color theme="0" tint="-0.249946592608417"/>
      </bottom>
      <diagonal/>
    </border>
    <border>
      <left style="medium">
        <color rgb="FF2C6682"/>
      </left>
      <right style="thin">
        <color auto="1"/>
      </right>
      <top/>
      <bottom style="medium">
        <color theme="0"/>
      </bottom>
      <diagonal/>
    </border>
    <border>
      <left style="thin">
        <color auto="1"/>
      </left>
      <right/>
      <top/>
      <bottom style="medium">
        <color theme="0"/>
      </bottom>
      <diagonal/>
    </border>
    <border>
      <left style="medium">
        <color theme="0" tint="-0.249946592608417"/>
      </left>
      <right/>
      <top style="medium">
        <color theme="0" tint="-0.249946592608417"/>
      </top>
      <bottom style="medium">
        <color theme="0" tint="-0.249946592608417"/>
      </bottom>
      <diagonal/>
    </border>
    <border>
      <left/>
      <right style="medium">
        <color theme="0" tint="-0.249946592608417"/>
      </right>
      <top style="medium">
        <color theme="0" tint="-0.249946592608417"/>
      </top>
      <bottom style="medium">
        <color theme="0" tint="-0.249946592608417"/>
      </bottom>
      <diagonal/>
    </border>
    <border>
      <left/>
      <right style="thin">
        <color auto="1"/>
      </right>
      <top/>
      <bottom style="medium">
        <color theme="0"/>
      </bottom>
      <diagonal/>
    </border>
    <border>
      <left/>
      <right style="medium">
        <color rgb="FF2C6682"/>
      </right>
      <top style="medium">
        <color theme="0" tint="-0.249946592608417"/>
      </top>
      <bottom style="medium">
        <color theme="0" tint="-0.249946592608417"/>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medium">
        <color theme="0"/>
      </top>
      <bottom style="medium">
        <color theme="0"/>
      </bottom>
      <diagonal/>
    </border>
    <border>
      <left/>
      <right style="medium">
        <color theme="0"/>
      </right>
      <top/>
      <bottom/>
      <diagonal/>
    </border>
    <border>
      <left style="medium">
        <color theme="0"/>
      </left>
      <right style="medium">
        <color rgb="FF2C6682"/>
      </right>
      <top style="medium">
        <color theme="0"/>
      </top>
      <bottom/>
      <diagonal/>
    </border>
    <border>
      <left/>
      <right style="medium">
        <color rgb="FF2C6682"/>
      </right>
      <top style="thick">
        <color rgb="FF53B3DD"/>
      </top>
      <bottom/>
      <diagonal/>
    </border>
    <border>
      <left style="medium">
        <color rgb="FF2C6682"/>
      </left>
      <right/>
      <top style="hair">
        <color auto="1"/>
      </top>
      <bottom style="hair">
        <color auto="1"/>
      </bottom>
      <diagonal/>
    </border>
    <border>
      <left/>
      <right style="medium">
        <color rgb="FF53B3DD"/>
      </right>
      <top style="hair">
        <color auto="1"/>
      </top>
      <bottom style="hair">
        <color auto="1"/>
      </bottom>
      <diagonal/>
    </border>
    <border>
      <left style="medium">
        <color rgb="FF53B3DD"/>
      </left>
      <right style="hair">
        <color rgb="FF53B3DD"/>
      </right>
      <top style="hair">
        <color auto="1"/>
      </top>
      <bottom style="medium">
        <color theme="0"/>
      </bottom>
      <diagonal/>
    </border>
    <border>
      <left style="hair">
        <color rgb="FF53B3DD"/>
      </left>
      <right/>
      <top style="hair">
        <color auto="1"/>
      </top>
      <bottom style="hair">
        <color auto="1"/>
      </bottom>
      <diagonal/>
    </border>
    <border>
      <left/>
      <right style="medium">
        <color rgb="FF2C6682"/>
      </right>
      <top style="hair">
        <color auto="1"/>
      </top>
      <bottom style="hair">
        <color auto="1"/>
      </bottom>
      <diagonal/>
    </border>
    <border>
      <left style="medium">
        <color rgb="FF2C6682"/>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medium">
        <color rgb="FF2C6682"/>
      </right>
      <top style="thin">
        <color theme="0" tint="-0.249946592608417"/>
      </top>
      <bottom style="thin">
        <color theme="0" tint="-0.249946592608417"/>
      </bottom>
      <diagonal/>
    </border>
    <border>
      <left style="medium">
        <color rgb="FF2C6682"/>
      </left>
      <right style="thin">
        <color auto="1"/>
      </right>
      <top style="medium">
        <color theme="0"/>
      </top>
      <bottom style="medium">
        <color theme="0"/>
      </bottom>
      <diagonal/>
    </border>
    <border>
      <left style="thin">
        <color auto="1"/>
      </left>
      <right/>
      <top style="medium">
        <color theme="0"/>
      </top>
      <bottom style="medium">
        <color theme="0"/>
      </bottom>
      <diagonal/>
    </border>
    <border>
      <left/>
      <right style="thin">
        <color auto="1"/>
      </right>
      <top style="medium">
        <color theme="0"/>
      </top>
      <bottom style="medium">
        <color theme="0"/>
      </bottom>
      <diagonal/>
    </border>
    <border>
      <left/>
      <right/>
      <top style="medium">
        <color theme="0"/>
      </top>
      <bottom style="medium">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bottom/>
      <diagonal/>
    </border>
    <border>
      <left/>
      <right style="medium">
        <color rgb="FF2C6682"/>
      </right>
      <top/>
      <bottom/>
      <diagonal/>
    </border>
    <border>
      <left style="medium">
        <color rgb="FF53B3DD"/>
      </left>
      <right style="hair">
        <color rgb="FF53B3DD"/>
      </right>
      <top style="medium">
        <color theme="0"/>
      </top>
      <bottom style="medium">
        <color theme="0"/>
      </bottom>
      <diagonal/>
    </border>
    <border>
      <left style="medium">
        <color theme="2" tint="-0.0997039704580828"/>
      </left>
      <right/>
      <top style="medium">
        <color theme="0" tint="-0.249946592608417"/>
      </top>
      <bottom style="medium">
        <color theme="0" tint="-0.249946592608417"/>
      </bottom>
      <diagonal/>
    </border>
    <border>
      <left/>
      <right style="thin">
        <color auto="1"/>
      </right>
      <top style="medium">
        <color theme="0" tint="-0.249946592608417"/>
      </top>
      <bottom style="medium">
        <color theme="0" tint="-0.249946592608417"/>
      </bottom>
      <diagonal/>
    </border>
    <border>
      <left style="medium">
        <color rgb="FF2C6682"/>
      </left>
      <right style="medium">
        <color rgb="FF2C6682"/>
      </right>
      <top style="medium">
        <color theme="0"/>
      </top>
      <bottom style="thin">
        <color rgb="FF53B3DD"/>
      </bottom>
      <diagonal/>
    </border>
    <border>
      <left style="medium">
        <color rgb="FF2C6682"/>
      </left>
      <right/>
      <top style="hair">
        <color auto="1"/>
      </top>
      <bottom style="thin">
        <color rgb="FF53B3DD"/>
      </bottom>
      <diagonal/>
    </border>
    <border>
      <left/>
      <right style="medium">
        <color rgb="FF53B3DD"/>
      </right>
      <top style="hair">
        <color auto="1"/>
      </top>
      <bottom style="thin">
        <color rgb="FF53B3DD"/>
      </bottom>
      <diagonal/>
    </border>
    <border>
      <left style="medium">
        <color rgb="FF53B3DD"/>
      </left>
      <right style="hair">
        <color rgb="FF53B3DD"/>
      </right>
      <top style="medium">
        <color theme="0"/>
      </top>
      <bottom style="thin">
        <color rgb="FF53B3DD"/>
      </bottom>
      <diagonal/>
    </border>
    <border>
      <left style="hair">
        <color rgb="FF53B3DD"/>
      </left>
      <right/>
      <top style="hair">
        <color auto="1"/>
      </top>
      <bottom style="thin">
        <color rgb="FF53B3DD"/>
      </bottom>
      <diagonal/>
    </border>
    <border>
      <left/>
      <right style="medium">
        <color rgb="FF2C6682"/>
      </right>
      <top style="hair">
        <color auto="1"/>
      </top>
      <bottom style="thin">
        <color rgb="FF53B3DD"/>
      </bottom>
      <diagonal/>
    </border>
    <border>
      <left style="medium">
        <color rgb="FF2C6682"/>
      </left>
      <right style="thin">
        <color theme="0" tint="-0.249946592608417"/>
      </right>
      <top style="thin">
        <color theme="0" tint="-0.249946592608417"/>
      </top>
      <bottom style="thin">
        <color rgb="FF53B3DD"/>
      </bottom>
      <diagonal/>
    </border>
    <border>
      <left style="thin">
        <color theme="0" tint="-0.249946592608417"/>
      </left>
      <right style="thin">
        <color theme="0" tint="-0.249946592608417"/>
      </right>
      <top style="thin">
        <color theme="0" tint="-0.249946592608417"/>
      </top>
      <bottom style="thin">
        <color rgb="FF53B3DD"/>
      </bottom>
      <diagonal/>
    </border>
    <border>
      <left style="thin">
        <color theme="0" tint="-0.249946592608417"/>
      </left>
      <right style="medium">
        <color rgb="FF2C6682"/>
      </right>
      <top style="thin">
        <color theme="0" tint="-0.249946592608417"/>
      </top>
      <bottom style="thin">
        <color rgb="FF53B3DD"/>
      </bottom>
      <diagonal/>
    </border>
    <border>
      <left style="medium">
        <color rgb="FF2C6682"/>
      </left>
      <right style="thin">
        <color auto="1"/>
      </right>
      <top style="medium">
        <color theme="0"/>
      </top>
      <bottom style="thin">
        <color rgb="FF53B3DD"/>
      </bottom>
      <diagonal/>
    </border>
    <border>
      <left style="thin">
        <color auto="1"/>
      </left>
      <right/>
      <top style="medium">
        <color theme="0"/>
      </top>
      <bottom style="thin">
        <color rgb="FF53B3DD"/>
      </bottom>
      <diagonal/>
    </border>
    <border>
      <left style="medium">
        <color theme="0" tint="-0.249946592608417"/>
      </left>
      <right/>
      <top style="medium">
        <color theme="0" tint="-0.249946592608417"/>
      </top>
      <bottom style="thin">
        <color rgb="FF53B3DD"/>
      </bottom>
      <diagonal/>
    </border>
    <border>
      <left/>
      <right style="medium">
        <color theme="0" tint="-0.249946592608417"/>
      </right>
      <top style="medium">
        <color theme="0" tint="-0.249946592608417"/>
      </top>
      <bottom style="thin">
        <color rgb="FF53B3DD"/>
      </bottom>
      <diagonal/>
    </border>
    <border>
      <left/>
      <right style="thin">
        <color auto="1"/>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top/>
      <bottom style="thin">
        <color rgb="FF53B3DD"/>
      </bottom>
      <diagonal/>
    </border>
    <border>
      <left/>
      <right style="medium">
        <color rgb="FF2C6682"/>
      </right>
      <top/>
      <bottom style="thin">
        <color rgb="FF53B3DD"/>
      </bottom>
      <diagonal/>
    </border>
    <border>
      <left style="medium">
        <color rgb="FF2C6682"/>
      </left>
      <right/>
      <top style="medium">
        <color rgb="FF2C6682"/>
      </top>
      <bottom style="medium">
        <color theme="0"/>
      </bottom>
      <diagonal/>
    </border>
    <border>
      <left style="medium">
        <color rgb="FF2C6682"/>
      </left>
      <right style="medium">
        <color rgb="FF2C6682"/>
      </right>
      <top style="medium">
        <color rgb="FF2C6682"/>
      </top>
      <bottom style="medium">
        <color rgb="FF2C6682"/>
      </bottom>
      <diagonal/>
    </border>
    <border>
      <left/>
      <right style="medium">
        <color rgb="FF53B3DD"/>
      </right>
      <top style="medium">
        <color rgb="FF53B3DD"/>
      </top>
      <bottom/>
      <diagonal/>
    </border>
    <border>
      <left/>
      <right style="medium">
        <color rgb="FF53B3DD"/>
      </right>
      <top/>
      <bottom/>
      <diagonal/>
    </border>
    <border>
      <left/>
      <right style="medium">
        <color rgb="FF53B3DD"/>
      </right>
      <top/>
      <bottom style="hair">
        <color auto="1"/>
      </bottom>
      <diagonal/>
    </border>
    <border>
      <left style="medium">
        <color rgb="FF2C6682"/>
      </left>
      <right/>
      <top style="medium">
        <color rgb="FF2C6682"/>
      </top>
      <bottom style="medium">
        <color rgb="FF2C6682"/>
      </bottom>
      <diagonal/>
    </border>
    <border>
      <left/>
      <right style="medium">
        <color rgb="FF2C6682"/>
      </right>
      <top style="medium">
        <color rgb="FF2C6682"/>
      </top>
      <bottom style="medium">
        <color rgb="FF2C6682"/>
      </bottom>
      <diagonal/>
    </border>
    <border>
      <left style="medium">
        <color rgb="FF53B3DD"/>
      </left>
      <right/>
      <top/>
      <bottom style="medium">
        <color rgb="FF53B3DD"/>
      </bottom>
      <diagonal/>
    </border>
    <border>
      <left/>
      <right/>
      <top/>
      <bottom style="medium">
        <color rgb="FF53B3DD"/>
      </bottom>
      <diagonal/>
    </border>
    <border>
      <left/>
      <right style="medium">
        <color rgb="FF53B3DD"/>
      </right>
      <top/>
      <bottom style="medium">
        <color rgb="FF53B3DD"/>
      </bottom>
      <diagonal/>
    </border>
    <border>
      <left style="medium">
        <color theme="0"/>
      </left>
      <right/>
      <top style="medium">
        <color theme="0"/>
      </top>
      <bottom style="medium">
        <color theme="0"/>
      </bottom>
      <diagonal/>
    </border>
    <border>
      <left style="medium">
        <color rgb="FF53B3DD"/>
      </left>
      <right/>
      <top style="medium">
        <color theme="0"/>
      </top>
      <bottom style="medium">
        <color theme="0"/>
      </bottom>
      <diagonal/>
    </border>
    <border>
      <left style="medium">
        <color rgb="FF53B3DD"/>
      </left>
      <right style="medium">
        <color rgb="FF2C6682"/>
      </right>
      <top style="medium">
        <color theme="0"/>
      </top>
      <bottom style="medium">
        <color theme="0"/>
      </bottom>
      <diagonal/>
    </border>
    <border>
      <left style="medium">
        <color rgb="FF53B3DD"/>
      </left>
      <right style="medium">
        <color theme="0"/>
      </right>
      <top style="medium">
        <color theme="0"/>
      </top>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medium">
        <color theme="0"/>
      </left>
      <right style="medium">
        <color theme="0"/>
      </right>
      <top style="medium">
        <color theme="0"/>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style="medium">
        <color rgb="FF2C6682"/>
      </right>
      <top style="thin">
        <color rgb="FF53B3DD"/>
      </top>
      <bottom style="hair">
        <color rgb="FF53B3DD"/>
      </bottom>
      <diagonal/>
    </border>
    <border>
      <left style="hair">
        <color rgb="FF53B3DD"/>
      </left>
      <right/>
      <top style="hair">
        <color rgb="FF53B3DD"/>
      </top>
      <bottom style="hair">
        <color rgb="FF53B3DD"/>
      </bottom>
      <diagonal/>
    </border>
    <border>
      <left/>
      <right style="hair">
        <color rgb="FF53B3DD"/>
      </right>
      <top style="hair">
        <color rgb="FF53B3DD"/>
      </top>
      <bottom style="hair">
        <color rgb="FF53B3DD"/>
      </bottom>
      <diagonal/>
    </border>
    <border>
      <left style="hair">
        <color rgb="FF53B3DD"/>
      </left>
      <right style="medium">
        <color rgb="FF2C6682"/>
      </right>
      <top style="hair">
        <color rgb="FF53B3DD"/>
      </top>
      <bottom style="hair">
        <color rgb="FF53B3DD"/>
      </bottom>
      <diagonal/>
    </border>
    <border>
      <left style="thin">
        <color rgb="FF53B3DD"/>
      </left>
      <right/>
      <top style="thin">
        <color rgb="FF53B3DD"/>
      </top>
      <bottom/>
      <diagonal/>
    </border>
    <border>
      <left style="thin">
        <color rgb="FF53B3DD"/>
      </left>
      <right/>
      <top/>
      <bottom/>
      <diagonal/>
    </border>
    <border>
      <left style="thin">
        <color rgb="FF53B3DD"/>
      </left>
      <right/>
      <top/>
      <bottom style="thin">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auto="1"/>
      </right>
      <top style="medium">
        <color rgb="FF53B3DD"/>
      </top>
      <bottom style="medium">
        <color rgb="FF53B3DD"/>
      </bottom>
      <diagonal/>
    </border>
    <border>
      <left style="thin">
        <color auto="1"/>
      </left>
      <right style="medium">
        <color rgb="FF53B3DD"/>
      </right>
      <top style="medium">
        <color rgb="FF53B3DD"/>
      </top>
      <bottom style="medium">
        <color rgb="FF53B3DD"/>
      </bottom>
      <diagonal/>
    </border>
    <border>
      <left/>
      <right style="medium">
        <color theme="0"/>
      </right>
      <top style="thin">
        <color theme="0"/>
      </top>
      <bottom/>
      <diagonal/>
    </border>
    <border>
      <left/>
      <right style="dashed">
        <color theme="0"/>
      </right>
      <top/>
      <bottom/>
      <diagonal/>
    </border>
    <border>
      <left style="dashed">
        <color theme="0"/>
      </left>
      <right style="dashed">
        <color theme="0"/>
      </right>
      <top/>
      <bottom/>
      <diagonal/>
    </border>
    <border>
      <left style="dashed">
        <color theme="0"/>
      </left>
      <right/>
      <top/>
      <bottom/>
      <diagonal/>
    </border>
    <border>
      <left style="dashed">
        <color theme="0"/>
      </left>
      <right style="thin">
        <color rgb="FF53B3DD"/>
      </right>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medium">
        <color rgb="FF2C6682"/>
      </left>
      <right/>
      <top/>
      <bottom style="thin">
        <color rgb="FF53B3DD"/>
      </bottom>
      <diagonal/>
    </border>
    <border>
      <left/>
      <right style="dashed">
        <color theme="0"/>
      </right>
      <top/>
      <bottom style="thin">
        <color rgb="FF53B3DD"/>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rgb="FF53B3DD"/>
      </left>
      <right style="thin">
        <color theme="0"/>
      </right>
      <top style="thin">
        <color theme="0"/>
      </top>
      <bottom style="thin">
        <color theme="0"/>
      </bottom>
      <diagonal/>
    </border>
    <border>
      <left style="thin">
        <color rgb="FF53B3DD"/>
      </left>
      <right style="thin">
        <color theme="0"/>
      </right>
      <top/>
      <bottom/>
      <diagonal/>
    </border>
    <border>
      <left style="thin">
        <color theme="0"/>
      </left>
      <right/>
      <top/>
      <bottom style="thin">
        <color rgb="FF53B3DD"/>
      </bottom>
      <diagonal/>
    </border>
    <border>
      <left/>
      <right style="thin">
        <color theme="0"/>
      </right>
      <top/>
      <bottom style="thin">
        <color rgb="FF53B3DD"/>
      </bottom>
      <diagonal/>
    </border>
    <border>
      <left style="thin">
        <color theme="0"/>
      </left>
      <right style="thin">
        <color theme="0"/>
      </right>
      <top/>
      <bottom style="thin">
        <color rgb="FF53B3DD"/>
      </bottom>
      <diagonal/>
    </border>
    <border>
      <left style="thin">
        <color theme="0"/>
      </left>
      <right style="medium">
        <color theme="0"/>
      </right>
      <top/>
      <bottom style="thin">
        <color rgb="FF53B3DD"/>
      </bottom>
      <diagonal/>
    </border>
    <border>
      <left style="medium">
        <color rgb="FF2C6682"/>
      </left>
      <right style="hair">
        <color rgb="FF53B3DD"/>
      </right>
      <top style="thin">
        <color rgb="FF53B3DD"/>
      </top>
      <bottom style="hair">
        <color rgb="FF53B3DD"/>
      </bottom>
      <diagonal/>
    </border>
    <border>
      <left style="thin">
        <color theme="0"/>
      </left>
      <right style="medium">
        <color theme="0"/>
      </right>
      <top/>
      <bottom/>
      <diagonal/>
    </border>
    <border>
      <left/>
      <right style="thin">
        <color rgb="FF53B3DD"/>
      </right>
      <top style="thin">
        <color theme="0"/>
      </top>
      <bottom/>
      <diagonal/>
    </border>
    <border>
      <left style="hair">
        <color rgb="FF53B3DD"/>
      </left>
      <right style="hair">
        <color auto="1"/>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2C6682"/>
      </left>
      <right style="hair">
        <color rgb="FF2C6682"/>
      </right>
      <top style="thin">
        <color rgb="FF53B3DD"/>
      </top>
      <bottom style="hair">
        <color rgb="FF2C6682"/>
      </bottom>
      <diagonal/>
    </border>
    <border>
      <left/>
      <right style="thin">
        <color rgb="FF53B3DD"/>
      </right>
      <top/>
      <bottom/>
      <diagonal/>
    </border>
    <border>
      <left style="hair">
        <color rgb="FF53B3DD"/>
      </left>
      <right style="hair">
        <color auto="1"/>
      </right>
      <top style="hair">
        <color rgb="FF53B3DD"/>
      </top>
      <bottom style="hair">
        <color rgb="FF53B3DD"/>
      </bottom>
      <diagonal/>
    </border>
    <border>
      <left style="medium">
        <color rgb="FF2C6682"/>
      </left>
      <right style="hair">
        <color rgb="FF53B3DD"/>
      </right>
      <top style="hair">
        <color rgb="FF53B3DD"/>
      </top>
      <bottom/>
      <diagonal/>
    </border>
    <border>
      <left style="hair">
        <color rgb="FF53B3DD"/>
      </left>
      <right style="hair">
        <color rgb="FF53B3DD"/>
      </right>
      <top style="hair">
        <color rgb="FF53B3DD"/>
      </top>
      <bottom/>
      <diagonal/>
    </border>
    <border>
      <left style="thin">
        <color rgb="FF53B3DD"/>
      </left>
      <right/>
      <top style="thin">
        <color theme="0"/>
      </top>
      <bottom/>
      <diagonal/>
    </border>
    <border>
      <left/>
      <right style="thin">
        <color rgb="FF2C6682"/>
      </right>
      <top style="thin">
        <color theme="0"/>
      </top>
      <bottom/>
      <diagonal/>
    </border>
    <border>
      <left style="medium">
        <color rgb="FF2C6682"/>
      </left>
      <right/>
      <top/>
      <bottom style="medium">
        <color rgb="FF53B3DD"/>
      </bottom>
      <diagonal/>
    </border>
    <border>
      <left/>
      <right style="thin">
        <color rgb="FF53B3DD"/>
      </right>
      <top/>
      <bottom style="medium">
        <color rgb="FF53B3DD"/>
      </bottom>
      <diagonal/>
    </border>
    <border>
      <left style="thin">
        <color rgb="FF53B3DD"/>
      </left>
      <right style="thin">
        <color rgb="FF53B3DD"/>
      </right>
      <top style="thin">
        <color rgb="FF53B3DD"/>
      </top>
      <bottom/>
      <diagonal/>
    </border>
    <border>
      <left style="thin">
        <color rgb="FF53B3DD"/>
      </left>
      <right style="thin">
        <color theme="0"/>
      </right>
      <top style="thin">
        <color rgb="FF53B3DD"/>
      </top>
      <bottom style="thin">
        <color rgb="FF53B3DD"/>
      </bottom>
      <diagonal/>
    </border>
    <border>
      <left style="thin">
        <color theme="0"/>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right/>
      <top style="thin">
        <color rgb="FF53B3DD"/>
      </top>
      <bottom style="thin">
        <color rgb="FF53B3DD"/>
      </bottom>
      <diagonal/>
    </border>
    <border>
      <left/>
      <right style="thin">
        <color rgb="FF53B3DD"/>
      </right>
      <top style="thin">
        <color rgb="FF53B3DD"/>
      </top>
      <bottom style="thin">
        <color rgb="FF53B3DD"/>
      </bottom>
      <diagonal/>
    </border>
    <border>
      <left style="thin">
        <color auto="1"/>
      </left>
      <right/>
      <top style="medium">
        <color rgb="FF53B3DD"/>
      </top>
      <bottom style="medium">
        <color rgb="FF53B3DD"/>
      </bottom>
      <diagonal/>
    </border>
    <border>
      <left style="medium">
        <color rgb="FF53B3DD"/>
      </left>
      <right/>
      <top/>
      <bottom/>
      <diagonal/>
    </border>
    <border>
      <left/>
      <right style="thin">
        <color rgb="FF53B3DD"/>
      </right>
      <top/>
      <bottom style="thin">
        <color rgb="FF53B3DD"/>
      </bottom>
      <diagonal/>
    </border>
    <border>
      <left/>
      <right style="thin">
        <color rgb="FF53B3DD"/>
      </right>
      <top/>
      <bottom style="thin">
        <color theme="0"/>
      </bottom>
      <diagonal/>
    </border>
    <border>
      <left style="thin">
        <color rgb="FF53B3DD"/>
      </left>
      <right/>
      <top style="thin">
        <color rgb="FF53B3DD"/>
      </top>
      <bottom style="thin">
        <color rgb="FF53B3DD"/>
      </bottom>
      <diagonal/>
    </border>
    <border>
      <left/>
      <right style="medium">
        <color rgb="FF53B3DD"/>
      </right>
      <top/>
      <bottom style="medium">
        <color theme="0"/>
      </bottom>
      <diagonal/>
    </border>
    <border>
      <left style="medium">
        <color theme="0"/>
      </left>
      <right style="medium">
        <color theme="0"/>
      </right>
      <top/>
      <bottom style="medium">
        <color theme="0"/>
      </bottom>
      <diagonal/>
    </border>
    <border>
      <left style="medium">
        <color theme="0"/>
      </left>
      <right style="medium">
        <color rgb="FF53B3DD"/>
      </right>
      <top/>
      <bottom style="medium">
        <color theme="0"/>
      </bottom>
      <diagonal/>
    </border>
    <border>
      <left style="medium">
        <color rgb="FF2C6682"/>
      </left>
      <right style="hair">
        <color rgb="FF53B3DD"/>
      </right>
      <top style="hair">
        <color rgb="FF53B3DD"/>
      </top>
      <bottom style="thin">
        <color rgb="FF53B3DD"/>
      </bottom>
      <diagonal/>
    </border>
    <border>
      <left/>
      <right style="medium">
        <color rgb="FF53B3DD"/>
      </right>
      <top style="medium">
        <color theme="0"/>
      </top>
      <bottom style="medium">
        <color theme="0"/>
      </bottom>
      <diagonal/>
    </border>
    <border>
      <left style="medium">
        <color theme="0"/>
      </left>
      <right style="medium">
        <color rgb="FF53B3DD"/>
      </right>
      <top style="medium">
        <color theme="0"/>
      </top>
      <bottom style="medium">
        <color theme="0"/>
      </bottom>
      <diagonal/>
    </border>
    <border>
      <left style="thin">
        <color rgb="FF53B3DD"/>
      </left>
      <right style="thin">
        <color rgb="FF53B3DD"/>
      </right>
      <top style="thin">
        <color rgb="FF53B3DD"/>
      </top>
      <bottom style="thin">
        <color rgb="FF53B3DD"/>
      </bottom>
      <diagonal/>
    </border>
    <border>
      <left/>
      <right style="medium">
        <color theme="0"/>
      </right>
      <top style="medium">
        <color theme="0"/>
      </top>
      <bottom style="medium">
        <color theme="0"/>
      </bottom>
      <diagonal/>
    </border>
    <border>
      <left style="thin">
        <color auto="1"/>
      </left>
      <right style="thin">
        <color rgb="FF53B3DD"/>
      </right>
      <top style="medium">
        <color rgb="FF53B3DD"/>
      </top>
      <bottom style="medium">
        <color rgb="FF53B3DD"/>
      </bottom>
      <diagonal/>
    </border>
    <border>
      <left style="medium">
        <color theme="0"/>
      </left>
      <right style="medium">
        <color theme="0"/>
      </right>
      <top style="medium">
        <color theme="0"/>
      </top>
      <bottom style="medium">
        <color theme="0"/>
      </bottom>
      <diagonal/>
    </border>
    <border>
      <left style="thin">
        <color rgb="FF53B3DD"/>
      </left>
      <right/>
      <top/>
      <bottom style="thin">
        <color rgb="FF53B3DD"/>
      </bottom>
      <diagonal/>
    </border>
    <border>
      <left style="hair">
        <color rgb="FF53B3DD"/>
      </left>
      <right style="hair">
        <color auto="1"/>
      </right>
      <top style="hair">
        <color rgb="FF53B3DD"/>
      </top>
      <bottom style="thin">
        <color rgb="FF53B3DD"/>
      </bottom>
      <diagonal/>
    </border>
    <border>
      <left style="medium">
        <color rgb="FF2C6682"/>
      </left>
      <right style="thin">
        <color rgb="FF53B3DD"/>
      </right>
      <top style="medium">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style="thin">
        <color rgb="FF53B3DD"/>
      </left>
      <right style="thin">
        <color rgb="FF53B3DD"/>
      </right>
      <top/>
      <bottom style="thin">
        <color rgb="FF53B3DD"/>
      </bottom>
      <diagonal/>
    </border>
    <border>
      <left style="thin">
        <color rgb="FF53B3DD"/>
      </left>
      <right style="thin">
        <color rgb="FF53B3DD"/>
      </right>
      <top style="thin">
        <color theme="0"/>
      </top>
      <bottom style="thin">
        <color rgb="FF53B3DD"/>
      </bottom>
      <diagonal/>
    </border>
    <border>
      <left/>
      <right style="medium">
        <color rgb="FF53B3DD"/>
      </right>
      <top style="medium">
        <color theme="0"/>
      </top>
      <bottom style="medium">
        <color rgb="FF53B3DD"/>
      </bottom>
      <diagonal/>
    </border>
    <border>
      <left style="medium">
        <color theme="0"/>
      </left>
      <right style="medium">
        <color theme="0"/>
      </right>
      <top style="medium">
        <color theme="0"/>
      </top>
      <bottom style="medium">
        <color rgb="FF53B3DD"/>
      </bottom>
      <diagonal/>
    </border>
    <border>
      <left style="medium">
        <color theme="0"/>
      </left>
      <right/>
      <top style="medium">
        <color theme="0"/>
      </top>
      <bottom style="medium">
        <color rgb="FF53B3DD"/>
      </bottom>
      <diagonal/>
    </border>
    <border>
      <left style="hair">
        <color rgb="FF53B3DD"/>
      </left>
      <right style="thin">
        <color rgb="FF53B3DD"/>
      </right>
      <top style="hair">
        <color rgb="FF53B3DD"/>
      </top>
      <bottom/>
      <diagonal/>
    </border>
    <border>
      <left style="thin">
        <color rgb="FF53B3DD"/>
      </left>
      <right style="thin">
        <color rgb="FF53B3DD"/>
      </right>
      <top style="medium">
        <color rgb="FF53B3DD"/>
      </top>
      <bottom style="thin">
        <color rgb="FF53B3DD"/>
      </bottom>
      <diagonal/>
    </border>
    <border>
      <left style="thin">
        <color rgb="FF2C6682"/>
      </left>
      <right/>
      <top style="thin">
        <color rgb="FF53B3DD"/>
      </top>
      <bottom style="thin">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rgb="FF53B3DD"/>
      </left>
      <right style="medium">
        <color rgb="FF2C6682"/>
      </right>
      <top style="hair">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style="thin">
        <color rgb="FF53B3DD"/>
      </top>
      <bottom style="thin">
        <color rgb="FF53B3DD"/>
      </bottom>
      <diagonal/>
    </border>
    <border>
      <left/>
      <right/>
      <top style="hair">
        <color rgb="FF53B3DD"/>
      </top>
      <bottom style="hair">
        <color rgb="FF53B3DD"/>
      </bottom>
      <diagonal/>
    </border>
    <border>
      <left style="hair">
        <color rgb="FF53B3DD"/>
      </left>
      <right/>
      <top style="hair">
        <color rgb="FF53B3DD"/>
      </top>
      <bottom style="thin">
        <color rgb="FF53B3DD"/>
      </bottom>
      <diagonal/>
    </border>
    <border>
      <left/>
      <right/>
      <top style="hair">
        <color rgb="FF53B3DD"/>
      </top>
      <bottom style="thin">
        <color rgb="FF53B3DD"/>
      </bottom>
      <diagonal/>
    </border>
    <border>
      <left/>
      <right style="hair">
        <color rgb="FF53B3DD"/>
      </right>
      <top style="hair">
        <color rgb="FF53B3DD"/>
      </top>
      <bottom style="thin">
        <color rgb="FF53B3DD"/>
      </bottom>
      <diagonal/>
    </border>
    <border>
      <left style="double">
        <color theme="0"/>
      </left>
      <right/>
      <top style="thin">
        <color theme="0"/>
      </top>
      <bottom style="thin">
        <color theme="0"/>
      </bottom>
      <diagonal/>
    </border>
    <border>
      <left/>
      <right style="medium">
        <color rgb="FF2C6682"/>
      </right>
      <top/>
      <bottom style="thin">
        <color theme="0"/>
      </bottom>
      <diagonal/>
    </border>
    <border>
      <left style="medium">
        <color rgb="FF2C6682"/>
      </left>
      <right/>
      <top style="thin">
        <color theme="0"/>
      </top>
      <bottom style="medium">
        <color auto="1"/>
      </bottom>
      <diagonal/>
    </border>
    <border>
      <left/>
      <right/>
      <top style="thin">
        <color theme="0"/>
      </top>
      <bottom style="medium">
        <color auto="1"/>
      </bottom>
      <diagonal/>
    </border>
    <border>
      <left/>
      <right style="thin">
        <color theme="0"/>
      </right>
      <top style="thin">
        <color theme="0"/>
      </top>
      <bottom style="medium">
        <color auto="1"/>
      </bottom>
      <diagonal/>
    </border>
    <border>
      <left style="medium">
        <color rgb="FF2C6682"/>
      </left>
      <right/>
      <top style="medium">
        <color auto="1"/>
      </top>
      <bottom/>
      <diagonal/>
    </border>
    <border>
      <left/>
      <right/>
      <top style="thin">
        <color theme="0"/>
      </top>
      <bottom style="hair">
        <color rgb="FF53B3DD"/>
      </bottom>
      <diagonal/>
    </border>
    <border>
      <left/>
      <right style="medium">
        <color rgb="FF2C6682"/>
      </right>
      <top style="thin">
        <color theme="0"/>
      </top>
      <bottom style="hair">
        <color rgb="FF53B3DD"/>
      </bottom>
      <diagonal/>
    </border>
    <border>
      <left style="medium">
        <color rgb="FF2C6682"/>
      </left>
      <right/>
      <top/>
      <bottom style="medium">
        <color rgb="FF2C6682"/>
      </bottom>
      <diagonal/>
    </border>
    <border>
      <left/>
      <right/>
      <top/>
      <bottom style="medium">
        <color rgb="FF2C6682"/>
      </bottom>
      <diagonal/>
    </border>
    <border>
      <left/>
      <right style="medium">
        <color auto="1"/>
      </right>
      <top/>
      <bottom style="medium">
        <color rgb="FF2C6682"/>
      </bottom>
      <diagonal/>
    </border>
    <border>
      <left style="medium">
        <color auto="1"/>
      </left>
      <right/>
      <top/>
      <bottom style="medium">
        <color rgb="FF2C6682"/>
      </bottom>
      <diagonal/>
    </border>
    <border>
      <left/>
      <right style="hair">
        <color rgb="FF53B3DD"/>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thin">
        <color theme="0"/>
      </left>
      <right/>
      <top style="thin">
        <color auto="1"/>
      </top>
      <bottom/>
      <diagonal/>
    </border>
    <border>
      <left style="thin">
        <color auto="1"/>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theme="0"/>
      </left>
      <right/>
      <top style="thin">
        <color auto="1"/>
      </top>
      <bottom style="thin">
        <color auto="1"/>
      </bottom>
      <diagonal/>
    </border>
    <border>
      <left style="thin">
        <color theme="0"/>
      </left>
      <right/>
      <top/>
      <bottom style="thin">
        <color auto="1"/>
      </bottom>
      <diagonal/>
    </border>
    <border>
      <left style="medium">
        <color auto="1"/>
      </left>
      <right style="medium">
        <color auto="1"/>
      </right>
      <top style="medium">
        <color auto="1"/>
      </top>
      <bottom style="medium">
        <color auto="1"/>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auto="1"/>
      </left>
      <right style="thin">
        <color auto="1"/>
      </right>
      <top/>
      <bottom/>
      <diagonal/>
    </border>
    <border>
      <left style="medium">
        <color rgb="FF000000"/>
      </left>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2">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0" fillId="11" borderId="175" applyNumberFormat="0" applyFont="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0" borderId="547" applyNumberFormat="0" applyFill="0" applyAlignment="0" applyProtection="0">
      <alignment vertical="center"/>
    </xf>
    <xf numFmtId="0" fontId="191" fillId="0" borderId="547" applyNumberFormat="0" applyFill="0" applyAlignment="0" applyProtection="0">
      <alignment vertical="center"/>
    </xf>
    <xf numFmtId="0" fontId="192" fillId="0" borderId="548" applyNumberFormat="0" applyFill="0" applyAlignment="0" applyProtection="0">
      <alignment vertical="center"/>
    </xf>
    <xf numFmtId="0" fontId="192" fillId="0" borderId="0" applyNumberFormat="0" applyFill="0" applyBorder="0" applyAlignment="0" applyProtection="0">
      <alignment vertical="center"/>
    </xf>
    <xf numFmtId="0" fontId="193" fillId="50" borderId="549" applyNumberFormat="0" applyAlignment="0" applyProtection="0">
      <alignment vertical="center"/>
    </xf>
    <xf numFmtId="0" fontId="194" fillId="51" borderId="550" applyNumberFormat="0" applyAlignment="0" applyProtection="0">
      <alignment vertical="center"/>
    </xf>
    <xf numFmtId="0" fontId="195" fillId="51" borderId="549" applyNumberFormat="0" applyAlignment="0" applyProtection="0">
      <alignment vertical="center"/>
    </xf>
    <xf numFmtId="0" fontId="196" fillId="52" borderId="551" applyNumberFormat="0" applyAlignment="0" applyProtection="0">
      <alignment vertical="center"/>
    </xf>
    <xf numFmtId="0" fontId="197" fillId="0" borderId="552" applyNumberFormat="0" applyFill="0" applyAlignment="0" applyProtection="0">
      <alignment vertical="center"/>
    </xf>
    <xf numFmtId="0" fontId="198" fillId="0" borderId="553" applyNumberFormat="0" applyFill="0" applyAlignment="0" applyProtection="0">
      <alignment vertical="center"/>
    </xf>
    <xf numFmtId="0" fontId="199" fillId="53" borderId="0" applyNumberFormat="0" applyBorder="0" applyAlignment="0" applyProtection="0">
      <alignment vertical="center"/>
    </xf>
    <xf numFmtId="0" fontId="200" fillId="54" borderId="0" applyNumberFormat="0" applyBorder="0" applyAlignment="0" applyProtection="0">
      <alignment vertical="center"/>
    </xf>
    <xf numFmtId="0" fontId="201" fillId="55" borderId="0" applyNumberFormat="0" applyBorder="0" applyAlignment="0" applyProtection="0">
      <alignment vertical="center"/>
    </xf>
    <xf numFmtId="0" fontId="202" fillId="56" borderId="0" applyNumberFormat="0" applyBorder="0" applyAlignment="0" applyProtection="0">
      <alignment vertical="center"/>
    </xf>
    <xf numFmtId="0" fontId="203" fillId="57" borderId="0" applyNumberFormat="0" applyBorder="0" applyAlignment="0" applyProtection="0">
      <alignment vertical="center"/>
    </xf>
    <xf numFmtId="0" fontId="203" fillId="58" borderId="0" applyNumberFormat="0" applyBorder="0" applyAlignment="0" applyProtection="0">
      <alignment vertical="center"/>
    </xf>
    <xf numFmtId="0" fontId="202" fillId="59" borderId="0" applyNumberFormat="0" applyBorder="0" applyAlignment="0" applyProtection="0">
      <alignment vertical="center"/>
    </xf>
    <xf numFmtId="0" fontId="202" fillId="60" borderId="0" applyNumberFormat="0" applyBorder="0" applyAlignment="0" applyProtection="0">
      <alignment vertical="center"/>
    </xf>
    <xf numFmtId="0" fontId="203" fillId="61" borderId="0" applyNumberFormat="0" applyBorder="0" applyAlignment="0" applyProtection="0">
      <alignment vertical="center"/>
    </xf>
    <xf numFmtId="0" fontId="203" fillId="62" borderId="0" applyNumberFormat="0" applyBorder="0" applyAlignment="0" applyProtection="0">
      <alignment vertical="center"/>
    </xf>
    <xf numFmtId="0" fontId="202" fillId="63" borderId="0" applyNumberFormat="0" applyBorder="0" applyAlignment="0" applyProtection="0">
      <alignment vertical="center"/>
    </xf>
    <xf numFmtId="0" fontId="202" fillId="64" borderId="0" applyNumberFormat="0" applyBorder="0" applyAlignment="0" applyProtection="0">
      <alignment vertical="center"/>
    </xf>
    <xf numFmtId="0" fontId="203" fillId="65" borderId="0" applyNumberFormat="0" applyBorder="0" applyAlignment="0" applyProtection="0">
      <alignment vertical="center"/>
    </xf>
    <xf numFmtId="0" fontId="203" fillId="66" borderId="0" applyNumberFormat="0" applyBorder="0" applyAlignment="0" applyProtection="0">
      <alignment vertical="center"/>
    </xf>
    <xf numFmtId="0" fontId="202" fillId="67" borderId="0" applyNumberFormat="0" applyBorder="0" applyAlignment="0" applyProtection="0">
      <alignment vertical="center"/>
    </xf>
    <xf numFmtId="0" fontId="202" fillId="68" borderId="0" applyNumberFormat="0" applyBorder="0" applyAlignment="0" applyProtection="0">
      <alignment vertical="center"/>
    </xf>
    <xf numFmtId="0" fontId="203" fillId="69" borderId="0" applyNumberFormat="0" applyBorder="0" applyAlignment="0" applyProtection="0">
      <alignment vertical="center"/>
    </xf>
    <xf numFmtId="0" fontId="203" fillId="70" borderId="0" applyNumberFormat="0" applyBorder="0" applyAlignment="0" applyProtection="0">
      <alignment vertical="center"/>
    </xf>
    <xf numFmtId="0" fontId="202" fillId="71" borderId="0" applyNumberFormat="0" applyBorder="0" applyAlignment="0" applyProtection="0">
      <alignment vertical="center"/>
    </xf>
    <xf numFmtId="0" fontId="202" fillId="72" borderId="0" applyNumberFormat="0" applyBorder="0" applyAlignment="0" applyProtection="0">
      <alignment vertical="center"/>
    </xf>
    <xf numFmtId="0" fontId="203" fillId="73" borderId="0" applyNumberFormat="0" applyBorder="0" applyAlignment="0" applyProtection="0">
      <alignment vertical="center"/>
    </xf>
    <xf numFmtId="0" fontId="203" fillId="74" borderId="0" applyNumberFormat="0" applyBorder="0" applyAlignment="0" applyProtection="0">
      <alignment vertical="center"/>
    </xf>
    <xf numFmtId="0" fontId="202" fillId="75" borderId="0" applyNumberFormat="0" applyBorder="0" applyAlignment="0" applyProtection="0">
      <alignment vertical="center"/>
    </xf>
    <xf numFmtId="0" fontId="202" fillId="76" borderId="0" applyNumberFormat="0" applyBorder="0" applyAlignment="0" applyProtection="0">
      <alignment vertical="center"/>
    </xf>
    <xf numFmtId="0" fontId="203" fillId="77" borderId="0" applyNumberFormat="0" applyBorder="0" applyAlignment="0" applyProtection="0">
      <alignment vertical="center"/>
    </xf>
    <xf numFmtId="0" fontId="203" fillId="4" borderId="0" applyNumberFormat="0" applyBorder="0" applyAlignment="0" applyProtection="0">
      <alignment vertical="center"/>
    </xf>
    <xf numFmtId="0" fontId="202" fillId="78" borderId="0" applyNumberFormat="0" applyBorder="0" applyAlignment="0" applyProtection="0">
      <alignment vertical="center"/>
    </xf>
    <xf numFmtId="0" fontId="204" fillId="54" borderId="0" applyNumberFormat="0" applyBorder="0" applyAlignment="0" applyProtection="0"/>
    <xf numFmtId="177" fontId="108" fillId="0" borderId="0" applyFont="0" applyFill="0" applyBorder="0" applyAlignment="0" applyProtection="0"/>
    <xf numFmtId="178"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43"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9"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9" fontId="0" fillId="0" borderId="0" applyFont="0" applyFill="0" applyBorder="0" applyAlignment="0" applyProtection="0"/>
    <xf numFmtId="177" fontId="0" fillId="0" borderId="0" applyFont="0" applyFill="0" applyBorder="0" applyAlignment="0" applyProtection="0"/>
    <xf numFmtId="177" fontId="108" fillId="0" borderId="0" applyFont="0" applyFill="0" applyBorder="0" applyAlignment="0" applyProtection="0"/>
    <xf numFmtId="43" fontId="108" fillId="0" borderId="0" applyFont="0" applyFill="0" applyBorder="0" applyAlignment="0" applyProtection="0"/>
    <xf numFmtId="177" fontId="108" fillId="0" borderId="0" applyFont="0" applyFill="0" applyBorder="0" applyAlignment="0" applyProtection="0"/>
    <xf numFmtId="177" fontId="108" fillId="0" borderId="0" applyFont="0" applyFill="0" applyBorder="0" applyAlignment="0" applyProtection="0"/>
    <xf numFmtId="177" fontId="108"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177" fontId="0" fillId="0" borderId="0" applyFont="0" applyFill="0" applyBorder="0" applyAlignment="0" applyProtection="0"/>
    <xf numFmtId="0" fontId="205" fillId="0" borderId="0" applyNumberFormat="0" applyFill="0" applyBorder="0" applyAlignment="0" applyProtection="0"/>
    <xf numFmtId="0" fontId="206" fillId="55" borderId="0" applyNumberFormat="0" applyBorder="0" applyAlignment="0" applyProtection="0"/>
    <xf numFmtId="0" fontId="108" fillId="0" borderId="0"/>
    <xf numFmtId="0" fontId="108" fillId="0" borderId="0"/>
    <xf numFmtId="0" fontId="108" fillId="0" borderId="0"/>
    <xf numFmtId="0" fontId="108" fillId="0" borderId="0"/>
    <xf numFmtId="0" fontId="0" fillId="0" borderId="0"/>
    <xf numFmtId="0" fontId="67" fillId="0" borderId="0"/>
    <xf numFmtId="0" fontId="0"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0" fillId="0" borderId="0"/>
    <xf numFmtId="0" fontId="207" fillId="0" borderId="0"/>
    <xf numFmtId="0" fontId="108" fillId="0" borderId="0"/>
    <xf numFmtId="0" fontId="0" fillId="0" borderId="0"/>
    <xf numFmtId="0" fontId="0" fillId="0" borderId="0"/>
    <xf numFmtId="0" fontId="108" fillId="0" borderId="0"/>
    <xf numFmtId="0" fontId="0" fillId="0" borderId="0"/>
    <xf numFmtId="0" fontId="43" fillId="0" borderId="0"/>
    <xf numFmtId="0" fontId="108" fillId="0" borderId="0"/>
    <xf numFmtId="0" fontId="108" fillId="0" borderId="0"/>
    <xf numFmtId="0" fontId="108" fillId="0" borderId="0"/>
    <xf numFmtId="0" fontId="108"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8" fillId="0" borderId="0"/>
    <xf numFmtId="0" fontId="40" fillId="0" borderId="0">
      <alignment vertical="center"/>
    </xf>
    <xf numFmtId="0" fontId="0" fillId="0" borderId="0"/>
    <xf numFmtId="0" fontId="0" fillId="0" borderId="0"/>
    <xf numFmtId="0" fontId="108" fillId="0" borderId="0"/>
    <xf numFmtId="0" fontId="0" fillId="0" borderId="0"/>
    <xf numFmtId="0" fontId="0" fillId="0" borderId="0"/>
    <xf numFmtId="0" fontId="108" fillId="0" borderId="0"/>
    <xf numFmtId="0" fontId="0" fillId="0" borderId="0"/>
    <xf numFmtId="0" fontId="108" fillId="0" borderId="0"/>
    <xf numFmtId="0" fontId="0" fillId="0" borderId="0"/>
    <xf numFmtId="0" fontId="0" fillId="0" borderId="0"/>
    <xf numFmtId="0" fontId="108" fillId="0" borderId="0"/>
    <xf numFmtId="0" fontId="0" fillId="0" borderId="0"/>
    <xf numFmtId="0" fontId="108" fillId="0" borderId="0"/>
    <xf numFmtId="0" fontId="108" fillId="0" borderId="0"/>
    <xf numFmtId="0" fontId="0" fillId="0" borderId="0"/>
    <xf numFmtId="0" fontId="0" fillId="0" borderId="0"/>
    <xf numFmtId="0" fontId="0" fillId="0" borderId="0"/>
    <xf numFmtId="0" fontId="0" fillId="0" borderId="0"/>
    <xf numFmtId="0" fontId="208" fillId="0" borderId="0"/>
    <xf numFmtId="0" fontId="108" fillId="0" borderId="0"/>
    <xf numFmtId="0" fontId="0" fillId="11" borderId="175" applyNumberFormat="0" applyFont="0" applyAlignment="0" applyProtection="0"/>
    <xf numFmtId="9" fontId="108" fillId="0" borderId="0" applyFont="0" applyFill="0" applyBorder="0" applyAlignment="0" applyProtection="0"/>
    <xf numFmtId="9" fontId="108"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08" fillId="0" borderId="0" applyFont="0" applyFill="0" applyBorder="0" applyAlignment="0" applyProtection="0"/>
    <xf numFmtId="0" fontId="0" fillId="0" borderId="0"/>
    <xf numFmtId="0" fontId="0" fillId="0" borderId="0"/>
  </cellStyleXfs>
  <cellXfs count="1901">
    <xf numFmtId="0" fontId="0" fillId="0" borderId="0" xfId="0"/>
    <xf numFmtId="0" fontId="1" fillId="0" borderId="1" xfId="0" applyFont="1" applyBorder="1" applyAlignment="1">
      <alignment horizontal="center"/>
    </xf>
    <xf numFmtId="0" fontId="0" fillId="0" borderId="2" xfId="0" applyBorder="1" applyAlignment="1">
      <alignment horizontal="center" vertical="center"/>
    </xf>
    <xf numFmtId="9" fontId="0" fillId="0" borderId="0" xfId="3" applyFont="1" applyFill="1" applyBorder="1" applyAlignment="1">
      <alignment horizontal="center"/>
    </xf>
    <xf numFmtId="0" fontId="1" fillId="0" borderId="0" xfId="0" applyFont="1" applyAlignment="1">
      <alignment vertical="center"/>
    </xf>
    <xf numFmtId="9" fontId="1" fillId="0" borderId="0" xfId="3" applyFont="1" applyFill="1" applyBorder="1" applyAlignment="1">
      <alignment horizontal="center" vertical="center"/>
    </xf>
    <xf numFmtId="0" fontId="1" fillId="0" borderId="0" xfId="0" applyFont="1" applyAlignment="1">
      <alignment horizontal="center" vertical="center"/>
    </xf>
    <xf numFmtId="0" fontId="1" fillId="0" borderId="0" xfId="0" applyFont="1"/>
    <xf numFmtId="0" fontId="0" fillId="0" borderId="0" xfId="0" applyAlignment="1">
      <alignment horizontal="center" vertical="center"/>
    </xf>
    <xf numFmtId="0" fontId="0" fillId="0" borderId="0" xfId="0" applyAlignment="1">
      <alignment horizontal="center"/>
    </xf>
    <xf numFmtId="0" fontId="2" fillId="0" borderId="0" xfId="0" applyFont="1"/>
    <xf numFmtId="0" fontId="0" fillId="0" borderId="0" xfId="0" applyAlignment="1">
      <alignment vertical="center"/>
    </xf>
    <xf numFmtId="0" fontId="0" fillId="0" borderId="3" xfId="0" applyBorder="1"/>
    <xf numFmtId="0" fontId="0" fillId="2" borderId="0" xfId="0" applyFill="1" applyAlignment="1">
      <alignment vertical="center"/>
    </xf>
    <xf numFmtId="0" fontId="0" fillId="3" borderId="0" xfId="0" applyFill="1" applyAlignment="1">
      <alignment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1" fillId="2" borderId="7" xfId="0" applyFont="1" applyFill="1" applyBorder="1" applyAlignment="1">
      <alignment horizontal="center"/>
    </xf>
    <xf numFmtId="0" fontId="0" fillId="0" borderId="3" xfId="0" applyBorder="1" applyAlignment="1">
      <alignment horizontal="left" vertical="center"/>
    </xf>
    <xf numFmtId="9" fontId="4" fillId="0" borderId="3" xfId="0" applyNumberFormat="1" applyFont="1" applyBorder="1" applyAlignment="1">
      <alignment horizontal="center" vertical="center"/>
    </xf>
    <xf numFmtId="0" fontId="0" fillId="5" borderId="4" xfId="0" applyFill="1" applyBorder="1"/>
    <xf numFmtId="0" fontId="0" fillId="5" borderId="5" xfId="0" applyFill="1" applyBorder="1"/>
    <xf numFmtId="0" fontId="0" fillId="5" borderId="6" xfId="0" applyFill="1" applyBorder="1"/>
    <xf numFmtId="0" fontId="0" fillId="0" borderId="0" xfId="0" applyAlignment="1">
      <alignment wrapText="1"/>
    </xf>
    <xf numFmtId="0" fontId="5" fillId="6" borderId="8" xfId="0" applyFont="1" applyFill="1" applyBorder="1" applyAlignment="1">
      <alignment horizontal="center" vertical="center"/>
    </xf>
    <xf numFmtId="0" fontId="6" fillId="7" borderId="9" xfId="0" applyFont="1" applyFill="1" applyBorder="1" applyAlignment="1">
      <alignment horizontal="center" vertical="center" wrapText="1"/>
    </xf>
    <xf numFmtId="0" fontId="6" fillId="7" borderId="10" xfId="0" applyFont="1" applyFill="1" applyBorder="1" applyAlignment="1">
      <alignment vertical="center" wrapText="1"/>
    </xf>
    <xf numFmtId="0" fontId="6" fillId="7" borderId="10"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7" fillId="8" borderId="12" xfId="0" applyFont="1" applyFill="1" applyBorder="1" applyAlignment="1">
      <alignment horizontal="left" vertical="center"/>
    </xf>
    <xf numFmtId="180" fontId="0" fillId="0" borderId="13" xfId="0" applyNumberFormat="1" applyBorder="1"/>
    <xf numFmtId="9" fontId="0" fillId="0" borderId="13" xfId="3" applyFont="1" applyBorder="1" applyAlignment="1"/>
    <xf numFmtId="2" fontId="0" fillId="0" borderId="13" xfId="0" applyNumberFormat="1" applyBorder="1"/>
    <xf numFmtId="2" fontId="0" fillId="0" borderId="14" xfId="0" applyNumberFormat="1" applyBorder="1"/>
    <xf numFmtId="0" fontId="7" fillId="8" borderId="15" xfId="0" applyFont="1" applyFill="1" applyBorder="1" applyAlignment="1">
      <alignment horizontal="left" vertical="center"/>
    </xf>
    <xf numFmtId="0" fontId="7" fillId="8" borderId="16" xfId="0" applyFont="1" applyFill="1" applyBorder="1" applyAlignment="1">
      <alignment horizontal="left" vertical="center"/>
    </xf>
    <xf numFmtId="180" fontId="0" fillId="0" borderId="17" xfId="0" applyNumberFormat="1" applyBorder="1" applyAlignment="1">
      <alignment horizontal="center" vertical="center"/>
    </xf>
    <xf numFmtId="9" fontId="0" fillId="0" borderId="17"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15" fontId="0" fillId="0" borderId="0" xfId="0" applyNumberFormat="1"/>
    <xf numFmtId="4" fontId="0" fillId="0" borderId="0" xfId="0" applyNumberFormat="1"/>
    <xf numFmtId="9" fontId="0" fillId="0" borderId="0" xfId="0" applyNumberFormat="1"/>
    <xf numFmtId="181" fontId="0" fillId="0" borderId="0" xfId="0" applyNumberFormat="1"/>
    <xf numFmtId="182" fontId="8" fillId="0" borderId="0" xfId="0" applyNumberFormat="1" applyFont="1"/>
    <xf numFmtId="182" fontId="0" fillId="0" borderId="0" xfId="0" applyNumberFormat="1"/>
    <xf numFmtId="181" fontId="9" fillId="0" borderId="19" xfId="0" applyNumberFormat="1" applyFont="1" applyBorder="1"/>
    <xf numFmtId="0" fontId="9" fillId="2" borderId="20" xfId="0" applyFont="1" applyFill="1" applyBorder="1" applyAlignment="1">
      <alignment horizontal="center"/>
    </xf>
    <xf numFmtId="0" fontId="9" fillId="2" borderId="21" xfId="0" applyFont="1" applyFill="1" applyBorder="1" applyAlignment="1">
      <alignment horizontal="center"/>
    </xf>
    <xf numFmtId="0" fontId="9" fillId="2" borderId="22" xfId="0" applyFont="1" applyFill="1" applyBorder="1" applyAlignment="1">
      <alignment horizontal="center"/>
    </xf>
    <xf numFmtId="0" fontId="9" fillId="3" borderId="20" xfId="0" applyFont="1" applyFill="1" applyBorder="1" applyAlignment="1">
      <alignment horizontal="center"/>
    </xf>
    <xf numFmtId="0" fontId="9" fillId="3" borderId="21" xfId="0" applyFont="1" applyFill="1" applyBorder="1" applyAlignment="1">
      <alignment horizontal="center"/>
    </xf>
    <xf numFmtId="0" fontId="10" fillId="0" borderId="22" xfId="0" applyFont="1" applyBorder="1" applyAlignment="1">
      <alignment horizontal="center"/>
    </xf>
    <xf numFmtId="0" fontId="11" fillId="9" borderId="20" xfId="0" applyFont="1" applyFill="1" applyBorder="1" applyAlignment="1">
      <alignment horizontal="center"/>
    </xf>
    <xf numFmtId="0" fontId="11" fillId="9" borderId="21" xfId="0" applyFont="1" applyFill="1" applyBorder="1" applyAlignment="1">
      <alignment horizontal="center"/>
    </xf>
    <xf numFmtId="0" fontId="11" fillId="10" borderId="4" xfId="0" applyFont="1" applyFill="1" applyBorder="1" applyAlignment="1">
      <alignment horizontal="center"/>
    </xf>
    <xf numFmtId="0" fontId="11" fillId="10" borderId="5" xfId="0" applyFont="1" applyFill="1" applyBorder="1" applyAlignment="1">
      <alignment horizontal="center"/>
    </xf>
    <xf numFmtId="0" fontId="9" fillId="0" borderId="23" xfId="0" applyFont="1" applyBorder="1" applyAlignment="1">
      <alignment horizontal="center"/>
    </xf>
    <xf numFmtId="0" fontId="9" fillId="0" borderId="20" xfId="0" applyFont="1" applyBorder="1" applyAlignment="1">
      <alignment horizontal="center"/>
    </xf>
    <xf numFmtId="0" fontId="9" fillId="0" borderId="24" xfId="0" applyFont="1" applyBorder="1" applyAlignment="1">
      <alignment horizontal="center"/>
    </xf>
    <xf numFmtId="181" fontId="9" fillId="0" borderId="25" xfId="0" applyNumberFormat="1" applyFont="1" applyBorder="1" applyAlignment="1">
      <alignment horizontal="center"/>
    </xf>
    <xf numFmtId="0" fontId="9" fillId="11" borderId="26" xfId="0" applyFont="1" applyFill="1" applyBorder="1" applyAlignment="1">
      <alignment horizontal="center"/>
    </xf>
    <xf numFmtId="0" fontId="9" fillId="0" borderId="27" xfId="0" applyFont="1" applyBorder="1" applyAlignment="1">
      <alignment horizontal="center"/>
    </xf>
    <xf numFmtId="0" fontId="9" fillId="0" borderId="26" xfId="0" applyFont="1" applyBorder="1" applyAlignment="1">
      <alignment horizontal="center"/>
    </xf>
    <xf numFmtId="0" fontId="9" fillId="0" borderId="28" xfId="0" applyFont="1" applyBorder="1" applyAlignment="1">
      <alignment horizontal="center"/>
    </xf>
    <xf numFmtId="0" fontId="1" fillId="0" borderId="7" xfId="0" applyFont="1" applyBorder="1" applyAlignment="1">
      <alignment horizontal="center"/>
    </xf>
    <xf numFmtId="17" fontId="9" fillId="0" borderId="3" xfId="0" applyNumberFormat="1" applyFont="1" applyBorder="1" applyAlignment="1">
      <alignment horizontal="center"/>
    </xf>
    <xf numFmtId="182" fontId="8" fillId="11" borderId="0" xfId="0" applyNumberFormat="1" applyFont="1" applyFill="1"/>
    <xf numFmtId="183" fontId="8" fillId="0" borderId="0" xfId="3" applyNumberFormat="1" applyFont="1" applyAlignment="1">
      <alignment horizontal="center"/>
    </xf>
    <xf numFmtId="184" fontId="0" fillId="11" borderId="0" xfId="1" applyNumberFormat="1" applyFont="1" applyFill="1"/>
    <xf numFmtId="0" fontId="12" fillId="0" borderId="0" xfId="0" applyFont="1"/>
    <xf numFmtId="185" fontId="8" fillId="11" borderId="0" xfId="0" applyNumberFormat="1" applyFont="1" applyFill="1"/>
    <xf numFmtId="10" fontId="8" fillId="0" borderId="0" xfId="3" applyNumberFormat="1" applyFont="1" applyAlignment="1">
      <alignment horizontal="center"/>
    </xf>
    <xf numFmtId="186" fontId="0" fillId="0" borderId="0" xfId="0" applyNumberFormat="1"/>
    <xf numFmtId="0" fontId="8" fillId="0" borderId="0" xfId="0" applyFont="1" applyAlignment="1">
      <alignment horizontal="center"/>
    </xf>
    <xf numFmtId="185" fontId="8" fillId="0" borderId="0" xfId="0" applyNumberFormat="1" applyFont="1"/>
    <xf numFmtId="182" fontId="13" fillId="0" borderId="0" xfId="0" applyNumberFormat="1" applyFont="1"/>
    <xf numFmtId="181" fontId="8" fillId="0" borderId="0" xfId="0" applyNumberFormat="1" applyFont="1"/>
    <xf numFmtId="0" fontId="8" fillId="0" borderId="0" xfId="0" applyFont="1"/>
    <xf numFmtId="17" fontId="14" fillId="11" borderId="29" xfId="0" applyNumberFormat="1" applyFont="1" applyFill="1" applyBorder="1" applyAlignment="1">
      <alignment horizontal="center"/>
    </xf>
    <xf numFmtId="17" fontId="14" fillId="11" borderId="30" xfId="0" applyNumberFormat="1" applyFont="1" applyFill="1" applyBorder="1" applyAlignment="1">
      <alignment horizontal="center"/>
    </xf>
    <xf numFmtId="17" fontId="14" fillId="11" borderId="31" xfId="0" applyNumberFormat="1" applyFont="1" applyFill="1" applyBorder="1" applyAlignment="1">
      <alignment horizontal="center"/>
    </xf>
    <xf numFmtId="17" fontId="0" fillId="11" borderId="30" xfId="0" applyNumberFormat="1" applyFill="1" applyBorder="1"/>
    <xf numFmtId="17" fontId="0" fillId="11" borderId="31" xfId="0" applyNumberFormat="1" applyFill="1" applyBorder="1"/>
    <xf numFmtId="43" fontId="0" fillId="0" borderId="0" xfId="1" applyFont="1"/>
    <xf numFmtId="10" fontId="0" fillId="0" borderId="0" xfId="0" applyNumberFormat="1"/>
    <xf numFmtId="181" fontId="1" fillId="0" borderId="0" xfId="0" applyNumberFormat="1" applyFont="1" applyAlignment="1">
      <alignment horizontal="left" indent="1"/>
    </xf>
    <xf numFmtId="2" fontId="0" fillId="0" borderId="0" xfId="0" applyNumberFormat="1"/>
    <xf numFmtId="2" fontId="0" fillId="0" borderId="0" xfId="1" applyNumberFormat="1" applyFont="1"/>
    <xf numFmtId="181" fontId="1" fillId="0" borderId="0" xfId="0" applyNumberFormat="1" applyFont="1" applyAlignment="1">
      <alignment vertical="center"/>
    </xf>
    <xf numFmtId="181" fontId="1" fillId="0" borderId="0" xfId="0" applyNumberFormat="1" applyFont="1" applyAlignment="1">
      <alignment horizontal="center" vertical="center" wrapText="1"/>
    </xf>
    <xf numFmtId="181" fontId="1" fillId="0" borderId="0" xfId="0" applyNumberFormat="1" applyFont="1" applyAlignment="1">
      <alignment horizontal="center"/>
    </xf>
    <xf numFmtId="4" fontId="1" fillId="0" borderId="0" xfId="0" applyNumberFormat="1" applyFont="1" applyAlignment="1">
      <alignment horizontal="center"/>
    </xf>
    <xf numFmtId="37" fontId="0" fillId="0" borderId="0" xfId="0" applyNumberFormat="1"/>
    <xf numFmtId="0" fontId="9" fillId="0" borderId="19" xfId="0" applyFont="1" applyBorder="1"/>
    <xf numFmtId="0" fontId="11" fillId="12" borderId="20" xfId="0" applyFont="1" applyFill="1" applyBorder="1" applyAlignment="1">
      <alignment horizontal="center"/>
    </xf>
    <xf numFmtId="0" fontId="11" fillId="12" borderId="21" xfId="0" applyFont="1" applyFill="1" applyBorder="1" applyAlignment="1">
      <alignment horizontal="center"/>
    </xf>
    <xf numFmtId="0" fontId="9" fillId="0" borderId="25" xfId="0" applyFont="1" applyBorder="1" applyAlignment="1">
      <alignment horizontal="center"/>
    </xf>
    <xf numFmtId="0" fontId="1" fillId="0" borderId="0" xfId="0" applyFont="1" applyAlignment="1">
      <alignment horizontal="center"/>
    </xf>
    <xf numFmtId="182" fontId="15" fillId="13" borderId="0" xfId="0" applyNumberFormat="1" applyFont="1" applyFill="1"/>
    <xf numFmtId="182" fontId="15" fillId="0" borderId="0" xfId="0" applyNumberFormat="1" applyFont="1"/>
    <xf numFmtId="183" fontId="15" fillId="0" borderId="0" xfId="0" applyNumberFormat="1" applyFont="1" applyAlignment="1">
      <alignment horizontal="center"/>
    </xf>
    <xf numFmtId="187" fontId="15" fillId="0" borderId="0" xfId="0" applyNumberFormat="1" applyFont="1" applyAlignment="1">
      <alignment horizontal="center"/>
    </xf>
    <xf numFmtId="0" fontId="9" fillId="11" borderId="0" xfId="0" applyFont="1" applyFill="1" applyAlignment="1">
      <alignment horizontal="center"/>
    </xf>
    <xf numFmtId="0" fontId="9" fillId="0" borderId="0" xfId="0" applyFont="1" applyAlignment="1">
      <alignment horizontal="center"/>
    </xf>
    <xf numFmtId="182" fontId="9" fillId="4" borderId="0" xfId="0" applyNumberFormat="1" applyFont="1" applyFill="1"/>
    <xf numFmtId="177" fontId="0" fillId="0" borderId="0" xfId="0" applyNumberFormat="1"/>
    <xf numFmtId="40" fontId="0" fillId="0" borderId="0" xfId="0" applyNumberFormat="1"/>
    <xf numFmtId="17" fontId="0" fillId="0" borderId="0" xfId="0" applyNumberFormat="1"/>
    <xf numFmtId="17" fontId="14" fillId="11" borderId="29" xfId="0" applyNumberFormat="1" applyFont="1" applyFill="1" applyBorder="1" applyAlignment="1">
      <alignment horizontal="left"/>
    </xf>
    <xf numFmtId="17" fontId="14" fillId="11" borderId="30" xfId="0" applyNumberFormat="1" applyFont="1" applyFill="1" applyBorder="1" applyAlignment="1">
      <alignment horizontal="left"/>
    </xf>
    <xf numFmtId="17" fontId="14" fillId="11" borderId="31" xfId="0" applyNumberFormat="1" applyFont="1" applyFill="1" applyBorder="1" applyAlignment="1">
      <alignment horizontal="left"/>
    </xf>
    <xf numFmtId="188" fontId="0" fillId="0" borderId="0" xfId="1" applyNumberFormat="1" applyFont="1"/>
    <xf numFmtId="0" fontId="16" fillId="0" borderId="0" xfId="0" applyFont="1"/>
    <xf numFmtId="0" fontId="1" fillId="0" borderId="0" xfId="0" applyFont="1" applyAlignment="1">
      <alignment horizontal="left" indent="1"/>
    </xf>
    <xf numFmtId="0" fontId="1" fillId="0" borderId="0" xfId="0" applyFont="1" applyAlignment="1">
      <alignment horizontal="center" vertical="center" wrapText="1"/>
    </xf>
    <xf numFmtId="10" fontId="0" fillId="0" borderId="0" xfId="3" applyNumberFormat="1" applyFont="1" applyFill="1" applyBorder="1" applyAlignment="1">
      <alignment horizontal="center"/>
    </xf>
    <xf numFmtId="0" fontId="17" fillId="14" borderId="32" xfId="0" applyFont="1" applyFill="1" applyBorder="1" applyAlignment="1">
      <alignment horizontal="centerContinuous" vertical="center"/>
    </xf>
    <xf numFmtId="0" fontId="17" fillId="14" borderId="33" xfId="0" applyFont="1" applyFill="1" applyBorder="1" applyAlignment="1">
      <alignment horizontal="centerContinuous" vertical="center"/>
    </xf>
    <xf numFmtId="0" fontId="17" fillId="14" borderId="34" xfId="0" applyFont="1" applyFill="1" applyBorder="1" applyAlignment="1">
      <alignment horizontal="centerContinuous" vertical="center"/>
    </xf>
    <xf numFmtId="0" fontId="18" fillId="15" borderId="0" xfId="0" applyFont="1" applyFill="1" applyAlignment="1">
      <alignment horizontal="center" vertical="center"/>
    </xf>
    <xf numFmtId="15" fontId="18" fillId="15" borderId="0" xfId="0" applyNumberFormat="1" applyFont="1" applyFill="1" applyAlignment="1">
      <alignment horizontal="center" vertical="center"/>
    </xf>
    <xf numFmtId="0" fontId="19" fillId="7" borderId="35" xfId="0" applyFont="1" applyFill="1" applyBorder="1" applyAlignment="1">
      <alignment horizontal="centerContinuous" vertical="center"/>
    </xf>
    <xf numFmtId="0" fontId="20" fillId="7" borderId="36" xfId="0" applyFont="1" applyFill="1" applyBorder="1" applyAlignment="1">
      <alignment horizontal="centerContinuous" vertical="center"/>
    </xf>
    <xf numFmtId="0" fontId="20" fillId="7" borderId="37" xfId="0" applyFont="1" applyFill="1" applyBorder="1" applyAlignment="1">
      <alignment horizontal="centerContinuous" vertical="center"/>
    </xf>
    <xf numFmtId="0" fontId="6" fillId="16" borderId="38" xfId="0" applyFont="1" applyFill="1" applyBorder="1" applyAlignment="1">
      <alignment horizontal="center" vertical="center"/>
    </xf>
    <xf numFmtId="0" fontId="6" fillId="16" borderId="39" xfId="0" applyFont="1" applyFill="1" applyBorder="1" applyAlignment="1">
      <alignment horizontal="center" vertical="center"/>
    </xf>
    <xf numFmtId="0" fontId="6" fillId="16" borderId="40" xfId="0" applyFont="1" applyFill="1" applyBorder="1" applyAlignment="1">
      <alignment horizontal="center" vertical="center"/>
    </xf>
    <xf numFmtId="0" fontId="6" fillId="16" borderId="41" xfId="0" applyFont="1" applyFill="1" applyBorder="1" applyAlignment="1">
      <alignment horizontal="center" vertical="center"/>
    </xf>
    <xf numFmtId="0" fontId="6" fillId="7" borderId="42" xfId="0" applyFont="1" applyFill="1" applyBorder="1" applyAlignment="1">
      <alignment horizontal="centerContinuous" vertical="center"/>
    </xf>
    <xf numFmtId="0" fontId="6" fillId="7" borderId="43" xfId="0" applyFont="1" applyFill="1" applyBorder="1" applyAlignment="1">
      <alignment horizontal="centerContinuous" vertical="center"/>
    </xf>
    <xf numFmtId="0" fontId="6" fillId="7" borderId="44" xfId="0" applyFont="1" applyFill="1" applyBorder="1" applyAlignment="1">
      <alignment horizontal="centerContinuous" vertical="center"/>
    </xf>
    <xf numFmtId="0" fontId="6" fillId="7" borderId="45" xfId="0" applyFont="1" applyFill="1" applyBorder="1" applyAlignment="1">
      <alignment horizontal="centerContinuous" vertical="center"/>
    </xf>
    <xf numFmtId="38" fontId="6" fillId="0" borderId="46" xfId="0" applyNumberFormat="1" applyFont="1" applyBorder="1" applyAlignment="1" applyProtection="1">
      <alignment horizontal="center" vertical="center"/>
      <protection locked="0"/>
    </xf>
    <xf numFmtId="38" fontId="6" fillId="0" borderId="47" xfId="0" applyNumberFormat="1" applyFont="1" applyBorder="1" applyAlignment="1" applyProtection="1">
      <alignment horizontal="center" vertical="center"/>
      <protection locked="0"/>
    </xf>
    <xf numFmtId="10" fontId="6" fillId="16" borderId="48" xfId="3" applyNumberFormat="1" applyFont="1" applyFill="1" applyBorder="1" applyAlignment="1">
      <alignment horizontal="center" vertical="center"/>
    </xf>
    <xf numFmtId="38" fontId="6" fillId="0" borderId="49" xfId="0" applyNumberFormat="1" applyFont="1" applyBorder="1" applyAlignment="1">
      <alignment horizontal="center" vertical="center"/>
    </xf>
    <xf numFmtId="38" fontId="6" fillId="16" borderId="47" xfId="0" applyNumberFormat="1" applyFont="1" applyFill="1" applyBorder="1" applyAlignment="1">
      <alignment horizontal="center" vertical="center"/>
    </xf>
    <xf numFmtId="38" fontId="21" fillId="0" borderId="47" xfId="0" applyNumberFormat="1" applyFont="1" applyBorder="1" applyAlignment="1">
      <alignment horizontal="center" vertical="center"/>
    </xf>
    <xf numFmtId="0" fontId="21" fillId="0" borderId="48" xfId="0" applyFont="1" applyBorder="1" applyAlignment="1">
      <alignment horizontal="center" vertical="center"/>
    </xf>
    <xf numFmtId="0" fontId="19" fillId="17" borderId="38" xfId="0" applyFont="1" applyFill="1" applyBorder="1" applyAlignment="1">
      <alignment horizontal="center" vertical="center"/>
    </xf>
    <xf numFmtId="0" fontId="19" fillId="17" borderId="39" xfId="0" applyFont="1" applyFill="1" applyBorder="1" applyAlignment="1">
      <alignment horizontal="center" vertical="center"/>
    </xf>
    <xf numFmtId="0" fontId="19" fillId="17" borderId="40" xfId="0" applyFont="1" applyFill="1" applyBorder="1" applyAlignment="1">
      <alignment horizontal="center" vertical="center"/>
    </xf>
    <xf numFmtId="0" fontId="19" fillId="17" borderId="41" xfId="0" applyFont="1" applyFill="1" applyBorder="1" applyAlignment="1">
      <alignment horizontal="center" vertical="center"/>
    </xf>
    <xf numFmtId="0" fontId="19" fillId="17" borderId="42" xfId="0" applyFont="1" applyFill="1" applyBorder="1" applyAlignment="1">
      <alignment horizontal="center" vertical="center"/>
    </xf>
    <xf numFmtId="0" fontId="19" fillId="17" borderId="43" xfId="0" applyFont="1" applyFill="1" applyBorder="1" applyAlignment="1">
      <alignment horizontal="center" vertical="center"/>
    </xf>
    <xf numFmtId="0" fontId="19" fillId="17" borderId="44" xfId="0" applyFont="1" applyFill="1" applyBorder="1" applyAlignment="1">
      <alignment horizontal="center" vertical="center"/>
    </xf>
    <xf numFmtId="0" fontId="6" fillId="17" borderId="45" xfId="0" applyFont="1" applyFill="1" applyBorder="1" applyAlignment="1">
      <alignment horizontal="center" vertical="center" wrapText="1"/>
    </xf>
    <xf numFmtId="0" fontId="6" fillId="17" borderId="43" xfId="0" applyFont="1" applyFill="1" applyBorder="1" applyAlignment="1">
      <alignment horizontal="center" vertical="center" wrapText="1"/>
    </xf>
    <xf numFmtId="0" fontId="6" fillId="17" borderId="44" xfId="0" applyFont="1" applyFill="1" applyBorder="1" applyAlignment="1">
      <alignment horizontal="center" vertical="center" wrapText="1"/>
    </xf>
    <xf numFmtId="0" fontId="19" fillId="17" borderId="45" xfId="0" applyFont="1" applyFill="1" applyBorder="1" applyAlignment="1">
      <alignment horizontal="center" vertical="center"/>
    </xf>
    <xf numFmtId="0" fontId="6" fillId="0" borderId="46"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16" borderId="48" xfId="0" applyFont="1" applyFill="1" applyBorder="1" applyAlignment="1">
      <alignment horizontal="center" vertical="center"/>
    </xf>
    <xf numFmtId="0" fontId="6" fillId="0" borderId="49" xfId="0" applyFont="1" applyBorder="1" applyAlignment="1" applyProtection="1">
      <alignment horizontal="center" vertical="center"/>
      <protection locked="0"/>
    </xf>
    <xf numFmtId="0" fontId="6" fillId="0" borderId="48" xfId="0" applyFont="1" applyBorder="1" applyAlignment="1" applyProtection="1">
      <alignment horizontal="center" vertical="center" wrapText="1"/>
      <protection locked="0"/>
    </xf>
    <xf numFmtId="0" fontId="6" fillId="16" borderId="47" xfId="0" applyFont="1" applyFill="1" applyBorder="1" applyAlignment="1">
      <alignment horizontal="center" vertical="center"/>
    </xf>
    <xf numFmtId="0" fontId="22" fillId="6" borderId="50" xfId="0" applyFont="1" applyFill="1" applyBorder="1" applyAlignment="1">
      <alignment horizontal="center" vertical="center" wrapText="1"/>
    </xf>
    <xf numFmtId="0" fontId="22" fillId="6" borderId="51" xfId="0" applyFont="1" applyFill="1" applyBorder="1" applyAlignment="1">
      <alignment horizontal="center" vertical="center" wrapText="1"/>
    </xf>
    <xf numFmtId="0" fontId="22" fillId="6" borderId="52" xfId="0" applyFont="1" applyFill="1" applyBorder="1" applyAlignment="1">
      <alignment horizontal="center" vertical="center" wrapText="1"/>
    </xf>
    <xf numFmtId="0" fontId="23" fillId="18" borderId="53" xfId="0" applyFont="1" applyFill="1" applyBorder="1" applyAlignment="1">
      <alignment horizontal="center" vertical="center" wrapText="1"/>
    </xf>
    <xf numFmtId="0" fontId="23" fillId="18" borderId="54" xfId="0" applyFont="1" applyFill="1" applyBorder="1" applyAlignment="1">
      <alignment horizontal="center" vertical="center" wrapText="1"/>
    </xf>
    <xf numFmtId="0" fontId="23" fillId="18" borderId="55" xfId="0" applyFont="1" applyFill="1" applyBorder="1" applyAlignment="1">
      <alignment horizontal="center" vertical="center" wrapText="1"/>
    </xf>
    <xf numFmtId="0" fontId="24" fillId="19" borderId="56" xfId="0" applyFont="1" applyFill="1" applyBorder="1" applyAlignment="1">
      <alignment horizontal="center" vertical="center" wrapText="1"/>
    </xf>
    <xf numFmtId="0" fontId="24" fillId="19" borderId="57" xfId="0" applyFont="1" applyFill="1" applyBorder="1" applyAlignment="1">
      <alignment horizontal="left" vertical="center" wrapText="1"/>
    </xf>
    <xf numFmtId="1" fontId="24" fillId="19" borderId="57" xfId="0" applyNumberFormat="1" applyFont="1" applyFill="1" applyBorder="1" applyAlignment="1">
      <alignment horizontal="center" vertical="center" wrapText="1"/>
    </xf>
    <xf numFmtId="0" fontId="24" fillId="19" borderId="57" xfId="0" applyFont="1" applyFill="1" applyBorder="1" applyAlignment="1">
      <alignment horizontal="center" vertical="center" wrapText="1"/>
    </xf>
    <xf numFmtId="189" fontId="24" fillId="19" borderId="58" xfId="0" applyNumberFormat="1" applyFont="1" applyFill="1" applyBorder="1" applyAlignment="1">
      <alignment horizontal="center" vertical="center" wrapText="1"/>
    </xf>
    <xf numFmtId="0" fontId="25" fillId="19" borderId="59" xfId="0" applyFont="1" applyFill="1" applyBorder="1" applyAlignment="1">
      <alignment horizontal="center" vertical="center" wrapText="1"/>
    </xf>
    <xf numFmtId="0" fontId="26" fillId="19" borderId="60" xfId="0" applyFont="1" applyFill="1" applyBorder="1" applyAlignment="1">
      <alignment horizontal="left" vertical="top" wrapText="1"/>
    </xf>
    <xf numFmtId="180" fontId="26" fillId="19" borderId="60" xfId="0" applyNumberFormat="1" applyFont="1" applyFill="1" applyBorder="1" applyAlignment="1">
      <alignment horizontal="center" vertical="center" wrapText="1"/>
    </xf>
    <xf numFmtId="180" fontId="27" fillId="19" borderId="60" xfId="0" applyNumberFormat="1" applyFont="1" applyFill="1" applyBorder="1" applyAlignment="1">
      <alignment horizontal="center" vertical="center" wrapText="1"/>
    </xf>
    <xf numFmtId="189" fontId="25" fillId="19" borderId="61" xfId="0" applyNumberFormat="1" applyFont="1" applyFill="1" applyBorder="1" applyAlignment="1">
      <alignment horizontal="center" vertical="center" wrapText="1"/>
    </xf>
    <xf numFmtId="0" fontId="26" fillId="19" borderId="62" xfId="0" applyFont="1" applyFill="1" applyBorder="1" applyAlignment="1">
      <alignment horizontal="left" vertical="top" wrapText="1"/>
    </xf>
    <xf numFmtId="180" fontId="26" fillId="19" borderId="62" xfId="0" applyNumberFormat="1" applyFont="1" applyFill="1" applyBorder="1" applyAlignment="1">
      <alignment horizontal="center" vertical="center" wrapText="1"/>
    </xf>
    <xf numFmtId="180" fontId="27" fillId="19" borderId="62" xfId="0" applyNumberFormat="1" applyFont="1" applyFill="1" applyBorder="1" applyAlignment="1">
      <alignment horizontal="center" vertical="center" wrapText="1"/>
    </xf>
    <xf numFmtId="189" fontId="25" fillId="19" borderId="63" xfId="0" applyNumberFormat="1" applyFont="1" applyFill="1" applyBorder="1" applyAlignment="1">
      <alignment horizontal="center" vertical="center" wrapText="1"/>
    </xf>
    <xf numFmtId="0" fontId="28" fillId="20" borderId="64" xfId="0" applyFont="1" applyFill="1" applyBorder="1"/>
    <xf numFmtId="0" fontId="28" fillId="0" borderId="65" xfId="0" applyFont="1" applyBorder="1"/>
    <xf numFmtId="15" fontId="28" fillId="0" borderId="65" xfId="0" applyNumberFormat="1" applyFont="1" applyBorder="1"/>
    <xf numFmtId="0" fontId="28" fillId="0" borderId="66" xfId="0" applyFont="1" applyBorder="1"/>
    <xf numFmtId="0" fontId="28" fillId="0" borderId="0" xfId="0" applyFont="1"/>
    <xf numFmtId="15" fontId="28" fillId="0" borderId="0" xfId="0" applyNumberFormat="1" applyFont="1"/>
    <xf numFmtId="8" fontId="0" fillId="0" borderId="0" xfId="0" applyNumberFormat="1"/>
    <xf numFmtId="0" fontId="28" fillId="0" borderId="67" xfId="0" applyFont="1" applyBorder="1"/>
    <xf numFmtId="0" fontId="28" fillId="0" borderId="8" xfId="0" applyFont="1" applyBorder="1"/>
    <xf numFmtId="15" fontId="28" fillId="0" borderId="8" xfId="0" applyNumberFormat="1" applyFont="1" applyBorder="1"/>
    <xf numFmtId="0" fontId="29" fillId="0" borderId="0" xfId="0" applyFont="1" applyAlignment="1">
      <alignment vertical="center"/>
    </xf>
    <xf numFmtId="0" fontId="30" fillId="21" borderId="68" xfId="0" applyFont="1" applyFill="1" applyBorder="1" applyAlignment="1">
      <alignment horizontal="center" vertical="center"/>
    </xf>
    <xf numFmtId="0" fontId="30" fillId="21" borderId="69" xfId="0" applyFont="1" applyFill="1" applyBorder="1" applyAlignment="1">
      <alignment horizontal="center" vertical="center"/>
    </xf>
    <xf numFmtId="0" fontId="31" fillId="21" borderId="70" xfId="0" applyFont="1" applyFill="1" applyBorder="1" applyAlignment="1">
      <alignment horizontal="center" vertical="center"/>
    </xf>
    <xf numFmtId="190" fontId="32" fillId="0" borderId="3" xfId="0" applyNumberFormat="1" applyFont="1" applyBorder="1" applyAlignment="1">
      <alignment horizontal="center" vertical="center" textRotation="90"/>
    </xf>
    <xf numFmtId="15" fontId="33" fillId="0" borderId="13" xfId="0" applyNumberFormat="1" applyFont="1" applyBorder="1" applyAlignment="1">
      <alignment horizontal="center" vertical="center" textRotation="90"/>
    </xf>
    <xf numFmtId="17" fontId="33" fillId="0" borderId="13" xfId="0" applyNumberFormat="1" applyFont="1" applyBorder="1" applyAlignment="1">
      <alignment horizontal="center" vertical="center" textRotation="90"/>
    </xf>
    <xf numFmtId="0" fontId="23" fillId="21" borderId="70" xfId="0" applyFont="1" applyFill="1" applyBorder="1" applyAlignment="1">
      <alignment horizontal="right" vertical="center"/>
    </xf>
    <xf numFmtId="1" fontId="34" fillId="0" borderId="13" xfId="0" applyNumberFormat="1" applyFont="1" applyBorder="1" applyAlignment="1">
      <alignment horizontal="center" vertical="center"/>
    </xf>
    <xf numFmtId="0" fontId="34" fillId="0" borderId="13" xfId="0" applyFont="1" applyBorder="1" applyAlignment="1">
      <alignment horizontal="center" vertical="center"/>
    </xf>
    <xf numFmtId="0" fontId="23" fillId="21" borderId="71" xfId="0" applyFont="1" applyFill="1" applyBorder="1" applyAlignment="1">
      <alignment horizontal="right" vertical="center"/>
    </xf>
    <xf numFmtId="0" fontId="34" fillId="0" borderId="72" xfId="0" applyFont="1" applyBorder="1" applyAlignment="1">
      <alignment horizontal="center" vertical="center"/>
    </xf>
    <xf numFmtId="0" fontId="23" fillId="21" borderId="73" xfId="0" applyFont="1" applyFill="1" applyBorder="1" applyAlignment="1">
      <alignment horizontal="right" vertical="center"/>
    </xf>
    <xf numFmtId="0" fontId="34" fillId="0" borderId="74" xfId="0" applyFont="1" applyBorder="1" applyAlignment="1">
      <alignment horizontal="center" vertical="center"/>
    </xf>
    <xf numFmtId="0" fontId="30" fillId="21" borderId="75" xfId="0" applyFont="1" applyFill="1" applyBorder="1" applyAlignment="1">
      <alignment horizontal="center" vertical="center"/>
    </xf>
    <xf numFmtId="0" fontId="30" fillId="21" borderId="76" xfId="0" applyFont="1" applyFill="1" applyBorder="1" applyAlignment="1">
      <alignment horizontal="center" vertical="center"/>
    </xf>
    <xf numFmtId="43" fontId="0" fillId="0" borderId="0" xfId="1" applyFont="1" applyAlignment="1">
      <alignment vertical="center"/>
    </xf>
    <xf numFmtId="0" fontId="35" fillId="0" borderId="0" xfId="0" applyFont="1" applyAlignment="1">
      <alignment vertical="center"/>
    </xf>
    <xf numFmtId="0" fontId="36" fillId="21" borderId="77" xfId="0" applyFont="1" applyFill="1" applyBorder="1" applyAlignment="1">
      <alignment horizontal="center" vertical="center"/>
    </xf>
    <xf numFmtId="0" fontId="36" fillId="21" borderId="78" xfId="0" applyFont="1" applyFill="1" applyBorder="1" applyAlignment="1">
      <alignment horizontal="center" vertical="center"/>
    </xf>
    <xf numFmtId="0" fontId="36" fillId="21" borderId="79" xfId="0" applyFont="1" applyFill="1" applyBorder="1" applyAlignment="1">
      <alignment horizontal="center" vertical="center"/>
    </xf>
    <xf numFmtId="0" fontId="18" fillId="22" borderId="80" xfId="0" applyFont="1" applyFill="1" applyBorder="1" applyAlignment="1">
      <alignment horizontal="center" vertical="center"/>
    </xf>
    <xf numFmtId="0" fontId="18" fillId="22" borderId="0" xfId="0" applyFont="1" applyFill="1" applyAlignment="1">
      <alignment horizontal="center" vertical="center"/>
    </xf>
    <xf numFmtId="17" fontId="18" fillId="22" borderId="0" xfId="0" applyNumberFormat="1" applyFont="1" applyFill="1" applyAlignment="1">
      <alignment horizontal="center" vertical="center"/>
    </xf>
    <xf numFmtId="17" fontId="18" fillId="12" borderId="0" xfId="0" applyNumberFormat="1" applyFont="1" applyFill="1" applyAlignment="1">
      <alignment horizontal="center" vertical="center"/>
    </xf>
    <xf numFmtId="0" fontId="23" fillId="21" borderId="81" xfId="0" applyFont="1" applyFill="1" applyBorder="1" applyAlignment="1">
      <alignment horizontal="center" vertical="center" wrapText="1"/>
    </xf>
    <xf numFmtId="0" fontId="23" fillId="21" borderId="82" xfId="0" applyFont="1" applyFill="1" applyBorder="1" applyAlignment="1">
      <alignment horizontal="center" vertical="center" wrapText="1"/>
    </xf>
    <xf numFmtId="0" fontId="23" fillId="21" borderId="83" xfId="0" applyFont="1" applyFill="1" applyBorder="1" applyAlignment="1">
      <alignment horizontal="center" vertical="center" wrapText="1"/>
    </xf>
    <xf numFmtId="1" fontId="35" fillId="0" borderId="84" xfId="0" applyNumberFormat="1" applyFont="1" applyBorder="1" applyAlignment="1">
      <alignment horizontal="center" vertical="center"/>
    </xf>
    <xf numFmtId="0" fontId="35" fillId="0" borderId="85" xfId="0" applyFont="1" applyBorder="1" applyAlignment="1">
      <alignment horizontal="center" vertical="center"/>
    </xf>
    <xf numFmtId="189" fontId="37" fillId="23" borderId="85" xfId="95" applyNumberFormat="1" applyFont="1" applyFill="1" applyBorder="1" applyAlignment="1">
      <alignment horizontal="center" vertical="center"/>
    </xf>
    <xf numFmtId="0" fontId="35" fillId="0" borderId="86" xfId="0" applyFont="1" applyBorder="1" applyAlignment="1">
      <alignment horizontal="center" vertical="center"/>
    </xf>
    <xf numFmtId="0" fontId="31" fillId="21" borderId="87" xfId="0" applyFont="1" applyFill="1" applyBorder="1" applyAlignment="1">
      <alignment horizontal="center" vertical="center" wrapText="1"/>
    </xf>
    <xf numFmtId="0" fontId="31" fillId="21" borderId="88" xfId="0" applyFont="1" applyFill="1" applyBorder="1" applyAlignment="1">
      <alignment horizontal="center" vertical="center" wrapText="1"/>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9" fillId="0" borderId="89" xfId="0" applyFont="1" applyBorder="1" applyAlignment="1">
      <alignment horizontal="center" vertical="center"/>
    </xf>
    <xf numFmtId="0" fontId="40" fillId="0" borderId="90" xfId="0" applyFont="1" applyBorder="1"/>
    <xf numFmtId="0" fontId="35" fillId="0" borderId="91" xfId="0" applyFont="1" applyBorder="1" applyAlignment="1">
      <alignment horizontal="center" vertical="center"/>
    </xf>
    <xf numFmtId="0" fontId="35" fillId="0" borderId="6" xfId="0" applyFont="1" applyBorder="1" applyAlignment="1">
      <alignment horizontal="center" vertical="center"/>
    </xf>
    <xf numFmtId="0" fontId="38" fillId="0" borderId="92" xfId="0" applyFont="1" applyBorder="1" applyAlignment="1">
      <alignment horizontal="center" vertical="center"/>
    </xf>
    <xf numFmtId="0" fontId="38" fillId="0" borderId="23" xfId="0" applyFont="1" applyBorder="1" applyAlignment="1">
      <alignment horizontal="center" vertical="center"/>
    </xf>
    <xf numFmtId="0" fontId="30" fillId="21" borderId="93" xfId="0" applyFont="1" applyFill="1" applyBorder="1" applyAlignment="1">
      <alignment horizontal="center" vertical="center"/>
    </xf>
    <xf numFmtId="0" fontId="30" fillId="21" borderId="94" xfId="0" applyFont="1" applyFill="1" applyBorder="1" applyAlignment="1">
      <alignment horizontal="center" vertical="center"/>
    </xf>
    <xf numFmtId="0" fontId="36" fillId="21" borderId="95" xfId="0" applyFont="1" applyFill="1" applyBorder="1" applyAlignment="1">
      <alignment horizontal="center" vertical="center"/>
    </xf>
    <xf numFmtId="0" fontId="36" fillId="21" borderId="96" xfId="0" applyFont="1" applyFill="1" applyBorder="1" applyAlignment="1">
      <alignment horizontal="center" vertical="center"/>
    </xf>
    <xf numFmtId="0" fontId="23" fillId="21" borderId="97" xfId="0" applyFont="1" applyFill="1" applyBorder="1" applyAlignment="1">
      <alignment horizontal="center" vertical="center" wrapText="1"/>
    </xf>
    <xf numFmtId="0" fontId="23" fillId="21" borderId="98" xfId="0" applyFont="1" applyFill="1" applyBorder="1" applyAlignment="1">
      <alignment horizontal="center" vertical="center" wrapText="1"/>
    </xf>
    <xf numFmtId="189" fontId="37" fillId="23" borderId="91" xfId="95" applyNumberFormat="1" applyFont="1" applyFill="1" applyBorder="1" applyAlignment="1">
      <alignment horizontal="center" vertical="center"/>
    </xf>
    <xf numFmtId="189" fontId="37" fillId="23" borderId="99" xfId="95" applyNumberFormat="1" applyFont="1" applyFill="1" applyBorder="1" applyAlignment="1">
      <alignment horizontal="center" vertical="center"/>
    </xf>
    <xf numFmtId="0" fontId="41" fillId="21" borderId="81" xfId="0" applyFont="1" applyFill="1" applyBorder="1" applyAlignment="1">
      <alignment horizontal="center" vertical="center" wrapText="1"/>
    </xf>
    <xf numFmtId="0" fontId="41" fillId="21" borderId="82" xfId="0" applyFont="1" applyFill="1" applyBorder="1" applyAlignment="1">
      <alignment horizontal="center" vertical="center" wrapText="1"/>
    </xf>
    <xf numFmtId="0" fontId="42" fillId="0" borderId="85" xfId="0" applyFont="1" applyBorder="1" applyAlignment="1">
      <alignment horizontal="center" vertical="center"/>
    </xf>
    <xf numFmtId="0" fontId="43" fillId="0" borderId="0" xfId="0" applyFont="1"/>
    <xf numFmtId="0" fontId="44" fillId="0" borderId="0" xfId="0" applyFont="1"/>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xf>
    <xf numFmtId="0" fontId="46" fillId="0" borderId="0" xfId="0" applyFont="1" applyAlignment="1">
      <alignment horizontal="left" vertical="top" wrapText="1"/>
    </xf>
    <xf numFmtId="0" fontId="44"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49" fillId="24" borderId="7" xfId="0" applyFont="1" applyFill="1" applyBorder="1" applyAlignment="1">
      <alignment horizontal="center" vertical="center"/>
    </xf>
    <xf numFmtId="0" fontId="49" fillId="24" borderId="0" xfId="0" applyFont="1" applyFill="1" applyAlignment="1">
      <alignment horizontal="center" vertical="center"/>
    </xf>
    <xf numFmtId="0" fontId="49" fillId="18" borderId="3" xfId="0" applyFont="1" applyFill="1" applyBorder="1" applyAlignment="1">
      <alignment horizontal="center" vertical="center" wrapText="1"/>
    </xf>
    <xf numFmtId="0" fontId="49" fillId="18" borderId="4" xfId="0" applyFont="1" applyFill="1" applyBorder="1" applyAlignment="1">
      <alignment horizontal="center" vertical="center" wrapText="1"/>
    </xf>
    <xf numFmtId="0" fontId="49" fillId="18" borderId="6" xfId="0" applyFont="1" applyFill="1" applyBorder="1" applyAlignment="1">
      <alignment horizontal="center" vertical="center" wrapText="1"/>
    </xf>
    <xf numFmtId="0" fontId="48" fillId="0" borderId="0" xfId="0" applyFont="1" applyAlignment="1">
      <alignment horizontal="center" vertical="center"/>
    </xf>
    <xf numFmtId="0" fontId="50" fillId="25" borderId="3" xfId="0" applyFont="1" applyFill="1" applyBorder="1" applyAlignment="1">
      <alignment horizontal="center" vertical="center" wrapText="1"/>
    </xf>
    <xf numFmtId="181" fontId="50" fillId="0" borderId="3" xfId="0" applyNumberFormat="1" applyFont="1" applyBorder="1" applyAlignment="1">
      <alignment horizontal="center" vertical="center" wrapText="1"/>
    </xf>
    <xf numFmtId="0" fontId="50" fillId="0" borderId="3" xfId="0" applyFont="1" applyBorder="1" applyAlignment="1">
      <alignment horizontal="left" vertical="center" wrapText="1"/>
    </xf>
    <xf numFmtId="0" fontId="50" fillId="0" borderId="4" xfId="0" applyFont="1" applyBorder="1" applyAlignment="1">
      <alignment horizontal="left" vertical="center" wrapText="1"/>
    </xf>
    <xf numFmtId="0" fontId="50" fillId="0" borderId="6" xfId="0" applyFont="1" applyBorder="1" applyAlignment="1">
      <alignment horizontal="left" vertical="center" wrapText="1"/>
    </xf>
    <xf numFmtId="0" fontId="43" fillId="0" borderId="100" xfId="0" applyFont="1" applyBorder="1" applyAlignment="1">
      <alignment horizontal="center" vertical="center"/>
    </xf>
    <xf numFmtId="181" fontId="50" fillId="25" borderId="100" xfId="0" applyNumberFormat="1" applyFont="1" applyFill="1" applyBorder="1" applyAlignment="1">
      <alignment horizontal="center" vertical="center" wrapText="1"/>
    </xf>
    <xf numFmtId="1" fontId="51" fillId="25" borderId="100" xfId="0" applyNumberFormat="1" applyFont="1" applyFill="1" applyBorder="1" applyAlignment="1">
      <alignment horizontal="center" vertical="center" wrapText="1"/>
    </xf>
    <xf numFmtId="0" fontId="47" fillId="0" borderId="0" xfId="0" applyFont="1" applyAlignment="1">
      <alignment horizontal="center" vertical="center"/>
    </xf>
    <xf numFmtId="0" fontId="52" fillId="25" borderId="3" xfId="0" applyFont="1" applyFill="1" applyBorder="1" applyAlignment="1">
      <alignment horizontal="center" vertical="center" wrapText="1"/>
    </xf>
    <xf numFmtId="181" fontId="52" fillId="0" borderId="3" xfId="0" applyNumberFormat="1" applyFont="1" applyBorder="1" applyAlignment="1">
      <alignment horizontal="center" vertical="center" wrapText="1"/>
    </xf>
    <xf numFmtId="0" fontId="52" fillId="0" borderId="3" xfId="0" applyFont="1" applyBorder="1" applyAlignment="1">
      <alignment horizontal="left" vertical="center" wrapText="1"/>
    </xf>
    <xf numFmtId="0" fontId="52" fillId="0" borderId="4" xfId="0" applyFont="1" applyBorder="1" applyAlignment="1">
      <alignment horizontal="left" vertical="center" wrapText="1"/>
    </xf>
    <xf numFmtId="0" fontId="52" fillId="0" borderId="6" xfId="0" applyFont="1" applyBorder="1" applyAlignment="1">
      <alignment horizontal="left" vertical="center" wrapText="1"/>
    </xf>
    <xf numFmtId="0" fontId="0" fillId="0" borderId="100" xfId="0" applyBorder="1" applyAlignment="1">
      <alignment horizontal="center" vertical="center"/>
    </xf>
    <xf numFmtId="181" fontId="52" fillId="25" borderId="100" xfId="0" applyNumberFormat="1" applyFont="1" applyFill="1" applyBorder="1" applyAlignment="1">
      <alignment horizontal="center" vertical="center" wrapText="1"/>
    </xf>
    <xf numFmtId="1" fontId="53" fillId="25" borderId="100" xfId="0" applyNumberFormat="1" applyFont="1" applyFill="1" applyBorder="1" applyAlignment="1">
      <alignment horizontal="center" vertical="center" wrapText="1"/>
    </xf>
    <xf numFmtId="0" fontId="1" fillId="0" borderId="0" xfId="0" applyFont="1" applyAlignment="1">
      <alignment vertical="center" shrinkToFit="1"/>
    </xf>
    <xf numFmtId="0" fontId="9" fillId="0" borderId="0" xfId="0" applyFont="1" applyAlignment="1">
      <alignment horizontal="center" vertical="center" wrapText="1" shrinkToFit="1"/>
    </xf>
    <xf numFmtId="0" fontId="1" fillId="0" borderId="0" xfId="0" applyFont="1" applyAlignment="1">
      <alignment horizontal="center" vertical="center" shrinkToFit="1"/>
    </xf>
    <xf numFmtId="181" fontId="1" fillId="0" borderId="0" xfId="0" applyNumberFormat="1" applyFont="1" applyAlignment="1">
      <alignment vertical="center" shrinkToFit="1"/>
    </xf>
    <xf numFmtId="0" fontId="1" fillId="0" borderId="0" xfId="0" applyFont="1" applyAlignment="1">
      <alignment vertical="center" wrapText="1" shrinkToFit="1"/>
    </xf>
    <xf numFmtId="181" fontId="54" fillId="0" borderId="3" xfId="101" applyNumberFormat="1" applyFont="1" applyBorder="1" applyAlignment="1">
      <alignment horizontal="center" vertical="center" shrinkToFit="1"/>
    </xf>
    <xf numFmtId="0" fontId="3" fillId="26" borderId="0" xfId="0" applyFont="1" applyFill="1" applyAlignment="1">
      <alignment horizontal="center" vertical="center" shrinkToFit="1"/>
    </xf>
    <xf numFmtId="191" fontId="17" fillId="21" borderId="101" xfId="101" applyNumberFormat="1" applyFont="1" applyFill="1" applyBorder="1" applyAlignment="1">
      <alignment horizontal="center" vertical="center" wrapText="1" shrinkToFit="1"/>
    </xf>
    <xf numFmtId="1" fontId="11" fillId="21" borderId="101" xfId="101" applyNumberFormat="1" applyFont="1" applyFill="1" applyBorder="1" applyAlignment="1">
      <alignment horizontal="center" vertical="center" wrapText="1" shrinkToFit="1"/>
    </xf>
    <xf numFmtId="0" fontId="17" fillId="21" borderId="101" xfId="101" applyFont="1" applyFill="1" applyBorder="1" applyAlignment="1">
      <alignment horizontal="center" vertical="center" wrapText="1" shrinkToFit="1"/>
    </xf>
    <xf numFmtId="49" fontId="17" fillId="21" borderId="101" xfId="101" applyNumberFormat="1" applyFont="1" applyFill="1" applyBorder="1" applyAlignment="1">
      <alignment horizontal="center" vertical="center" wrapText="1" shrinkToFit="1"/>
    </xf>
    <xf numFmtId="192" fontId="17" fillId="21" borderId="101" xfId="101" applyNumberFormat="1" applyFont="1" applyFill="1" applyBorder="1" applyAlignment="1">
      <alignment horizontal="center" vertical="center" wrapText="1" shrinkToFit="1"/>
    </xf>
    <xf numFmtId="58" fontId="17" fillId="21" borderId="101" xfId="101" applyNumberFormat="1" applyFont="1" applyFill="1" applyBorder="1" applyAlignment="1">
      <alignment horizontal="center" vertical="center" wrapText="1" shrinkToFit="1"/>
    </xf>
    <xf numFmtId="181" fontId="17" fillId="21" borderId="101" xfId="101" applyNumberFormat="1" applyFont="1" applyFill="1" applyBorder="1" applyAlignment="1">
      <alignment horizontal="center" vertical="center" wrapText="1" shrinkToFit="1"/>
    </xf>
    <xf numFmtId="193" fontId="17" fillId="21" borderId="101" xfId="101" applyNumberFormat="1" applyFont="1" applyFill="1" applyBorder="1" applyAlignment="1">
      <alignment horizontal="center" vertical="center" wrapText="1" shrinkToFit="1"/>
    </xf>
    <xf numFmtId="177" fontId="32" fillId="0" borderId="0" xfId="0" applyNumberFormat="1" applyFont="1" applyAlignment="1">
      <alignment vertical="center" wrapText="1" shrinkToFit="1"/>
    </xf>
    <xf numFmtId="0" fontId="55" fillId="0" borderId="102" xfId="0" applyFont="1" applyBorder="1" applyAlignment="1">
      <alignment horizontal="center" wrapText="1"/>
    </xf>
    <xf numFmtId="191" fontId="56" fillId="0" borderId="3" xfId="101" applyNumberFormat="1" applyFont="1" applyBorder="1" applyAlignment="1">
      <alignment horizontal="center" shrinkToFit="1"/>
    </xf>
    <xf numFmtId="1" fontId="56" fillId="8" borderId="101" xfId="101" applyNumberFormat="1" applyFont="1" applyFill="1" applyBorder="1" applyAlignment="1">
      <alignment horizontal="center" wrapText="1" shrinkToFit="1"/>
    </xf>
    <xf numFmtId="0" fontId="57" fillId="0" borderId="102" xfId="0" applyFont="1" applyBorder="1" applyAlignment="1">
      <alignment horizontal="center" vertical="center" wrapText="1"/>
    </xf>
    <xf numFmtId="0" fontId="58" fillId="0" borderId="102" xfId="0" applyFont="1" applyBorder="1" applyAlignment="1">
      <alignment horizontal="center" vertical="center" wrapText="1"/>
    </xf>
    <xf numFmtId="0" fontId="58" fillId="0" borderId="103" xfId="0" applyFont="1" applyBorder="1" applyAlignment="1">
      <alignment horizontal="center" vertical="center" wrapText="1"/>
    </xf>
    <xf numFmtId="188" fontId="56" fillId="0" borderId="3" xfId="101" applyNumberFormat="1" applyFont="1" applyBorder="1" applyAlignment="1">
      <alignment horizontal="center" shrinkToFit="1"/>
    </xf>
    <xf numFmtId="188" fontId="56" fillId="8" borderId="3" xfId="101" applyNumberFormat="1" applyFont="1" applyFill="1" applyBorder="1" applyAlignment="1">
      <alignment horizontal="center" wrapText="1" shrinkToFit="1"/>
    </xf>
    <xf numFmtId="188" fontId="56" fillId="8" borderId="3" xfId="101" applyNumberFormat="1" applyFont="1" applyFill="1" applyBorder="1" applyAlignment="1">
      <alignment horizontal="center" shrinkToFit="1"/>
    </xf>
    <xf numFmtId="0" fontId="59" fillId="22" borderId="102" xfId="0" applyFont="1" applyFill="1" applyBorder="1" applyAlignment="1">
      <alignment horizontal="center" vertical="center" wrapText="1"/>
    </xf>
    <xf numFmtId="0" fontId="60" fillId="8" borderId="104" xfId="0" applyFont="1" applyFill="1" applyBorder="1" applyAlignment="1">
      <alignment horizontal="center" wrapText="1" readingOrder="1"/>
    </xf>
    <xf numFmtId="0" fontId="61" fillId="8" borderId="104" xfId="0" applyFont="1" applyFill="1" applyBorder="1" applyAlignment="1">
      <alignment horizontal="center" wrapText="1" readingOrder="1"/>
    </xf>
    <xf numFmtId="193" fontId="56" fillId="0" borderId="3" xfId="101" applyNumberFormat="1" applyFont="1" applyBorder="1" applyAlignment="1">
      <alignment horizontal="center" shrinkToFit="1"/>
    </xf>
    <xf numFmtId="0" fontId="55" fillId="22" borderId="102" xfId="0" applyFont="1" applyFill="1" applyBorder="1" applyAlignment="1">
      <alignment horizontal="center" vertical="center" wrapText="1"/>
    </xf>
    <xf numFmtId="177" fontId="62" fillId="0" borderId="101" xfId="65" applyFont="1" applyBorder="1" applyAlignment="1">
      <alignment vertical="center" shrinkToFit="1"/>
    </xf>
    <xf numFmtId="9" fontId="62" fillId="0" borderId="3" xfId="3" applyFont="1" applyBorder="1" applyAlignment="1">
      <alignment horizontal="center" vertical="center" shrinkToFit="1"/>
    </xf>
    <xf numFmtId="0" fontId="63" fillId="0" borderId="102" xfId="0" applyFont="1" applyBorder="1" applyAlignment="1">
      <alignment horizontal="center" vertical="center" wrapText="1"/>
    </xf>
    <xf numFmtId="0" fontId="64" fillId="27" borderId="105" xfId="0" applyFont="1" applyFill="1" applyBorder="1" applyAlignment="1">
      <alignment vertical="center" wrapText="1"/>
    </xf>
    <xf numFmtId="191" fontId="62" fillId="0" borderId="3" xfId="101" applyNumberFormat="1" applyFont="1" applyBorder="1" applyAlignment="1">
      <alignment horizontal="center" vertical="center" shrinkToFit="1"/>
    </xf>
    <xf numFmtId="1" fontId="62" fillId="8" borderId="101" xfId="101" applyNumberFormat="1" applyFont="1" applyFill="1" applyBorder="1" applyAlignment="1">
      <alignment horizontal="center" vertical="center" wrapText="1" shrinkToFit="1"/>
    </xf>
    <xf numFmtId="0" fontId="57" fillId="27" borderId="105" xfId="0" applyFont="1" applyFill="1" applyBorder="1" applyAlignment="1">
      <alignment horizontal="center" vertical="center" wrapText="1"/>
    </xf>
    <xf numFmtId="191" fontId="62" fillId="0" borderId="3" xfId="101" applyNumberFormat="1" applyFont="1" applyBorder="1" applyAlignment="1">
      <alignment horizontal="left" vertical="center" shrinkToFit="1"/>
    </xf>
    <xf numFmtId="0" fontId="58" fillId="27" borderId="105" xfId="0" applyFont="1" applyFill="1" applyBorder="1" applyAlignment="1">
      <alignment horizontal="center" vertical="center" wrapText="1"/>
    </xf>
    <xf numFmtId="0" fontId="58" fillId="27" borderId="106" xfId="0" applyFont="1" applyFill="1" applyBorder="1" applyAlignment="1">
      <alignment horizontal="center" vertical="center" wrapText="1"/>
    </xf>
    <xf numFmtId="188" fontId="62" fillId="0" borderId="3" xfId="101" applyNumberFormat="1" applyFont="1" applyBorder="1" applyAlignment="1">
      <alignment horizontal="center" vertical="center" shrinkToFit="1"/>
    </xf>
    <xf numFmtId="188" fontId="62" fillId="8" borderId="3" xfId="101" applyNumberFormat="1" applyFont="1" applyFill="1" applyBorder="1" applyAlignment="1">
      <alignment horizontal="left" vertical="center" wrapText="1" shrinkToFit="1"/>
    </xf>
    <xf numFmtId="188" fontId="62" fillId="8" borderId="3" xfId="101" applyNumberFormat="1" applyFont="1" applyFill="1" applyBorder="1" applyAlignment="1">
      <alignment horizontal="center" vertical="center" shrinkToFit="1"/>
    </xf>
    <xf numFmtId="0" fontId="59" fillId="22" borderId="105" xfId="0" applyFont="1" applyFill="1" applyBorder="1" applyAlignment="1">
      <alignment horizontal="center" vertical="center" wrapText="1"/>
    </xf>
    <xf numFmtId="0" fontId="65" fillId="8" borderId="104" xfId="0" applyFont="1" applyFill="1" applyBorder="1" applyAlignment="1">
      <alignment horizontal="center" vertical="center" wrapText="1" readingOrder="1"/>
    </xf>
    <xf numFmtId="0" fontId="66" fillId="8" borderId="104" xfId="0" applyFont="1" applyFill="1" applyBorder="1" applyAlignment="1">
      <alignment horizontal="center" vertical="center" wrapText="1" readingOrder="1"/>
    </xf>
    <xf numFmtId="193" fontId="62" fillId="0" borderId="3" xfId="101" applyNumberFormat="1" applyFont="1" applyBorder="1" applyAlignment="1">
      <alignment horizontal="center" vertical="center" shrinkToFit="1"/>
    </xf>
    <xf numFmtId="0" fontId="55" fillId="22" borderId="105" xfId="0" applyFont="1" applyFill="1" applyBorder="1" applyAlignment="1">
      <alignment horizontal="center" vertical="center" wrapText="1"/>
    </xf>
    <xf numFmtId="0" fontId="63" fillId="27" borderId="105" xfId="0" applyFont="1" applyFill="1" applyBorder="1" applyAlignment="1">
      <alignment horizontal="center" vertical="center" wrapText="1"/>
    </xf>
    <xf numFmtId="0" fontId="64" fillId="0" borderId="105" xfId="0" applyFont="1" applyBorder="1" applyAlignment="1">
      <alignment vertical="center" wrapText="1"/>
    </xf>
    <xf numFmtId="0" fontId="57" fillId="0" borderId="105" xfId="0" applyFont="1" applyBorder="1" applyAlignment="1">
      <alignment horizontal="center" vertical="center" wrapText="1"/>
    </xf>
    <xf numFmtId="0" fontId="58" fillId="0" borderId="105" xfId="0" applyFont="1" applyBorder="1" applyAlignment="1">
      <alignment horizontal="center" vertical="center" wrapText="1"/>
    </xf>
    <xf numFmtId="0" fontId="58" fillId="0" borderId="106" xfId="0" applyFont="1" applyBorder="1" applyAlignment="1">
      <alignment horizontal="center" vertical="center" wrapText="1"/>
    </xf>
    <xf numFmtId="0" fontId="63" fillId="0" borderId="105" xfId="0" applyFont="1" applyBorder="1" applyAlignment="1">
      <alignment horizontal="center" vertical="center" wrapText="1"/>
    </xf>
    <xf numFmtId="0" fontId="67" fillId="27" borderId="105" xfId="0" applyFont="1" applyFill="1" applyBorder="1" applyAlignment="1">
      <alignment horizontal="center" vertical="center" wrapText="1"/>
    </xf>
    <xf numFmtId="0" fontId="68" fillId="0" borderId="105" xfId="0" applyFont="1" applyBorder="1" applyAlignment="1">
      <alignment vertical="center" wrapText="1"/>
    </xf>
    <xf numFmtId="0" fontId="69" fillId="0" borderId="105" xfId="0" applyFont="1" applyBorder="1" applyAlignment="1">
      <alignment vertical="center" wrapText="1"/>
    </xf>
    <xf numFmtId="0" fontId="67" fillId="0" borderId="105" xfId="0" applyFont="1" applyBorder="1" applyAlignment="1">
      <alignment horizontal="center" vertical="center" wrapText="1"/>
    </xf>
    <xf numFmtId="0" fontId="68" fillId="27" borderId="105" xfId="0" applyFont="1" applyFill="1" applyBorder="1" applyAlignment="1">
      <alignment vertical="center" wrapText="1"/>
    </xf>
    <xf numFmtId="0" fontId="69" fillId="27" borderId="105" xfId="0" applyFont="1" applyFill="1" applyBorder="1" applyAlignment="1">
      <alignment vertical="center" wrapText="1"/>
    </xf>
    <xf numFmtId="1" fontId="62" fillId="8" borderId="3" xfId="101" applyNumberFormat="1" applyFont="1" applyFill="1" applyBorder="1" applyAlignment="1">
      <alignment horizontal="center" vertical="center"/>
    </xf>
    <xf numFmtId="191" fontId="62" fillId="0" borderId="3" xfId="101" applyNumberFormat="1" applyFont="1" applyBorder="1" applyAlignment="1">
      <alignment horizontal="left" vertical="center"/>
    </xf>
    <xf numFmtId="191" fontId="62" fillId="0" borderId="3" xfId="101" applyNumberFormat="1" applyFont="1" applyBorder="1" applyAlignment="1">
      <alignment horizontal="center" vertical="center" wrapText="1"/>
    </xf>
    <xf numFmtId="188" fontId="70" fillId="28" borderId="3" xfId="0" applyNumberFormat="1" applyFont="1" applyFill="1" applyBorder="1" applyAlignment="1">
      <alignment horizontal="center" vertical="center"/>
    </xf>
    <xf numFmtId="188" fontId="62" fillId="0" borderId="3" xfId="101" applyNumberFormat="1" applyFont="1" applyBorder="1" applyAlignment="1">
      <alignment horizontal="center" vertical="center" wrapText="1"/>
    </xf>
    <xf numFmtId="188" fontId="62" fillId="8" borderId="3" xfId="101" applyNumberFormat="1" applyFont="1" applyFill="1" applyBorder="1" applyAlignment="1">
      <alignment horizontal="left" vertical="center" wrapText="1"/>
    </xf>
    <xf numFmtId="188" fontId="62" fillId="8" borderId="3" xfId="101" applyNumberFormat="1" applyFont="1" applyFill="1" applyBorder="1" applyAlignment="1">
      <alignment horizontal="center" vertical="center"/>
    </xf>
    <xf numFmtId="188" fontId="62" fillId="8" borderId="3" xfId="101" applyNumberFormat="1" applyFont="1" applyFill="1" applyBorder="1" applyAlignment="1">
      <alignment horizontal="center" vertical="center" wrapText="1"/>
    </xf>
    <xf numFmtId="9" fontId="62" fillId="0" borderId="3" xfId="3" applyFont="1" applyBorder="1" applyAlignment="1">
      <alignment horizontal="center" vertical="center" wrapText="1"/>
    </xf>
    <xf numFmtId="177" fontId="62" fillId="0" borderId="3" xfId="65" applyFont="1" applyBorder="1" applyAlignment="1">
      <alignment horizontal="center" vertical="center" wrapText="1"/>
    </xf>
    <xf numFmtId="191" fontId="62" fillId="0" borderId="101" xfId="101" applyNumberFormat="1" applyFont="1" applyBorder="1" applyAlignment="1">
      <alignment vertical="center"/>
    </xf>
    <xf numFmtId="193" fontId="62" fillId="0" borderId="101" xfId="101" applyNumberFormat="1" applyFont="1" applyBorder="1" applyAlignment="1">
      <alignment horizontal="center" vertical="center" wrapText="1"/>
    </xf>
    <xf numFmtId="193" fontId="62" fillId="0" borderId="100" xfId="101" applyNumberFormat="1" applyFont="1" applyBorder="1" applyAlignment="1">
      <alignment horizontal="center" vertical="center" wrapText="1"/>
    </xf>
    <xf numFmtId="193" fontId="62" fillId="0" borderId="3" xfId="101" applyNumberFormat="1" applyFont="1" applyBorder="1" applyAlignment="1">
      <alignment horizontal="center" vertical="center" wrapText="1"/>
    </xf>
    <xf numFmtId="188" fontId="70" fillId="28" borderId="3" xfId="0" applyNumberFormat="1" applyFont="1" applyFill="1" applyBorder="1" applyAlignment="1">
      <alignment horizontal="center" vertical="center" shrinkToFit="1"/>
    </xf>
    <xf numFmtId="177" fontId="62" fillId="0" borderId="3" xfId="65" applyFont="1" applyBorder="1" applyAlignment="1">
      <alignment horizontal="center" vertical="center" shrinkToFit="1"/>
    </xf>
    <xf numFmtId="1" fontId="62" fillId="8" borderId="3" xfId="101" applyNumberFormat="1" applyFont="1" applyFill="1" applyBorder="1" applyAlignment="1">
      <alignment horizontal="center" vertical="center" wrapText="1" shrinkToFit="1"/>
    </xf>
    <xf numFmtId="1" fontId="62" fillId="8" borderId="101" xfId="101" applyNumberFormat="1" applyFont="1" applyFill="1" applyBorder="1" applyAlignment="1">
      <alignment horizontal="center" vertical="center" wrapText="1"/>
    </xf>
    <xf numFmtId="1" fontId="62" fillId="0" borderId="3" xfId="101" applyNumberFormat="1" applyFont="1" applyBorder="1" applyAlignment="1">
      <alignment horizontal="center" vertical="center"/>
    </xf>
    <xf numFmtId="191" fontId="62" fillId="8" borderId="3" xfId="101" applyNumberFormat="1" applyFont="1" applyFill="1" applyBorder="1" applyAlignment="1">
      <alignment horizontal="left" vertical="center"/>
    </xf>
    <xf numFmtId="191" fontId="62" fillId="8" borderId="3" xfId="101" applyNumberFormat="1" applyFont="1" applyFill="1" applyBorder="1" applyAlignment="1">
      <alignment horizontal="center" vertical="center" wrapText="1"/>
    </xf>
    <xf numFmtId="1" fontId="62" fillId="0" borderId="3" xfId="101" applyNumberFormat="1" applyFont="1" applyBorder="1" applyAlignment="1">
      <alignment horizontal="center" vertical="center" wrapText="1" shrinkToFit="1"/>
    </xf>
    <xf numFmtId="188" fontId="70" fillId="0" borderId="3" xfId="0" applyNumberFormat="1" applyFont="1" applyBorder="1" applyAlignment="1">
      <alignment horizontal="center" vertical="center" shrinkToFit="1"/>
    </xf>
    <xf numFmtId="188" fontId="62" fillId="0" borderId="3" xfId="101" applyNumberFormat="1" applyFont="1" applyBorder="1" applyAlignment="1">
      <alignment horizontal="left" vertical="center" wrapText="1" shrinkToFit="1"/>
    </xf>
    <xf numFmtId="177" fontId="62" fillId="0" borderId="3" xfId="65" applyFont="1" applyFill="1" applyBorder="1" applyAlignment="1">
      <alignment horizontal="center" vertical="center" shrinkToFit="1"/>
    </xf>
    <xf numFmtId="191" fontId="62" fillId="8" borderId="3" xfId="101" applyNumberFormat="1" applyFont="1" applyFill="1" applyBorder="1" applyAlignment="1">
      <alignment horizontal="left" vertical="center" shrinkToFit="1"/>
    </xf>
    <xf numFmtId="191" fontId="62" fillId="8" borderId="3" xfId="101" applyNumberFormat="1" applyFont="1" applyFill="1" applyBorder="1" applyAlignment="1">
      <alignment horizontal="center" vertical="center" shrinkToFit="1"/>
    </xf>
    <xf numFmtId="1" fontId="62" fillId="8" borderId="101" xfId="101" applyNumberFormat="1" applyFont="1" applyFill="1" applyBorder="1" applyAlignment="1">
      <alignment horizontal="center" vertical="center"/>
    </xf>
    <xf numFmtId="0" fontId="64" fillId="29" borderId="105" xfId="0" applyFont="1" applyFill="1" applyBorder="1" applyAlignment="1">
      <alignment vertical="center" wrapText="1"/>
    </xf>
    <xf numFmtId="0" fontId="57" fillId="29" borderId="105" xfId="0" applyFont="1" applyFill="1" applyBorder="1" applyAlignment="1">
      <alignment horizontal="center" vertical="center" wrapText="1"/>
    </xf>
    <xf numFmtId="0" fontId="58" fillId="29" borderId="105" xfId="0" applyFont="1" applyFill="1" applyBorder="1" applyAlignment="1">
      <alignment horizontal="center" vertical="center" wrapText="1"/>
    </xf>
    <xf numFmtId="0" fontId="58" fillId="29" borderId="106" xfId="0" applyFont="1" applyFill="1" applyBorder="1" applyAlignment="1">
      <alignment horizontal="center" vertical="center" wrapText="1"/>
    </xf>
    <xf numFmtId="0" fontId="68" fillId="29" borderId="105" xfId="0" applyFont="1" applyFill="1" applyBorder="1" applyAlignment="1">
      <alignment horizontal="center" vertical="center" wrapText="1"/>
    </xf>
    <xf numFmtId="1" fontId="62" fillId="8" borderId="100" xfId="101" applyNumberFormat="1" applyFont="1" applyFill="1" applyBorder="1" applyAlignment="1">
      <alignment horizontal="center" vertical="center"/>
    </xf>
    <xf numFmtId="0" fontId="59" fillId="29" borderId="105" xfId="0" applyFont="1" applyFill="1" applyBorder="1" applyAlignment="1">
      <alignment horizontal="center" vertical="center" wrapText="1"/>
    </xf>
    <xf numFmtId="0" fontId="55" fillId="29" borderId="105" xfId="0" applyFont="1" applyFill="1" applyBorder="1" applyAlignment="1">
      <alignment horizontal="center" vertical="center" wrapText="1"/>
    </xf>
    <xf numFmtId="1" fontId="62" fillId="0" borderId="100" xfId="101" applyNumberFormat="1" applyFont="1" applyBorder="1" applyAlignment="1">
      <alignment horizontal="center" vertical="center" wrapText="1" shrinkToFit="1"/>
    </xf>
    <xf numFmtId="9" fontId="62" fillId="0" borderId="3" xfId="3" applyFont="1" applyFill="1" applyBorder="1" applyAlignment="1">
      <alignment horizontal="center" vertical="center" shrinkToFit="1"/>
    </xf>
    <xf numFmtId="0" fontId="71" fillId="27" borderId="106" xfId="0" applyFont="1" applyFill="1" applyBorder="1" applyAlignment="1">
      <alignment horizontal="center" vertical="center" wrapText="1"/>
    </xf>
    <xf numFmtId="177" fontId="62" fillId="0" borderId="3" xfId="65" applyFont="1" applyBorder="1" applyAlignment="1">
      <alignment vertical="center" wrapText="1"/>
    </xf>
    <xf numFmtId="16" fontId="1" fillId="0" borderId="0" xfId="0" applyNumberFormat="1" applyFont="1" applyAlignment="1">
      <alignment vertical="center"/>
    </xf>
    <xf numFmtId="177" fontId="62" fillId="0" borderId="101" xfId="65" applyFont="1" applyBorder="1" applyAlignment="1">
      <alignment vertical="center" wrapText="1"/>
    </xf>
    <xf numFmtId="177" fontId="62" fillId="0" borderId="100" xfId="65" applyFont="1" applyBorder="1" applyAlignment="1">
      <alignment vertical="center" wrapText="1"/>
    </xf>
    <xf numFmtId="191" fontId="62" fillId="0" borderId="107" xfId="101" applyNumberFormat="1" applyFont="1" applyBorder="1" applyAlignment="1">
      <alignment horizontal="center" vertical="center" wrapText="1"/>
    </xf>
    <xf numFmtId="0" fontId="62" fillId="8" borderId="3" xfId="101" applyFont="1" applyFill="1" applyBorder="1" applyAlignment="1">
      <alignment horizontal="center" vertical="center" wrapText="1"/>
    </xf>
    <xf numFmtId="188" fontId="1" fillId="0" borderId="0" xfId="0" applyNumberFormat="1" applyFont="1" applyAlignment="1">
      <alignment horizontal="center" vertical="center" shrinkToFit="1"/>
    </xf>
    <xf numFmtId="9" fontId="1" fillId="0" borderId="0" xfId="0" applyNumberFormat="1" applyFont="1" applyAlignment="1">
      <alignment vertical="center" shrinkToFit="1"/>
    </xf>
    <xf numFmtId="0" fontId="30" fillId="21" borderId="66" xfId="0" applyFont="1" applyFill="1" applyBorder="1" applyAlignment="1">
      <alignment horizontal="center" vertical="center"/>
    </xf>
    <xf numFmtId="0" fontId="30" fillId="21" borderId="0" xfId="0" applyFont="1" applyFill="1" applyAlignment="1">
      <alignment horizontal="center" vertical="center"/>
    </xf>
    <xf numFmtId="0" fontId="30" fillId="18" borderId="7" xfId="0" applyFont="1" applyFill="1" applyBorder="1" applyAlignment="1">
      <alignment horizontal="center" vertical="center"/>
    </xf>
    <xf numFmtId="0" fontId="30" fillId="18" borderId="0" xfId="0" applyFont="1" applyFill="1" applyAlignment="1">
      <alignment horizontal="center" vertical="center"/>
    </xf>
    <xf numFmtId="0" fontId="72" fillId="21" borderId="108" xfId="0" applyFont="1" applyFill="1" applyBorder="1" applyAlignment="1">
      <alignment horizontal="center" vertical="center" wrapText="1"/>
    </xf>
    <xf numFmtId="0" fontId="72" fillId="21" borderId="109" xfId="0" applyFont="1" applyFill="1" applyBorder="1" applyAlignment="1">
      <alignment horizontal="center" vertical="center" wrapText="1"/>
    </xf>
    <xf numFmtId="37" fontId="73" fillId="0" borderId="110" xfId="1" applyNumberFormat="1" applyFont="1" applyFill="1" applyBorder="1" applyAlignment="1" applyProtection="1">
      <alignment horizontal="center" vertical="center"/>
      <protection locked="0"/>
    </xf>
    <xf numFmtId="37" fontId="73" fillId="0" borderId="111" xfId="1" applyNumberFormat="1" applyFont="1" applyFill="1" applyBorder="1" applyAlignment="1" applyProtection="1">
      <alignment horizontal="center" vertical="center"/>
      <protection locked="0"/>
    </xf>
    <xf numFmtId="0" fontId="72" fillId="21" borderId="77" xfId="0" applyFont="1" applyFill="1" applyBorder="1" applyAlignment="1">
      <alignment horizontal="center" vertical="center" wrapText="1"/>
    </xf>
    <xf numFmtId="0" fontId="72" fillId="21" borderId="112" xfId="0" applyFont="1" applyFill="1" applyBorder="1" applyAlignment="1">
      <alignment horizontal="center" vertical="center" wrapText="1"/>
    </xf>
    <xf numFmtId="37" fontId="73" fillId="0" borderId="113" xfId="1" applyNumberFormat="1" applyFont="1" applyFill="1" applyBorder="1" applyAlignment="1" applyProtection="1">
      <alignment horizontal="center" vertical="center"/>
      <protection locked="0"/>
    </xf>
    <xf numFmtId="9" fontId="73" fillId="0" borderId="110" xfId="3" applyFont="1" applyFill="1" applyBorder="1" applyAlignment="1" applyProtection="1">
      <alignment horizontal="center" vertical="center"/>
      <protection locked="0"/>
    </xf>
    <xf numFmtId="9" fontId="73" fillId="0" borderId="113" xfId="3" applyFont="1" applyFill="1" applyBorder="1" applyAlignment="1" applyProtection="1">
      <alignment horizontal="center" vertical="center"/>
      <protection locked="0"/>
    </xf>
    <xf numFmtId="37" fontId="73" fillId="16" borderId="110" xfId="1" applyNumberFormat="1" applyFont="1" applyFill="1" applyBorder="1" applyAlignment="1" applyProtection="1">
      <alignment horizontal="center" vertical="center"/>
    </xf>
    <xf numFmtId="37" fontId="73" fillId="16" borderId="111" xfId="1" applyNumberFormat="1" applyFont="1" applyFill="1" applyBorder="1" applyAlignment="1" applyProtection="1">
      <alignment horizontal="center" vertical="center"/>
    </xf>
    <xf numFmtId="37" fontId="73" fillId="16" borderId="113" xfId="1" applyNumberFormat="1" applyFont="1" applyFill="1" applyBorder="1" applyAlignment="1" applyProtection="1">
      <alignment horizontal="center" vertical="center"/>
    </xf>
    <xf numFmtId="0" fontId="74" fillId="21" borderId="108" xfId="0" applyFont="1" applyFill="1" applyBorder="1" applyAlignment="1">
      <alignment horizontal="center" vertical="center" wrapText="1"/>
    </xf>
    <xf numFmtId="180" fontId="75" fillId="16" borderId="113" xfId="0" applyNumberFormat="1" applyFont="1" applyFill="1" applyBorder="1" applyAlignment="1">
      <alignment horizontal="center" vertical="center"/>
    </xf>
    <xf numFmtId="38" fontId="76" fillId="16" borderId="114" xfId="0" applyNumberFormat="1" applyFont="1" applyFill="1" applyBorder="1" applyAlignment="1">
      <alignment horizontal="center" vertical="center"/>
    </xf>
    <xf numFmtId="0" fontId="22" fillId="21" borderId="108" xfId="0" applyFont="1" applyFill="1" applyBorder="1" applyAlignment="1">
      <alignment horizontal="center" vertical="center" wrapText="1"/>
    </xf>
    <xf numFmtId="37" fontId="73" fillId="16" borderId="109" xfId="1" applyNumberFormat="1" applyFont="1" applyFill="1" applyBorder="1" applyAlignment="1" applyProtection="1">
      <alignment horizontal="center" vertical="center"/>
      <protection locked="0"/>
    </xf>
    <xf numFmtId="37" fontId="73" fillId="16" borderId="115" xfId="1" applyNumberFormat="1" applyFont="1" applyFill="1" applyBorder="1" applyAlignment="1" applyProtection="1">
      <alignment horizontal="center" vertical="center"/>
      <protection locked="0"/>
    </xf>
    <xf numFmtId="37" fontId="73" fillId="0" borderId="116" xfId="1" applyNumberFormat="1" applyFont="1" applyFill="1" applyBorder="1" applyAlignment="1" applyProtection="1">
      <alignment horizontal="center" vertical="center"/>
      <protection locked="0"/>
    </xf>
    <xf numFmtId="37" fontId="73" fillId="0" borderId="117" xfId="1" applyNumberFormat="1" applyFont="1" applyFill="1" applyBorder="1" applyAlignment="1" applyProtection="1">
      <alignment horizontal="center" vertical="center"/>
      <protection locked="0"/>
    </xf>
    <xf numFmtId="0" fontId="72" fillId="21" borderId="118" xfId="0" applyFont="1" applyFill="1" applyBorder="1" applyAlignment="1">
      <alignment horizontal="center" vertical="center" wrapText="1"/>
    </xf>
    <xf numFmtId="0" fontId="72" fillId="21" borderId="119" xfId="0" applyFont="1" applyFill="1" applyBorder="1" applyAlignment="1">
      <alignment horizontal="center" vertical="center" wrapText="1"/>
    </xf>
    <xf numFmtId="37" fontId="73" fillId="0" borderId="120" xfId="1" applyNumberFormat="1" applyFont="1" applyFill="1" applyBorder="1" applyAlignment="1" applyProtection="1">
      <alignment horizontal="center" vertical="center"/>
      <protection locked="0"/>
    </xf>
    <xf numFmtId="9" fontId="73" fillId="0" borderId="116" xfId="3" applyFont="1" applyFill="1" applyBorder="1" applyAlignment="1" applyProtection="1">
      <alignment horizontal="center" vertical="center"/>
      <protection locked="0"/>
    </xf>
    <xf numFmtId="9" fontId="73" fillId="0" borderId="120" xfId="3" applyFont="1" applyFill="1" applyBorder="1" applyAlignment="1" applyProtection="1">
      <alignment horizontal="center" vertical="center"/>
      <protection locked="0"/>
    </xf>
    <xf numFmtId="37" fontId="73" fillId="16" borderId="116" xfId="1" applyNumberFormat="1" applyFont="1" applyFill="1" applyBorder="1" applyAlignment="1" applyProtection="1">
      <alignment horizontal="center" vertical="center"/>
    </xf>
    <xf numFmtId="37" fontId="73" fillId="16" borderId="120" xfId="1" applyNumberFormat="1" applyFont="1" applyFill="1" applyBorder="1" applyAlignment="1" applyProtection="1">
      <alignment horizontal="center" vertical="center"/>
    </xf>
    <xf numFmtId="0" fontId="74" fillId="21" borderId="95" xfId="0" applyFont="1" applyFill="1" applyBorder="1" applyAlignment="1">
      <alignment horizontal="center" vertical="center" wrapText="1"/>
    </xf>
    <xf numFmtId="180" fontId="75" fillId="16" borderId="120" xfId="0" applyNumberFormat="1" applyFont="1" applyFill="1" applyBorder="1" applyAlignment="1">
      <alignment horizontal="center" vertical="center"/>
    </xf>
    <xf numFmtId="0" fontId="22" fillId="21" borderId="92" xfId="0" applyFont="1" applyFill="1" applyBorder="1" applyAlignment="1">
      <alignment horizontal="center" vertical="center" wrapText="1"/>
    </xf>
    <xf numFmtId="37" fontId="73" fillId="16" borderId="23" xfId="1" applyNumberFormat="1" applyFont="1" applyFill="1" applyBorder="1" applyAlignment="1" applyProtection="1">
      <alignment horizontal="center" vertical="center"/>
      <protection locked="0"/>
    </xf>
    <xf numFmtId="37" fontId="73" fillId="16" borderId="121" xfId="1" applyNumberFormat="1" applyFont="1" applyFill="1" applyBorder="1" applyAlignment="1" applyProtection="1">
      <alignment horizontal="center" vertical="center"/>
      <protection locked="0"/>
    </xf>
    <xf numFmtId="37" fontId="73" fillId="0" borderId="116" xfId="1" applyNumberFormat="1" applyFont="1" applyFill="1" applyBorder="1" applyAlignment="1" applyProtection="1">
      <alignment horizontal="center" vertical="center"/>
    </xf>
    <xf numFmtId="37" fontId="73" fillId="0" borderId="120" xfId="1" applyNumberFormat="1" applyFont="1" applyFill="1" applyBorder="1" applyAlignment="1" applyProtection="1">
      <alignment horizontal="center" vertical="center"/>
    </xf>
    <xf numFmtId="183" fontId="73" fillId="16" borderId="122" xfId="3" applyNumberFormat="1" applyFont="1" applyFill="1" applyBorder="1" applyAlignment="1" applyProtection="1">
      <alignment horizontal="center" vertical="center"/>
    </xf>
    <xf numFmtId="183" fontId="73" fillId="16" borderId="123" xfId="3" applyNumberFormat="1" applyFont="1" applyFill="1" applyBorder="1" applyAlignment="1" applyProtection="1">
      <alignment horizontal="center" vertical="center"/>
    </xf>
    <xf numFmtId="37" fontId="77" fillId="16" borderId="116" xfId="1" applyNumberFormat="1" applyFont="1" applyFill="1" applyBorder="1" applyAlignment="1" applyProtection="1">
      <alignment horizontal="center" vertical="center"/>
    </xf>
    <xf numFmtId="37" fontId="77" fillId="16" borderId="120" xfId="1" applyNumberFormat="1" applyFont="1" applyFill="1" applyBorder="1" applyAlignment="1" applyProtection="1">
      <alignment horizontal="center" vertical="center"/>
    </xf>
    <xf numFmtId="0" fontId="74" fillId="21" borderId="7" xfId="0" applyFont="1" applyFill="1" applyBorder="1" applyAlignment="1">
      <alignment horizontal="center" vertical="center" wrapText="1"/>
    </xf>
    <xf numFmtId="10" fontId="75" fillId="16" borderId="120" xfId="3" applyNumberFormat="1" applyFont="1" applyFill="1" applyBorder="1" applyAlignment="1">
      <alignment horizontal="center" vertical="center"/>
    </xf>
    <xf numFmtId="0" fontId="72" fillId="21" borderId="124" xfId="0" applyFont="1" applyFill="1" applyBorder="1" applyAlignment="1">
      <alignment horizontal="center" vertical="center" wrapText="1"/>
    </xf>
    <xf numFmtId="0" fontId="72" fillId="21" borderId="125" xfId="0" applyFont="1" applyFill="1" applyBorder="1" applyAlignment="1">
      <alignment horizontal="center" vertical="center" wrapText="1"/>
    </xf>
    <xf numFmtId="38" fontId="76" fillId="0" borderId="122" xfId="0" applyNumberFormat="1" applyFont="1" applyBorder="1" applyAlignment="1">
      <alignment horizontal="center" vertical="center"/>
    </xf>
    <xf numFmtId="38" fontId="76" fillId="0" borderId="126" xfId="0" applyNumberFormat="1" applyFont="1" applyBorder="1" applyAlignment="1">
      <alignment horizontal="center" vertical="center"/>
    </xf>
    <xf numFmtId="38" fontId="76" fillId="0" borderId="123" xfId="0" applyNumberFormat="1" applyFont="1" applyBorder="1" applyAlignment="1">
      <alignment horizontal="center" vertical="center"/>
    </xf>
    <xf numFmtId="38" fontId="76" fillId="16" borderId="122" xfId="0" applyNumberFormat="1" applyFont="1" applyFill="1" applyBorder="1" applyAlignment="1">
      <alignment horizontal="center" vertical="center"/>
    </xf>
    <xf numFmtId="38" fontId="76" fillId="16" borderId="123" xfId="0" applyNumberFormat="1" applyFont="1" applyFill="1" applyBorder="1" applyAlignment="1">
      <alignment horizontal="center" vertical="center"/>
    </xf>
    <xf numFmtId="10" fontId="75" fillId="16" borderId="123" xfId="3" applyNumberFormat="1" applyFont="1" applyFill="1" applyBorder="1" applyAlignment="1">
      <alignment horizontal="center" vertical="center"/>
    </xf>
    <xf numFmtId="0" fontId="9" fillId="0" borderId="127" xfId="0" applyFont="1" applyBorder="1" applyAlignment="1">
      <alignment horizontal="center" vertical="center"/>
    </xf>
    <xf numFmtId="0" fontId="9" fillId="0" borderId="128" xfId="0" applyFont="1" applyBorder="1" applyAlignment="1">
      <alignment horizontal="center" vertical="center"/>
    </xf>
    <xf numFmtId="0" fontId="9" fillId="0" borderId="129" xfId="0" applyFont="1" applyBorder="1" applyAlignment="1">
      <alignment horizontal="center" vertical="center"/>
    </xf>
    <xf numFmtId="0" fontId="9" fillId="0" borderId="130" xfId="0" applyFont="1" applyBorder="1" applyAlignment="1">
      <alignment horizontal="center" vertical="center"/>
    </xf>
    <xf numFmtId="0" fontId="9" fillId="0" borderId="131" xfId="0" applyFont="1" applyBorder="1" applyAlignment="1">
      <alignment horizontal="center" vertical="center"/>
    </xf>
    <xf numFmtId="0" fontId="9" fillId="0" borderId="132" xfId="0" applyFont="1" applyBorder="1" applyAlignment="1">
      <alignment horizontal="center" vertical="center"/>
    </xf>
    <xf numFmtId="0" fontId="9" fillId="0" borderId="133" xfId="0" applyFont="1" applyBorder="1" applyAlignment="1">
      <alignment horizontal="center" vertical="center"/>
    </xf>
    <xf numFmtId="0" fontId="9" fillId="0" borderId="134" xfId="0" applyFont="1" applyBorder="1" applyAlignment="1">
      <alignment horizontal="center" vertical="center"/>
    </xf>
    <xf numFmtId="0" fontId="9" fillId="0" borderId="64" xfId="0" applyFont="1" applyBorder="1" applyAlignment="1">
      <alignment horizontal="center" vertical="center" wrapText="1"/>
    </xf>
    <xf numFmtId="0" fontId="9" fillId="0" borderId="135" xfId="0" applyFont="1" applyBorder="1" applyAlignment="1">
      <alignment horizontal="center" vertical="center" wrapText="1"/>
    </xf>
    <xf numFmtId="0" fontId="9" fillId="0" borderId="136" xfId="0" applyFont="1" applyBorder="1" applyAlignment="1">
      <alignment horizontal="center" vertical="center" wrapText="1"/>
    </xf>
    <xf numFmtId="0" fontId="9" fillId="0" borderId="137" xfId="0" applyFont="1" applyBorder="1" applyAlignment="1">
      <alignment horizontal="center" vertical="center" wrapText="1"/>
    </xf>
    <xf numFmtId="0" fontId="9" fillId="0" borderId="138" xfId="0" applyFont="1" applyBorder="1" applyAlignment="1">
      <alignment horizontal="center" vertical="center" wrapText="1"/>
    </xf>
    <xf numFmtId="0" fontId="9" fillId="0" borderId="139" xfId="0" applyFont="1" applyBorder="1" applyAlignment="1">
      <alignment horizontal="center" vertical="center" wrapText="1"/>
    </xf>
    <xf numFmtId="0" fontId="9" fillId="0" borderId="140" xfId="0" applyFont="1" applyBorder="1" applyAlignment="1">
      <alignment horizontal="center" vertical="center" wrapText="1"/>
    </xf>
    <xf numFmtId="0" fontId="9" fillId="0" borderId="141" xfId="0" applyFont="1" applyBorder="1" applyAlignment="1">
      <alignment horizontal="center" vertical="center" wrapText="1"/>
    </xf>
    <xf numFmtId="0" fontId="9" fillId="0" borderId="142" xfId="0" applyFont="1" applyBorder="1" applyAlignment="1">
      <alignment horizontal="center" vertical="center" wrapText="1"/>
    </xf>
    <xf numFmtId="0" fontId="9" fillId="0" borderId="66"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143" xfId="0" applyFont="1" applyBorder="1" applyAlignment="1">
      <alignment horizontal="center" vertical="center" wrapText="1"/>
    </xf>
    <xf numFmtId="37" fontId="0" fillId="0" borderId="0" xfId="0" applyNumberFormat="1" applyAlignment="1">
      <alignment horizontal="center" vertical="center"/>
    </xf>
    <xf numFmtId="0" fontId="8" fillId="16" borderId="144" xfId="0" applyFont="1" applyFill="1" applyBorder="1" applyAlignment="1">
      <alignment horizontal="center" vertical="center"/>
    </xf>
    <xf numFmtId="0" fontId="8" fillId="11" borderId="13" xfId="0" applyFont="1" applyFill="1" applyBorder="1" applyAlignment="1" applyProtection="1">
      <alignment horizontal="center" vertical="center"/>
      <protection locked="0"/>
    </xf>
    <xf numFmtId="182" fontId="8" fillId="0" borderId="144" xfId="0" applyNumberFormat="1" applyFont="1" applyBorder="1" applyAlignment="1" applyProtection="1">
      <alignment vertical="center"/>
      <protection locked="0"/>
    </xf>
    <xf numFmtId="182" fontId="8" fillId="16" borderId="13" xfId="0" applyNumberFormat="1" applyFont="1" applyFill="1" applyBorder="1" applyAlignment="1">
      <alignment vertical="center"/>
    </xf>
    <xf numFmtId="182" fontId="8" fillId="0" borderId="13" xfId="0" applyNumberFormat="1" applyFont="1" applyBorder="1" applyAlignment="1" applyProtection="1">
      <alignment vertical="center"/>
      <protection locked="0"/>
    </xf>
    <xf numFmtId="182" fontId="8" fillId="16" borderId="145" xfId="0" applyNumberFormat="1" applyFont="1" applyFill="1" applyBorder="1" applyAlignment="1">
      <alignment vertical="center"/>
    </xf>
    <xf numFmtId="180" fontId="8" fillId="0" borderId="146" xfId="0" applyNumberFormat="1" applyFont="1" applyBorder="1" applyAlignment="1" applyProtection="1">
      <alignment horizontal="center" vertical="center"/>
      <protection locked="0"/>
    </xf>
    <xf numFmtId="180" fontId="8" fillId="0" borderId="147" xfId="0" applyNumberFormat="1" applyFont="1" applyBorder="1" applyAlignment="1" applyProtection="1">
      <alignment horizontal="center" vertical="center"/>
      <protection locked="0"/>
    </xf>
    <xf numFmtId="0" fontId="8" fillId="16" borderId="148" xfId="0" applyFont="1" applyFill="1" applyBorder="1" applyAlignment="1">
      <alignment horizontal="center" vertical="center"/>
    </xf>
    <xf numFmtId="180" fontId="8" fillId="0" borderId="144" xfId="0" applyNumberFormat="1" applyFont="1" applyBorder="1" applyAlignment="1" applyProtection="1">
      <alignment horizontal="center" vertical="center"/>
      <protection locked="0"/>
    </xf>
    <xf numFmtId="0" fontId="8" fillId="0" borderId="149" xfId="0" applyFont="1" applyBorder="1" applyAlignment="1" applyProtection="1">
      <alignment horizontal="center" vertical="center"/>
      <protection locked="0"/>
    </xf>
    <xf numFmtId="180" fontId="8" fillId="0" borderId="150" xfId="0" applyNumberFormat="1" applyFont="1" applyBorder="1" applyAlignment="1" applyProtection="1">
      <alignment horizontal="center" vertical="center"/>
      <protection locked="0"/>
    </xf>
    <xf numFmtId="180" fontId="8" fillId="0" borderId="151" xfId="0" applyNumberFormat="1" applyFont="1" applyBorder="1" applyAlignment="1" applyProtection="1">
      <alignment horizontal="center" vertical="center"/>
      <protection locked="0"/>
    </xf>
    <xf numFmtId="180" fontId="8" fillId="0" borderId="152" xfId="0" applyNumberFormat="1" applyFont="1" applyBorder="1" applyAlignment="1" applyProtection="1">
      <alignment horizontal="center" vertical="center"/>
      <protection locked="0"/>
    </xf>
    <xf numFmtId="0" fontId="8" fillId="16" borderId="153" xfId="0" applyFont="1" applyFill="1" applyBorder="1" applyAlignment="1">
      <alignment horizontal="center" vertical="center"/>
    </xf>
    <xf numFmtId="182" fontId="8" fillId="0" borderId="149" xfId="0" applyNumberFormat="1" applyFont="1" applyBorder="1" applyAlignment="1" applyProtection="1">
      <alignment vertical="center"/>
      <protection locked="0"/>
    </xf>
    <xf numFmtId="183" fontId="8" fillId="16" borderId="13" xfId="3" applyNumberFormat="1" applyFont="1" applyFill="1" applyBorder="1" applyAlignment="1">
      <alignment horizontal="center" vertical="center"/>
    </xf>
    <xf numFmtId="1" fontId="8" fillId="16" borderId="13" xfId="0" applyNumberFormat="1" applyFont="1" applyFill="1" applyBorder="1" applyAlignment="1">
      <alignment horizontal="center" vertical="center"/>
    </xf>
    <xf numFmtId="0" fontId="0" fillId="0" borderId="19" xfId="0" applyBorder="1" applyAlignment="1">
      <alignment horizontal="center" vertical="center"/>
    </xf>
    <xf numFmtId="0" fontId="0" fillId="0" borderId="154" xfId="0" applyBorder="1" applyAlignment="1">
      <alignment vertical="center"/>
    </xf>
    <xf numFmtId="0" fontId="0" fillId="0" borderId="155" xfId="0" applyBorder="1" applyAlignment="1">
      <alignment vertical="center"/>
    </xf>
    <xf numFmtId="0" fontId="8" fillId="16" borderId="147" xfId="0" applyFont="1" applyFill="1" applyBorder="1" applyAlignment="1">
      <alignment horizontal="center" vertical="center"/>
    </xf>
    <xf numFmtId="0" fontId="8" fillId="11" borderId="145" xfId="0" applyFont="1" applyFill="1" applyBorder="1" applyAlignment="1" applyProtection="1">
      <alignment horizontal="left" vertical="center"/>
      <protection locked="0"/>
    </xf>
    <xf numFmtId="0" fontId="8" fillId="11" borderId="156" xfId="0" applyFont="1" applyFill="1" applyBorder="1" applyAlignment="1" applyProtection="1">
      <alignment horizontal="left" vertical="center"/>
      <protection locked="0"/>
    </xf>
    <xf numFmtId="0" fontId="8" fillId="11" borderId="157" xfId="0" applyFont="1" applyFill="1" applyBorder="1" applyAlignment="1" applyProtection="1">
      <alignment horizontal="left" vertical="center"/>
      <protection locked="0"/>
    </xf>
    <xf numFmtId="180" fontId="8" fillId="0" borderId="149" xfId="0" applyNumberFormat="1" applyFont="1" applyBorder="1" applyAlignment="1" applyProtection="1">
      <alignment horizontal="center" vertical="center"/>
      <protection locked="0"/>
    </xf>
    <xf numFmtId="180" fontId="8" fillId="0" borderId="117" xfId="0" applyNumberFormat="1"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180" fontId="8" fillId="0" borderId="145" xfId="0" applyNumberFormat="1" applyFont="1" applyBorder="1" applyAlignment="1" applyProtection="1">
      <alignment horizontal="center" vertical="center"/>
      <protection locked="0"/>
    </xf>
    <xf numFmtId="0" fontId="0" fillId="0" borderId="158" xfId="0" applyBorder="1" applyAlignment="1">
      <alignment horizontal="center" vertical="center"/>
    </xf>
    <xf numFmtId="0" fontId="0" fillId="0" borderId="3" xfId="0" applyBorder="1" applyAlignment="1">
      <alignment vertical="center"/>
    </xf>
    <xf numFmtId="0" fontId="0" fillId="0" borderId="107" xfId="0" applyBorder="1" applyAlignment="1">
      <alignment vertical="center"/>
    </xf>
    <xf numFmtId="0" fontId="1" fillId="20" borderId="0" xfId="0" applyFont="1" applyFill="1" applyAlignment="1">
      <alignment vertical="center"/>
    </xf>
    <xf numFmtId="0" fontId="8" fillId="11" borderId="14" xfId="0" applyFont="1" applyFill="1" applyBorder="1" applyAlignment="1" applyProtection="1">
      <alignment horizontal="center" vertical="center"/>
      <protection locked="0"/>
    </xf>
    <xf numFmtId="180" fontId="8" fillId="0" borderId="70" xfId="0" applyNumberFormat="1" applyFont="1" applyBorder="1" applyAlignment="1" applyProtection="1">
      <alignment horizontal="center" vertical="center"/>
      <protection locked="0"/>
    </xf>
    <xf numFmtId="180" fontId="8" fillId="0" borderId="14" xfId="0" applyNumberFormat="1" applyFont="1" applyBorder="1" applyAlignment="1" applyProtection="1">
      <alignment horizontal="center" vertical="center"/>
      <protection locked="0"/>
    </xf>
    <xf numFmtId="180" fontId="8" fillId="0" borderId="13" xfId="0" applyNumberFormat="1" applyFont="1" applyBorder="1" applyAlignment="1" applyProtection="1">
      <alignment horizontal="center" vertical="center"/>
      <protection locked="0"/>
    </xf>
    <xf numFmtId="182" fontId="8" fillId="0" borderId="147" xfId="0" applyNumberFormat="1" applyFont="1" applyBorder="1" applyAlignment="1" applyProtection="1">
      <alignment vertical="center"/>
      <protection locked="0"/>
    </xf>
    <xf numFmtId="0" fontId="8" fillId="16" borderId="159" xfId="0" applyFont="1" applyFill="1" applyBorder="1" applyAlignment="1">
      <alignment horizontal="center" vertical="center"/>
    </xf>
    <xf numFmtId="0" fontId="8" fillId="11" borderId="72" xfId="0" applyFont="1" applyFill="1" applyBorder="1" applyAlignment="1" applyProtection="1">
      <alignment horizontal="center" vertical="center"/>
      <protection locked="0"/>
    </xf>
    <xf numFmtId="0" fontId="8" fillId="11" borderId="160" xfId="0" applyFont="1" applyFill="1" applyBorder="1" applyAlignment="1" applyProtection="1">
      <alignment horizontal="center" vertical="center"/>
      <protection locked="0"/>
    </xf>
    <xf numFmtId="182" fontId="8" fillId="0" borderId="159" xfId="0" applyNumberFormat="1" applyFont="1" applyBorder="1" applyAlignment="1" applyProtection="1">
      <alignment vertical="center"/>
      <protection locked="0"/>
    </xf>
    <xf numFmtId="182" fontId="8" fillId="16" borderId="72" xfId="0" applyNumberFormat="1" applyFont="1" applyFill="1" applyBorder="1" applyAlignment="1">
      <alignment vertical="center"/>
    </xf>
    <xf numFmtId="182" fontId="8" fillId="0" borderId="72" xfId="0" applyNumberFormat="1" applyFont="1" applyBorder="1" applyAlignment="1" applyProtection="1">
      <alignment vertical="center"/>
      <protection locked="0"/>
    </xf>
    <xf numFmtId="180" fontId="8" fillId="0" borderId="71" xfId="0" applyNumberFormat="1" applyFont="1" applyBorder="1" applyAlignment="1" applyProtection="1">
      <alignment horizontal="center" vertical="center"/>
      <protection locked="0"/>
    </xf>
    <xf numFmtId="180" fontId="8" fillId="0" borderId="160" xfId="0" applyNumberFormat="1" applyFont="1" applyBorder="1" applyAlignment="1" applyProtection="1">
      <alignment horizontal="center" vertical="center"/>
      <protection locked="0"/>
    </xf>
    <xf numFmtId="180" fontId="8" fillId="0" borderId="159" xfId="0" applyNumberFormat="1" applyFont="1" applyBorder="1" applyAlignment="1" applyProtection="1">
      <alignment horizontal="center" vertical="center"/>
      <protection locked="0"/>
    </xf>
    <xf numFmtId="0" fontId="8" fillId="0" borderId="72" xfId="0" applyFont="1" applyBorder="1" applyAlignment="1" applyProtection="1">
      <alignment horizontal="center" vertical="center"/>
      <protection locked="0"/>
    </xf>
    <xf numFmtId="180" fontId="8" fillId="0" borderId="72" xfId="0" applyNumberFormat="1" applyFont="1" applyBorder="1" applyAlignment="1" applyProtection="1">
      <alignment horizontal="center" vertical="center"/>
      <protection locked="0"/>
    </xf>
    <xf numFmtId="0" fontId="8" fillId="16" borderId="161" xfId="0" applyFont="1" applyFill="1" applyBorder="1" applyAlignment="1">
      <alignment horizontal="center" vertical="center"/>
    </xf>
    <xf numFmtId="180" fontId="8" fillId="0" borderId="162" xfId="0" applyNumberFormat="1" applyFont="1" applyBorder="1" applyAlignment="1" applyProtection="1">
      <alignment horizontal="center" vertical="center"/>
      <protection locked="0"/>
    </xf>
    <xf numFmtId="180" fontId="8" fillId="0" borderId="163" xfId="0" applyNumberFormat="1" applyFont="1" applyBorder="1" applyAlignment="1" applyProtection="1">
      <alignment horizontal="center" vertical="center"/>
      <protection locked="0"/>
    </xf>
    <xf numFmtId="0" fontId="8" fillId="16" borderId="164" xfId="0" applyFont="1" applyFill="1" applyBorder="1" applyAlignment="1">
      <alignment horizontal="center" vertical="center"/>
    </xf>
    <xf numFmtId="183" fontId="8" fillId="16" borderId="72" xfId="3" applyNumberFormat="1" applyFont="1" applyFill="1" applyBorder="1" applyAlignment="1">
      <alignment horizontal="center" vertical="center"/>
    </xf>
    <xf numFmtId="1" fontId="8" fillId="16" borderId="72" xfId="0" applyNumberFormat="1" applyFont="1" applyFill="1" applyBorder="1" applyAlignment="1">
      <alignment horizontal="center" vertical="center"/>
    </xf>
    <xf numFmtId="0" fontId="0" fillId="0" borderId="25" xfId="0" applyBorder="1" applyAlignment="1">
      <alignment horizontal="center" vertical="center"/>
    </xf>
    <xf numFmtId="0" fontId="8" fillId="25" borderId="165" xfId="0" applyFont="1" applyFill="1" applyBorder="1" applyAlignment="1">
      <alignment horizontal="center" vertical="center"/>
    </xf>
    <xf numFmtId="0" fontId="8" fillId="25" borderId="17" xfId="0" applyFont="1" applyFill="1" applyBorder="1" applyAlignment="1">
      <alignment vertical="center"/>
    </xf>
    <xf numFmtId="0" fontId="9" fillId="25" borderId="18" xfId="0" applyFont="1" applyFill="1" applyBorder="1" applyAlignment="1">
      <alignment horizontal="right" vertical="center"/>
    </xf>
    <xf numFmtId="182" fontId="8" fillId="25" borderId="165" xfId="0" applyNumberFormat="1" applyFont="1" applyFill="1" applyBorder="1" applyAlignment="1" applyProtection="1">
      <alignment vertical="center"/>
      <protection locked="0"/>
    </xf>
    <xf numFmtId="182" fontId="8" fillId="25" borderId="17" xfId="0" applyNumberFormat="1" applyFont="1" applyFill="1" applyBorder="1" applyAlignment="1">
      <alignment vertical="center"/>
    </xf>
    <xf numFmtId="182" fontId="8" fillId="25" borderId="17" xfId="0" applyNumberFormat="1" applyFont="1" applyFill="1" applyBorder="1" applyAlignment="1" applyProtection="1">
      <alignment vertical="center"/>
      <protection locked="0"/>
    </xf>
    <xf numFmtId="182" fontId="8" fillId="25" borderId="166" xfId="0" applyNumberFormat="1" applyFont="1" applyFill="1" applyBorder="1" applyAlignment="1">
      <alignment vertical="center"/>
    </xf>
    <xf numFmtId="180" fontId="8" fillId="25" borderId="167" xfId="0" applyNumberFormat="1" applyFont="1" applyFill="1" applyBorder="1" applyAlignment="1">
      <alignment horizontal="center" vertical="center"/>
    </xf>
    <xf numFmtId="180" fontId="8" fillId="25" borderId="18" xfId="0" applyNumberFormat="1" applyFont="1" applyFill="1" applyBorder="1" applyAlignment="1">
      <alignment horizontal="center" vertical="center"/>
    </xf>
    <xf numFmtId="180" fontId="8" fillId="25" borderId="165" xfId="0" applyNumberFormat="1" applyFont="1" applyFill="1" applyBorder="1" applyAlignment="1">
      <alignment horizontal="center" vertical="center"/>
    </xf>
    <xf numFmtId="0" fontId="8" fillId="25" borderId="17" xfId="0" applyFont="1" applyFill="1" applyBorder="1" applyAlignment="1">
      <alignment horizontal="center" vertical="center"/>
    </xf>
    <xf numFmtId="0" fontId="8" fillId="25" borderId="168" xfId="0" applyFont="1" applyFill="1" applyBorder="1" applyAlignment="1">
      <alignment horizontal="center" vertical="center"/>
    </xf>
    <xf numFmtId="0" fontId="8" fillId="25" borderId="18" xfId="0" applyFont="1" applyFill="1" applyBorder="1" applyAlignment="1">
      <alignment vertical="center"/>
    </xf>
    <xf numFmtId="180" fontId="8" fillId="25" borderId="169" xfId="0" applyNumberFormat="1" applyFont="1" applyFill="1" applyBorder="1" applyAlignment="1">
      <alignment horizontal="center" vertical="center"/>
    </xf>
    <xf numFmtId="0" fontId="8" fillId="25" borderId="166" xfId="0" applyFont="1" applyFill="1" applyBorder="1" applyAlignment="1">
      <alignment vertical="center"/>
    </xf>
    <xf numFmtId="183" fontId="8" fillId="25" borderId="17" xfId="3" applyNumberFormat="1" applyFont="1" applyFill="1" applyBorder="1" applyAlignment="1">
      <alignment horizontal="center" vertical="center"/>
    </xf>
    <xf numFmtId="1" fontId="8" fillId="25" borderId="17" xfId="0" applyNumberFormat="1" applyFont="1" applyFill="1" applyBorder="1" applyAlignment="1">
      <alignment horizontal="center" vertical="center"/>
    </xf>
    <xf numFmtId="0" fontId="0" fillId="25" borderId="170" xfId="0" applyFill="1" applyBorder="1" applyAlignment="1">
      <alignment horizontal="center" vertical="center"/>
    </xf>
    <xf numFmtId="0" fontId="0" fillId="25" borderId="27" xfId="0" applyFill="1" applyBorder="1" applyAlignment="1">
      <alignment vertical="center"/>
    </xf>
    <xf numFmtId="0" fontId="0" fillId="25" borderId="28" xfId="0" applyFill="1" applyBorder="1" applyAlignment="1">
      <alignment vertical="center"/>
    </xf>
    <xf numFmtId="0" fontId="78" fillId="21" borderId="7" xfId="0" applyFont="1" applyFill="1" applyBorder="1" applyAlignment="1">
      <alignment horizontal="center" vertical="center"/>
    </xf>
    <xf numFmtId="0" fontId="78" fillId="21" borderId="0" xfId="0" applyFont="1" applyFill="1" applyAlignment="1">
      <alignment horizontal="center" vertical="center"/>
    </xf>
    <xf numFmtId="0" fontId="79" fillId="30" borderId="171" xfId="141" applyFont="1" applyFill="1" applyBorder="1" applyAlignment="1">
      <alignment horizontal="center" vertical="center"/>
    </xf>
    <xf numFmtId="0" fontId="79" fillId="30" borderId="172" xfId="141" applyFont="1" applyFill="1" applyBorder="1" applyAlignment="1">
      <alignment horizontal="center" vertical="center" wrapText="1"/>
    </xf>
    <xf numFmtId="0" fontId="79" fillId="30" borderId="172" xfId="141" applyFont="1" applyFill="1" applyBorder="1" applyAlignment="1">
      <alignment horizontal="center" vertical="center"/>
    </xf>
    <xf numFmtId="0" fontId="79" fillId="30" borderId="173" xfId="141" applyFont="1" applyFill="1" applyBorder="1" applyAlignment="1">
      <alignment horizontal="center" vertical="center" wrapText="1"/>
    </xf>
    <xf numFmtId="0" fontId="80" fillId="11" borderId="174" xfId="143" applyFont="1" applyBorder="1" applyAlignment="1" applyProtection="1">
      <alignment horizontal="center" vertical="center"/>
      <protection locked="0"/>
    </xf>
    <xf numFmtId="15" fontId="80" fillId="11" borderId="175" xfId="143" applyNumberFormat="1" applyFont="1" applyAlignment="1" applyProtection="1">
      <alignment horizontal="center" vertical="center"/>
      <protection locked="0"/>
    </xf>
    <xf numFmtId="0" fontId="80" fillId="11" borderId="175" xfId="143" applyFont="1" applyAlignment="1" applyProtection="1">
      <alignment vertical="center" shrinkToFit="1"/>
      <protection locked="0"/>
    </xf>
    <xf numFmtId="194" fontId="81" fillId="11" borderId="175" xfId="143" applyNumberFormat="1" applyFont="1" applyAlignment="1" applyProtection="1">
      <alignment horizontal="right" vertical="center"/>
      <protection locked="0"/>
    </xf>
    <xf numFmtId="0" fontId="80" fillId="11" borderId="175" xfId="143" applyFont="1" applyAlignment="1" applyProtection="1">
      <alignment horizontal="center" vertical="center"/>
      <protection locked="0"/>
    </xf>
    <xf numFmtId="15" fontId="80" fillId="11" borderId="176" xfId="143" applyNumberFormat="1" applyFont="1" applyBorder="1" applyAlignment="1" applyProtection="1">
      <alignment horizontal="center" vertical="center"/>
      <protection locked="0"/>
    </xf>
    <xf numFmtId="194" fontId="81" fillId="11" borderId="177" xfId="143" applyNumberFormat="1" applyFont="1" applyBorder="1" applyAlignment="1" applyProtection="1">
      <alignment horizontal="center" vertical="center"/>
      <protection locked="0"/>
    </xf>
    <xf numFmtId="0" fontId="80" fillId="11" borderId="176" xfId="143" applyFont="1" applyBorder="1" applyAlignment="1" applyProtection="1">
      <alignment horizontal="center" vertical="center"/>
      <protection locked="0"/>
    </xf>
    <xf numFmtId="194" fontId="81" fillId="11" borderId="177" xfId="143" applyNumberFormat="1" applyFont="1" applyBorder="1" applyAlignment="1" applyProtection="1">
      <alignment horizontal="right" vertical="center"/>
      <protection locked="0"/>
    </xf>
    <xf numFmtId="0" fontId="80" fillId="11" borderId="178" xfId="143" applyFont="1" applyBorder="1" applyAlignment="1" applyProtection="1">
      <alignment horizontal="center" vertical="center"/>
      <protection locked="0"/>
    </xf>
    <xf numFmtId="15" fontId="80" fillId="11" borderId="179" xfId="143" applyNumberFormat="1" applyFont="1" applyBorder="1" applyAlignment="1" applyProtection="1">
      <alignment horizontal="center" vertical="center"/>
      <protection locked="0"/>
    </xf>
    <xf numFmtId="0" fontId="80" fillId="11" borderId="179" xfId="143" applyFont="1" applyBorder="1" applyAlignment="1" applyProtection="1">
      <alignment vertical="center" shrinkToFit="1"/>
      <protection locked="0"/>
    </xf>
    <xf numFmtId="195" fontId="80" fillId="11" borderId="179" xfId="143" applyNumberFormat="1" applyFont="1" applyBorder="1" applyAlignment="1" applyProtection="1">
      <alignment horizontal="right" vertical="center"/>
      <protection locked="0"/>
    </xf>
    <xf numFmtId="0" fontId="80" fillId="11" borderId="179" xfId="143" applyFont="1" applyBorder="1" applyAlignment="1" applyProtection="1">
      <alignment horizontal="center" vertical="center"/>
      <protection locked="0"/>
    </xf>
    <xf numFmtId="0" fontId="80" fillId="11" borderId="180" xfId="143" applyFont="1" applyBorder="1" applyAlignment="1" applyProtection="1">
      <alignment horizontal="center" vertical="center"/>
      <protection locked="0"/>
    </xf>
    <xf numFmtId="195" fontId="80" fillId="11" borderId="181" xfId="143" applyNumberFormat="1" applyFont="1" applyBorder="1" applyAlignment="1" applyProtection="1">
      <alignment horizontal="right" vertical="center"/>
      <protection locked="0"/>
    </xf>
    <xf numFmtId="0" fontId="22" fillId="21" borderId="3" xfId="0" applyFont="1" applyFill="1" applyBorder="1" applyAlignment="1">
      <alignment horizontal="center" vertical="center" wrapText="1"/>
    </xf>
    <xf numFmtId="43" fontId="1" fillId="0" borderId="0" xfId="1" applyFont="1" applyAlignment="1">
      <alignment horizontal="center" vertical="center"/>
    </xf>
    <xf numFmtId="0" fontId="0" fillId="0" borderId="3" xfId="0" applyBorder="1" applyAlignment="1">
      <alignment horizontal="center" vertical="center"/>
    </xf>
    <xf numFmtId="0" fontId="0" fillId="0" borderId="3" xfId="0" applyBorder="1" applyAlignment="1">
      <alignment vertical="center" wrapText="1"/>
    </xf>
    <xf numFmtId="43" fontId="0" fillId="0" borderId="3" xfId="1" applyFont="1" applyBorder="1" applyAlignment="1">
      <alignment vertical="center"/>
    </xf>
    <xf numFmtId="183" fontId="0" fillId="0" borderId="3" xfId="3" applyNumberFormat="1" applyFont="1" applyBorder="1" applyAlignment="1">
      <alignment horizontal="center" vertical="center"/>
    </xf>
    <xf numFmtId="9" fontId="0" fillId="0" borderId="3" xfId="3" applyFont="1" applyBorder="1" applyAlignment="1">
      <alignment vertical="center"/>
    </xf>
    <xf numFmtId="43" fontId="0" fillId="16" borderId="3" xfId="1" applyFont="1" applyFill="1" applyBorder="1" applyAlignment="1">
      <alignment horizontal="center" vertical="center"/>
    </xf>
    <xf numFmtId="196" fontId="0" fillId="16" borderId="3" xfId="3" applyNumberFormat="1" applyFont="1" applyFill="1" applyBorder="1" applyAlignment="1">
      <alignment horizontal="center" vertical="center"/>
    </xf>
    <xf numFmtId="183" fontId="0" fillId="16" borderId="3" xfId="3" applyNumberFormat="1" applyFont="1" applyFill="1" applyBorder="1" applyAlignment="1">
      <alignment horizontal="center" vertical="center"/>
    </xf>
    <xf numFmtId="9" fontId="0" fillId="16" borderId="0" xfId="3" applyFont="1" applyFill="1" applyAlignment="1">
      <alignment vertical="center"/>
    </xf>
    <xf numFmtId="43" fontId="0" fillId="0" borderId="0" xfId="0" applyNumberFormat="1" applyAlignment="1">
      <alignment vertical="center"/>
    </xf>
    <xf numFmtId="177" fontId="0" fillId="0" borderId="0" xfId="0" applyNumberFormat="1" applyAlignment="1">
      <alignment vertical="center"/>
    </xf>
    <xf numFmtId="9" fontId="0" fillId="0" borderId="3" xfId="3" applyFont="1" applyBorder="1" applyAlignment="1">
      <alignment horizontal="center" vertical="center"/>
    </xf>
    <xf numFmtId="10" fontId="0" fillId="16" borderId="3" xfId="3" applyNumberFormat="1" applyFont="1" applyFill="1" applyBorder="1" applyAlignment="1">
      <alignment horizontal="center" vertical="center"/>
    </xf>
    <xf numFmtId="0" fontId="0" fillId="16" borderId="0" xfId="3" applyNumberFormat="1" applyFont="1" applyFill="1" applyAlignment="1">
      <alignment vertical="center"/>
    </xf>
    <xf numFmtId="0" fontId="2" fillId="0" borderId="0" xfId="0" applyFont="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82" fillId="0" borderId="0" xfId="94" applyFont="1"/>
    <xf numFmtId="0" fontId="82" fillId="0" borderId="0" xfId="94" applyFont="1" applyAlignment="1">
      <alignment horizontal="left" vertical="top"/>
    </xf>
    <xf numFmtId="0" fontId="83" fillId="0" borderId="0" xfId="94" applyFont="1" applyAlignment="1">
      <alignment vertical="center"/>
    </xf>
    <xf numFmtId="0" fontId="84" fillId="0" borderId="0" xfId="94" applyFont="1" applyAlignment="1">
      <alignment vertical="center"/>
    </xf>
    <xf numFmtId="0" fontId="85" fillId="0" borderId="0" xfId="94" applyFont="1" applyAlignment="1">
      <alignment vertical="center"/>
    </xf>
    <xf numFmtId="0" fontId="83" fillId="0" borderId="0" xfId="94" applyFont="1"/>
    <xf numFmtId="0" fontId="83" fillId="0" borderId="0" xfId="94" applyFont="1" applyAlignment="1">
      <alignment vertical="top"/>
    </xf>
    <xf numFmtId="0" fontId="82" fillId="0" borderId="0" xfId="94" applyFont="1" applyAlignment="1">
      <alignment vertical="top"/>
    </xf>
    <xf numFmtId="0" fontId="86" fillId="0" borderId="0" xfId="94" applyFont="1" applyAlignment="1">
      <alignment horizontal="left" vertical="top"/>
    </xf>
    <xf numFmtId="0" fontId="86" fillId="0" borderId="23" xfId="94" applyFont="1" applyBorder="1" applyAlignment="1">
      <alignment horizontal="left" vertical="top"/>
    </xf>
    <xf numFmtId="0" fontId="82" fillId="0" borderId="23" xfId="94" applyFont="1" applyBorder="1" applyAlignment="1">
      <alignment horizontal="left" vertical="top"/>
    </xf>
    <xf numFmtId="181" fontId="86" fillId="0" borderId="0" xfId="94" applyNumberFormat="1" applyFont="1" applyAlignment="1">
      <alignment horizontal="left" vertical="top"/>
    </xf>
    <xf numFmtId="0" fontId="86" fillId="0" borderId="5" xfId="94" applyFont="1" applyBorder="1" applyAlignment="1">
      <alignment horizontal="left" vertical="top"/>
    </xf>
    <xf numFmtId="0" fontId="82" fillId="0" borderId="109" xfId="94" applyFont="1" applyBorder="1" applyAlignment="1">
      <alignment horizontal="left" vertical="top"/>
    </xf>
    <xf numFmtId="0" fontId="86" fillId="0" borderId="0" xfId="94" applyFont="1" applyAlignment="1">
      <alignment horizontal="left" vertical="top" wrapText="1"/>
    </xf>
    <xf numFmtId="0" fontId="87" fillId="0" borderId="182" xfId="94" applyFont="1" applyBorder="1" applyAlignment="1">
      <alignment horizontal="left" vertical="top"/>
    </xf>
    <xf numFmtId="0" fontId="82" fillId="0" borderId="5" xfId="94" applyFont="1" applyBorder="1" applyAlignment="1">
      <alignment horizontal="left" vertical="top"/>
    </xf>
    <xf numFmtId="0" fontId="82" fillId="0" borderId="5" xfId="94" applyFont="1" applyBorder="1" applyAlignment="1">
      <alignment vertical="top"/>
    </xf>
    <xf numFmtId="0" fontId="88" fillId="0" borderId="0" xfId="94" applyFont="1" applyAlignment="1">
      <alignment horizontal="center" vertical="center"/>
    </xf>
    <xf numFmtId="0" fontId="89" fillId="31" borderId="183" xfId="94" applyFont="1" applyFill="1" applyBorder="1" applyAlignment="1">
      <alignment horizontal="center" vertical="center"/>
    </xf>
    <xf numFmtId="0" fontId="89" fillId="31" borderId="184" xfId="94" applyFont="1" applyFill="1" applyBorder="1" applyAlignment="1">
      <alignment horizontal="center" vertical="center"/>
    </xf>
    <xf numFmtId="0" fontId="89" fillId="31" borderId="185" xfId="94" applyFont="1" applyFill="1" applyBorder="1" applyAlignment="1">
      <alignment horizontal="center" vertical="center"/>
    </xf>
    <xf numFmtId="0" fontId="88" fillId="0" borderId="0" xfId="94" applyFont="1" applyAlignment="1">
      <alignment vertical="center"/>
    </xf>
    <xf numFmtId="0" fontId="89" fillId="24" borderId="186" xfId="94" applyFont="1" applyFill="1" applyBorder="1" applyAlignment="1">
      <alignment horizontal="center" vertical="center"/>
    </xf>
    <xf numFmtId="0" fontId="89" fillId="24" borderId="21" xfId="94" applyFont="1" applyFill="1" applyBorder="1" applyAlignment="1">
      <alignment horizontal="center" vertical="center"/>
    </xf>
    <xf numFmtId="0" fontId="89" fillId="24" borderId="187" xfId="94" applyFont="1" applyFill="1" applyBorder="1" applyAlignment="1">
      <alignment horizontal="center" vertical="center"/>
    </xf>
    <xf numFmtId="0" fontId="89" fillId="24" borderId="188" xfId="94" applyFont="1" applyFill="1" applyBorder="1" applyAlignment="1">
      <alignment horizontal="center" vertical="center"/>
    </xf>
    <xf numFmtId="0" fontId="89" fillId="24" borderId="154" xfId="94" applyFont="1" applyFill="1" applyBorder="1" applyAlignment="1">
      <alignment horizontal="center" vertical="center"/>
    </xf>
    <xf numFmtId="0" fontId="89" fillId="24" borderId="189" xfId="94" applyFont="1" applyFill="1" applyBorder="1" applyAlignment="1">
      <alignment horizontal="center" vertical="center"/>
    </xf>
    <xf numFmtId="0" fontId="89" fillId="24" borderId="190" xfId="94" applyFont="1" applyFill="1" applyBorder="1" applyAlignment="1">
      <alignment horizontal="center" vertical="center"/>
    </xf>
    <xf numFmtId="0" fontId="89" fillId="18" borderId="191" xfId="94" applyFont="1" applyFill="1" applyBorder="1" applyAlignment="1">
      <alignment horizontal="center" vertical="center" wrapText="1"/>
    </xf>
    <xf numFmtId="0" fontId="89" fillId="18" borderId="192" xfId="94" applyFont="1" applyFill="1" applyBorder="1" applyAlignment="1">
      <alignment horizontal="center" vertical="center" wrapText="1"/>
    </xf>
    <xf numFmtId="0" fontId="89" fillId="24" borderId="19" xfId="94" applyFont="1" applyFill="1" applyBorder="1" applyAlignment="1">
      <alignment horizontal="center" vertical="center"/>
    </xf>
    <xf numFmtId="0" fontId="89" fillId="24" borderId="155" xfId="94" applyFont="1" applyFill="1" applyBorder="1" applyAlignment="1">
      <alignment horizontal="center" vertical="center"/>
    </xf>
    <xf numFmtId="0" fontId="89" fillId="18" borderId="66" xfId="94" applyFont="1" applyFill="1" applyBorder="1" applyAlignment="1">
      <alignment horizontal="center" vertical="center" wrapText="1"/>
    </xf>
    <xf numFmtId="0" fontId="89" fillId="18" borderId="101" xfId="94" applyFont="1" applyFill="1" applyBorder="1" applyAlignment="1">
      <alignment horizontal="center" vertical="center" wrapText="1"/>
    </xf>
    <xf numFmtId="0" fontId="89" fillId="18" borderId="7" xfId="94" applyFont="1" applyFill="1" applyBorder="1" applyAlignment="1">
      <alignment horizontal="center" vertical="center" wrapText="1"/>
    </xf>
    <xf numFmtId="0" fontId="89" fillId="18" borderId="193" xfId="94" applyFont="1" applyFill="1" applyBorder="1" applyAlignment="1">
      <alignment horizontal="center" vertical="center" wrapText="1"/>
    </xf>
    <xf numFmtId="0" fontId="89" fillId="18" borderId="194" xfId="94" applyFont="1" applyFill="1" applyBorder="1" applyAlignment="1">
      <alignment horizontal="center" vertical="center" wrapText="1"/>
    </xf>
    <xf numFmtId="0" fontId="89" fillId="18" borderId="195" xfId="94" applyFont="1" applyFill="1" applyBorder="1" applyAlignment="1">
      <alignment horizontal="center" vertical="center" wrapText="1"/>
    </xf>
    <xf numFmtId="0" fontId="89" fillId="18" borderId="196" xfId="94" applyFont="1" applyFill="1" applyBorder="1" applyAlignment="1">
      <alignment horizontal="center" vertical="center" wrapText="1"/>
    </xf>
    <xf numFmtId="0" fontId="89" fillId="18" borderId="197" xfId="94" applyFont="1" applyFill="1" applyBorder="1" applyAlignment="1">
      <alignment horizontal="center" vertical="center" wrapText="1"/>
    </xf>
    <xf numFmtId="0" fontId="89" fillId="18" borderId="198" xfId="94" applyFont="1" applyFill="1" applyBorder="1" applyAlignment="1">
      <alignment horizontal="center" vertical="center" wrapText="1"/>
    </xf>
    <xf numFmtId="0" fontId="89" fillId="18" borderId="25" xfId="94" applyFont="1" applyFill="1" applyBorder="1" applyAlignment="1">
      <alignment horizontal="center" vertical="center" wrapText="1"/>
    </xf>
    <xf numFmtId="0" fontId="89" fillId="18" borderId="199" xfId="94" applyFont="1" applyFill="1" applyBorder="1" applyAlignment="1">
      <alignment horizontal="center" vertical="center" wrapText="1"/>
    </xf>
    <xf numFmtId="0" fontId="85" fillId="0" borderId="0" xfId="94" applyFont="1" applyAlignment="1">
      <alignment vertical="center" wrapText="1"/>
    </xf>
    <xf numFmtId="0" fontId="90" fillId="8" borderId="200" xfId="94" applyFont="1" applyFill="1" applyBorder="1" applyAlignment="1">
      <alignment horizontal="center" vertical="center" wrapText="1"/>
    </xf>
    <xf numFmtId="0" fontId="90" fillId="0" borderId="201" xfId="94" applyFont="1" applyBorder="1" applyAlignment="1">
      <alignment horizontal="center" vertical="center" wrapText="1"/>
    </xf>
    <xf numFmtId="0" fontId="90" fillId="0" borderId="201" xfId="94" applyFont="1" applyBorder="1" applyAlignment="1">
      <alignment horizontal="center" vertical="center"/>
    </xf>
    <xf numFmtId="0" fontId="90" fillId="0" borderId="202" xfId="94" applyFont="1" applyBorder="1" applyAlignment="1">
      <alignment horizontal="center" vertical="center"/>
    </xf>
    <xf numFmtId="49" fontId="90" fillId="0" borderId="201" xfId="106" applyNumberFormat="1" applyFont="1" applyBorder="1" applyAlignment="1">
      <alignment horizontal="center" vertical="center"/>
    </xf>
    <xf numFmtId="0" fontId="90" fillId="0" borderId="203" xfId="94" applyFont="1" applyBorder="1" applyAlignment="1">
      <alignment horizontal="center" vertical="center" wrapText="1"/>
    </xf>
    <xf numFmtId="180" fontId="90" fillId="0" borderId="201" xfId="94" applyNumberFormat="1" applyFont="1" applyBorder="1" applyAlignment="1">
      <alignment horizontal="center" vertical="center" wrapText="1"/>
    </xf>
    <xf numFmtId="180" fontId="90" fillId="0" borderId="201" xfId="94" applyNumberFormat="1" applyFont="1" applyBorder="1" applyAlignment="1" applyProtection="1">
      <alignment horizontal="center" vertical="center" wrapText="1"/>
      <protection locked="0"/>
    </xf>
    <xf numFmtId="49" fontId="90" fillId="0" borderId="201" xfId="106" applyNumberFormat="1" applyFont="1" applyBorder="1" applyAlignment="1">
      <alignment horizontal="center" vertical="center" wrapText="1"/>
    </xf>
    <xf numFmtId="0" fontId="90" fillId="0" borderId="204" xfId="94" applyFont="1" applyBorder="1" applyAlignment="1">
      <alignment horizontal="center" vertical="center" wrapText="1"/>
    </xf>
    <xf numFmtId="0" fontId="90" fillId="0" borderId="205" xfId="94" applyFont="1" applyBorder="1" applyAlignment="1">
      <alignment horizontal="center" vertical="center" wrapText="1"/>
    </xf>
    <xf numFmtId="0" fontId="91" fillId="0" borderId="206" xfId="94" applyFont="1" applyBorder="1" applyAlignment="1">
      <alignment horizontal="center" vertical="center"/>
    </xf>
    <xf numFmtId="49" fontId="91" fillId="0" borderId="207" xfId="94" applyNumberFormat="1" applyFont="1" applyBorder="1" applyAlignment="1">
      <alignment horizontal="center" vertical="center"/>
    </xf>
    <xf numFmtId="0" fontId="90" fillId="0" borderId="203" xfId="94" applyFont="1" applyBorder="1" applyAlignment="1">
      <alignment horizontal="center" vertical="center"/>
    </xf>
    <xf numFmtId="180" fontId="90" fillId="0" borderId="203" xfId="94" applyNumberFormat="1" applyFont="1" applyBorder="1" applyAlignment="1">
      <alignment horizontal="center" vertical="center" wrapText="1"/>
    </xf>
    <xf numFmtId="180" fontId="90" fillId="0" borderId="203" xfId="94" applyNumberFormat="1" applyFont="1" applyBorder="1" applyAlignment="1" applyProtection="1">
      <alignment horizontal="center" vertical="center" wrapText="1"/>
      <protection locked="0"/>
    </xf>
    <xf numFmtId="0" fontId="92" fillId="0" borderId="104" xfId="94" applyFont="1" applyBorder="1" applyAlignment="1">
      <alignment horizontal="center" vertical="center" wrapText="1"/>
    </xf>
    <xf numFmtId="49" fontId="90" fillId="0" borderId="203" xfId="106" applyNumberFormat="1" applyFont="1" applyBorder="1" applyAlignment="1">
      <alignment horizontal="center" vertical="center"/>
    </xf>
    <xf numFmtId="49" fontId="90" fillId="0" borderId="203" xfId="106" applyNumberFormat="1" applyFont="1" applyBorder="1" applyAlignment="1">
      <alignment horizontal="center" vertical="center" wrapText="1"/>
    </xf>
    <xf numFmtId="0" fontId="92" fillId="0" borderId="104" xfId="94" applyFont="1" applyBorder="1" applyAlignment="1">
      <alignment vertical="top" wrapText="1"/>
    </xf>
    <xf numFmtId="0" fontId="92" fillId="0" borderId="104" xfId="94" applyFont="1" applyBorder="1" applyAlignment="1">
      <alignment horizontal="left" vertical="top" wrapText="1"/>
    </xf>
    <xf numFmtId="0" fontId="90" fillId="0" borderId="208" xfId="94" applyFont="1" applyBorder="1" applyAlignment="1">
      <alignment horizontal="center" vertical="center" wrapText="1"/>
    </xf>
    <xf numFmtId="0" fontId="90" fillId="0" borderId="209" xfId="94" applyFont="1" applyBorder="1" applyAlignment="1">
      <alignment horizontal="center" vertical="center" wrapText="1"/>
    </xf>
    <xf numFmtId="0" fontId="90" fillId="0" borderId="210" xfId="94" applyFont="1" applyBorder="1" applyAlignment="1">
      <alignment horizontal="center" vertical="center" wrapText="1"/>
    </xf>
    <xf numFmtId="0" fontId="90" fillId="0" borderId="210" xfId="94" applyFont="1" applyBorder="1" applyAlignment="1">
      <alignment horizontal="center" vertical="center"/>
    </xf>
    <xf numFmtId="49" fontId="90" fillId="0" borderId="210" xfId="106" applyNumberFormat="1" applyFont="1" applyBorder="1" applyAlignment="1">
      <alignment horizontal="center" vertical="center"/>
    </xf>
    <xf numFmtId="180" fontId="90" fillId="0" borderId="210" xfId="94" applyNumberFormat="1" applyFont="1" applyBorder="1" applyAlignment="1">
      <alignment horizontal="center" vertical="center" wrapText="1"/>
    </xf>
    <xf numFmtId="49" fontId="90" fillId="0" borderId="210" xfId="106" applyNumberFormat="1" applyFont="1" applyBorder="1" applyAlignment="1">
      <alignment horizontal="center" vertical="center" wrapText="1"/>
    </xf>
    <xf numFmtId="0" fontId="90" fillId="0" borderId="211" xfId="94" applyFont="1" applyBorder="1" applyAlignment="1">
      <alignment horizontal="center" vertical="center" wrapText="1"/>
    </xf>
    <xf numFmtId="0" fontId="90" fillId="0" borderId="0" xfId="94" applyFont="1" applyAlignment="1">
      <alignment horizontal="center" vertical="center" wrapText="1"/>
    </xf>
    <xf numFmtId="0" fontId="90" fillId="0" borderId="0" xfId="94" applyFont="1" applyAlignment="1">
      <alignment horizontal="center" vertical="center"/>
    </xf>
    <xf numFmtId="49" fontId="90" fillId="0" borderId="0" xfId="106" applyNumberFormat="1" applyFont="1" applyAlignment="1">
      <alignment horizontal="center" vertical="center"/>
    </xf>
    <xf numFmtId="180" fontId="90" fillId="0" borderId="0" xfId="94" applyNumberFormat="1" applyFont="1" applyAlignment="1">
      <alignment horizontal="center" vertical="center" wrapText="1"/>
    </xf>
    <xf numFmtId="180" fontId="90" fillId="0" borderId="0" xfId="94" applyNumberFormat="1" applyFont="1" applyAlignment="1" applyProtection="1">
      <alignment horizontal="center" vertical="center" wrapText="1"/>
      <protection locked="0"/>
    </xf>
    <xf numFmtId="49" fontId="90" fillId="0" borderId="0" xfId="106" applyNumberFormat="1" applyFont="1" applyAlignment="1">
      <alignment horizontal="center" vertical="center" wrapText="1"/>
    </xf>
    <xf numFmtId="0" fontId="87" fillId="0" borderId="0" xfId="94" applyFont="1"/>
    <xf numFmtId="0" fontId="87" fillId="0" borderId="0" xfId="94" applyFont="1" applyAlignment="1">
      <alignment vertical="center"/>
    </xf>
    <xf numFmtId="0" fontId="82" fillId="0" borderId="0" xfId="94" applyFont="1" applyAlignment="1">
      <alignment vertical="center"/>
    </xf>
    <xf numFmtId="0" fontId="87" fillId="0" borderId="0" xfId="94" applyFont="1" applyAlignment="1">
      <alignment horizontal="left" vertical="top"/>
    </xf>
    <xf numFmtId="0" fontId="93" fillId="0" borderId="0" xfId="94" applyFont="1" applyAlignment="1">
      <alignment horizontal="left" vertical="top"/>
    </xf>
    <xf numFmtId="0" fontId="91" fillId="0" borderId="212" xfId="94" applyFont="1" applyBorder="1" applyAlignment="1">
      <alignment horizontal="left" vertical="top" readingOrder="1"/>
    </xf>
    <xf numFmtId="0" fontId="91" fillId="0" borderId="0" xfId="94" applyFont="1" applyAlignment="1">
      <alignment horizontal="left" vertical="top" readingOrder="1"/>
    </xf>
    <xf numFmtId="0" fontId="87" fillId="0" borderId="0" xfId="94" applyFont="1" applyAlignment="1">
      <alignment vertical="top"/>
    </xf>
    <xf numFmtId="0" fontId="94" fillId="0" borderId="0" xfId="94" applyFont="1" applyAlignment="1">
      <alignment vertical="top"/>
    </xf>
    <xf numFmtId="0" fontId="95" fillId="0" borderId="0" xfId="94" applyFont="1" applyAlignment="1">
      <alignment vertical="top"/>
    </xf>
    <xf numFmtId="0" fontId="91" fillId="0" borderId="213" xfId="94" applyFont="1" applyBorder="1" applyAlignment="1">
      <alignment horizontal="left" vertical="top" readingOrder="1"/>
    </xf>
    <xf numFmtId="0" fontId="91" fillId="0" borderId="214" xfId="94" applyFont="1" applyBorder="1" applyAlignment="1">
      <alignment horizontal="left" vertical="top" readingOrder="1"/>
    </xf>
    <xf numFmtId="0" fontId="83" fillId="0" borderId="0" xfId="94" applyFont="1" applyAlignment="1">
      <alignment horizontal="left"/>
    </xf>
    <xf numFmtId="0" fontId="22" fillId="21" borderId="0" xfId="0" applyFont="1" applyFill="1" applyAlignment="1">
      <alignment horizontal="center" vertical="center"/>
    </xf>
    <xf numFmtId="0" fontId="22" fillId="21" borderId="215" xfId="0" applyFont="1" applyFill="1" applyBorder="1" applyAlignment="1">
      <alignment horizontal="center" vertical="center"/>
    </xf>
    <xf numFmtId="0" fontId="31" fillId="21" borderId="13" xfId="0" applyFont="1" applyFill="1" applyBorder="1" applyAlignment="1">
      <alignment horizontal="center" vertical="center"/>
    </xf>
    <xf numFmtId="0" fontId="31" fillId="22" borderId="13" xfId="0" applyFont="1" applyFill="1" applyBorder="1" applyAlignment="1">
      <alignment horizontal="center" vertical="center"/>
    </xf>
    <xf numFmtId="0" fontId="96" fillId="0" borderId="93" xfId="0" applyFont="1" applyBorder="1" applyAlignment="1">
      <alignment horizontal="left" vertical="center"/>
    </xf>
    <xf numFmtId="0" fontId="96" fillId="0" borderId="111" xfId="0" applyFont="1" applyBorder="1" applyAlignment="1">
      <alignment horizontal="left" vertical="center"/>
    </xf>
    <xf numFmtId="37" fontId="97" fillId="0" borderId="216" xfId="1" applyNumberFormat="1" applyFont="1" applyFill="1" applyBorder="1" applyAlignment="1" applyProtection="1">
      <alignment horizontal="center" vertical="center"/>
      <protection locked="0"/>
    </xf>
    <xf numFmtId="37" fontId="97" fillId="0" borderId="217" xfId="1" applyNumberFormat="1" applyFont="1" applyFill="1" applyBorder="1" applyAlignment="1" applyProtection="1">
      <alignment horizontal="center" vertical="center"/>
      <protection locked="0"/>
    </xf>
    <xf numFmtId="37" fontId="97" fillId="0" borderId="0" xfId="1" applyNumberFormat="1" applyFont="1" applyFill="1" applyBorder="1" applyAlignment="1" applyProtection="1">
      <alignment horizontal="center" vertical="center"/>
      <protection locked="0"/>
    </xf>
    <xf numFmtId="0" fontId="96" fillId="0" borderId="148" xfId="0" applyFont="1" applyBorder="1" applyAlignment="1">
      <alignment horizontal="left" vertical="center"/>
    </xf>
    <xf numFmtId="0" fontId="96" fillId="0" borderId="117" xfId="0" applyFont="1" applyBorder="1" applyAlignment="1">
      <alignment horizontal="left" vertical="center"/>
    </xf>
    <xf numFmtId="37" fontId="98" fillId="0" borderId="0" xfId="0" applyNumberFormat="1" applyFont="1" applyAlignment="1" applyProtection="1">
      <alignment horizontal="center" vertical="center"/>
      <protection locked="0"/>
    </xf>
    <xf numFmtId="0" fontId="96" fillId="4" borderId="148" xfId="0" applyFont="1" applyFill="1" applyBorder="1" applyAlignment="1">
      <alignment horizontal="left" vertical="center"/>
    </xf>
    <xf numFmtId="0" fontId="96" fillId="4" borderId="117" xfId="0" applyFont="1" applyFill="1" applyBorder="1" applyAlignment="1">
      <alignment horizontal="left" vertical="center"/>
    </xf>
    <xf numFmtId="37" fontId="97" fillId="4" borderId="13" xfId="58" applyNumberFormat="1" applyFont="1" applyFill="1" applyBorder="1" applyAlignment="1" applyProtection="1">
      <alignment horizontal="center" vertical="center"/>
      <protection locked="0"/>
    </xf>
    <xf numFmtId="37" fontId="97" fillId="4" borderId="145" xfId="58" applyNumberFormat="1" applyFont="1" applyFill="1" applyBorder="1" applyAlignment="1" applyProtection="1">
      <alignment horizontal="center" vertical="center"/>
      <protection locked="0"/>
    </xf>
    <xf numFmtId="37" fontId="97" fillId="4" borderId="218" xfId="58" applyNumberFormat="1" applyFont="1" applyFill="1" applyBorder="1" applyAlignment="1" applyProtection="1">
      <alignment horizontal="center" vertical="center"/>
      <protection locked="0"/>
    </xf>
    <xf numFmtId="37" fontId="97" fillId="0" borderId="219" xfId="1" applyNumberFormat="1" applyFont="1" applyFill="1" applyBorder="1" applyAlignment="1" applyProtection="1">
      <alignment horizontal="center" vertical="center"/>
      <protection locked="0"/>
    </xf>
    <xf numFmtId="37" fontId="96" fillId="4" borderId="13" xfId="58" applyNumberFormat="1" applyFont="1" applyFill="1" applyBorder="1" applyAlignment="1" applyProtection="1">
      <alignment horizontal="center" vertical="center"/>
      <protection locked="0"/>
    </xf>
    <xf numFmtId="37" fontId="96" fillId="4" borderId="145" xfId="58" applyNumberFormat="1" applyFont="1" applyFill="1" applyBorder="1" applyAlignment="1" applyProtection="1">
      <alignment horizontal="center" vertical="center"/>
      <protection locked="0"/>
    </xf>
    <xf numFmtId="37" fontId="96" fillId="4" borderId="218" xfId="58" applyNumberFormat="1" applyFont="1" applyFill="1" applyBorder="1" applyAlignment="1" applyProtection="1">
      <alignment horizontal="center" vertical="center"/>
      <protection locked="0"/>
    </xf>
    <xf numFmtId="37" fontId="96" fillId="0" borderId="13" xfId="58" applyNumberFormat="1" applyFont="1" applyFill="1" applyBorder="1" applyAlignment="1" applyProtection="1">
      <alignment horizontal="center" vertical="center"/>
      <protection locked="0"/>
    </xf>
    <xf numFmtId="37" fontId="96" fillId="0" borderId="145" xfId="58" applyNumberFormat="1" applyFont="1" applyFill="1" applyBorder="1" applyAlignment="1" applyProtection="1">
      <alignment horizontal="center" vertical="center"/>
      <protection locked="0"/>
    </xf>
    <xf numFmtId="37" fontId="96" fillId="0" borderId="72" xfId="58" applyNumberFormat="1" applyFont="1" applyFill="1" applyBorder="1" applyAlignment="1" applyProtection="1">
      <alignment horizontal="center" vertical="center"/>
      <protection locked="0"/>
    </xf>
    <xf numFmtId="0" fontId="97" fillId="0" borderId="220" xfId="0" applyFont="1" applyBorder="1" applyAlignment="1">
      <alignment horizontal="left" vertical="center"/>
    </xf>
    <xf numFmtId="0" fontId="97" fillId="0" borderId="221" xfId="0" applyFont="1" applyBorder="1" applyAlignment="1">
      <alignment horizontal="left" vertical="center"/>
    </xf>
    <xf numFmtId="37" fontId="96" fillId="0" borderId="222" xfId="58" applyNumberFormat="1" applyFont="1" applyFill="1" applyBorder="1" applyAlignment="1" applyProtection="1">
      <alignment horizontal="center" vertical="center"/>
      <protection locked="0"/>
    </xf>
    <xf numFmtId="37" fontId="96" fillId="0" borderId="223" xfId="58" applyNumberFormat="1" applyFont="1" applyFill="1" applyBorder="1" applyAlignment="1" applyProtection="1">
      <alignment horizontal="center" vertical="center"/>
      <protection locked="0"/>
    </xf>
    <xf numFmtId="37" fontId="96" fillId="0" borderId="224" xfId="58" applyNumberFormat="1" applyFont="1" applyFill="1" applyBorder="1" applyAlignment="1" applyProtection="1">
      <alignment horizontal="center" vertical="center"/>
      <protection locked="0"/>
    </xf>
    <xf numFmtId="0" fontId="31" fillId="21" borderId="3" xfId="0" applyFont="1" applyFill="1" applyBorder="1" applyAlignment="1">
      <alignment horizontal="center" vertical="center"/>
    </xf>
    <xf numFmtId="0" fontId="99" fillId="21" borderId="225" xfId="0" applyFont="1" applyFill="1" applyBorder="1" applyAlignment="1">
      <alignment horizontal="center" vertical="center"/>
    </xf>
    <xf numFmtId="0" fontId="99" fillId="21" borderId="226" xfId="0" applyFont="1" applyFill="1" applyBorder="1" applyAlignment="1">
      <alignment horizontal="center" vertical="center"/>
    </xf>
    <xf numFmtId="0" fontId="23" fillId="21" borderId="225" xfId="0" applyFont="1" applyFill="1" applyBorder="1" applyAlignment="1">
      <alignment horizontal="center" vertical="center" wrapText="1"/>
    </xf>
    <xf numFmtId="9" fontId="0" fillId="0" borderId="227" xfId="0" applyNumberFormat="1" applyBorder="1" applyAlignment="1">
      <alignment horizontal="center" vertical="center"/>
    </xf>
    <xf numFmtId="9" fontId="0" fillId="0" borderId="228" xfId="0" applyNumberFormat="1" applyBorder="1" applyAlignment="1">
      <alignment horizontal="center" vertical="center" wrapText="1"/>
    </xf>
    <xf numFmtId="0" fontId="100" fillId="0" borderId="229" xfId="0" applyFont="1" applyBorder="1" applyAlignment="1">
      <alignment horizontal="center" vertical="center"/>
    </xf>
    <xf numFmtId="15" fontId="1" fillId="0" borderId="203" xfId="0" applyNumberFormat="1" applyFont="1" applyBorder="1" applyAlignment="1">
      <alignment horizontal="center"/>
    </xf>
    <xf numFmtId="15" fontId="0" fillId="0" borderId="203" xfId="0" applyNumberFormat="1" applyBorder="1" applyAlignment="1">
      <alignment horizontal="center"/>
    </xf>
    <xf numFmtId="0" fontId="0" fillId="0" borderId="203" xfId="0" applyBorder="1" applyAlignment="1">
      <alignment horizontal="center"/>
    </xf>
    <xf numFmtId="9" fontId="39" fillId="0" borderId="201" xfId="3" applyFont="1" applyBorder="1" applyAlignment="1">
      <alignment horizontal="center"/>
    </xf>
    <xf numFmtId="15" fontId="39" fillId="0" borderId="201" xfId="0" applyNumberFormat="1" applyFont="1" applyBorder="1" applyAlignment="1">
      <alignment horizontal="center"/>
    </xf>
    <xf numFmtId="0" fontId="39" fillId="0" borderId="230" xfId="0" applyFont="1" applyBorder="1" applyAlignment="1">
      <alignment horizontal="center"/>
    </xf>
    <xf numFmtId="0" fontId="101" fillId="0" borderId="231" xfId="0" applyFont="1" applyBorder="1" applyAlignment="1">
      <alignment horizontal="center" vertical="center"/>
    </xf>
    <xf numFmtId="15" fontId="101" fillId="0" borderId="203" xfId="0" applyNumberFormat="1" applyFont="1" applyBorder="1" applyAlignment="1">
      <alignment horizontal="center"/>
    </xf>
    <xf numFmtId="15" fontId="102" fillId="0" borderId="201" xfId="0" applyNumberFormat="1" applyFont="1" applyBorder="1" applyAlignment="1">
      <alignment horizontal="center"/>
    </xf>
    <xf numFmtId="0" fontId="102" fillId="0" borderId="201" xfId="0" applyFont="1" applyBorder="1" applyAlignment="1">
      <alignment horizontal="center"/>
    </xf>
    <xf numFmtId="9" fontId="102" fillId="0" borderId="201" xfId="3" applyFont="1" applyBorder="1" applyAlignment="1">
      <alignment horizontal="center"/>
    </xf>
    <xf numFmtId="0" fontId="102" fillId="0" borderId="230" xfId="0" applyFont="1" applyBorder="1" applyAlignment="1">
      <alignment horizontal="center"/>
    </xf>
    <xf numFmtId="0" fontId="101" fillId="0" borderId="232" xfId="0" applyFont="1" applyBorder="1" applyAlignment="1">
      <alignment horizontal="center" vertical="center"/>
    </xf>
    <xf numFmtId="15" fontId="101" fillId="0" borderId="233" xfId="0" applyNumberFormat="1" applyFont="1" applyBorder="1" applyAlignment="1">
      <alignment horizontal="center"/>
    </xf>
    <xf numFmtId="15" fontId="102" fillId="0" borderId="234" xfId="0" applyNumberFormat="1" applyFont="1" applyBorder="1" applyAlignment="1">
      <alignment horizontal="center"/>
    </xf>
    <xf numFmtId="0" fontId="102" fillId="0" borderId="234" xfId="0" applyFont="1" applyBorder="1" applyAlignment="1">
      <alignment horizontal="center"/>
    </xf>
    <xf numFmtId="9" fontId="102" fillId="0" borderId="234" xfId="3" applyFont="1" applyBorder="1" applyAlignment="1">
      <alignment horizontal="center"/>
    </xf>
    <xf numFmtId="0" fontId="102" fillId="0" borderId="235" xfId="0" applyFont="1" applyBorder="1" applyAlignment="1">
      <alignment horizontal="center"/>
    </xf>
    <xf numFmtId="0" fontId="101" fillId="0" borderId="0" xfId="0" applyFont="1" applyAlignment="1">
      <alignment horizontal="center" vertical="center"/>
    </xf>
    <xf numFmtId="15" fontId="101" fillId="0" borderId="0" xfId="0" applyNumberFormat="1" applyFont="1" applyAlignment="1">
      <alignment horizontal="center"/>
    </xf>
    <xf numFmtId="15" fontId="102" fillId="0" borderId="0" xfId="0" applyNumberFormat="1" applyFont="1" applyAlignment="1">
      <alignment horizontal="center"/>
    </xf>
    <xf numFmtId="0" fontId="102" fillId="0" borderId="0" xfId="0" applyFont="1" applyAlignment="1">
      <alignment horizontal="center"/>
    </xf>
    <xf numFmtId="9" fontId="102" fillId="0" borderId="0" xfId="3" applyFont="1" applyBorder="1" applyAlignment="1">
      <alignment horizontal="center"/>
    </xf>
    <xf numFmtId="0" fontId="103" fillId="0" borderId="0" xfId="0" applyFont="1" applyAlignment="1">
      <alignment horizontal="center"/>
    </xf>
    <xf numFmtId="9" fontId="103" fillId="0" borderId="0" xfId="3" applyFont="1" applyBorder="1" applyAlignment="1">
      <alignment horizontal="center"/>
    </xf>
    <xf numFmtId="15" fontId="39" fillId="0" borderId="0" xfId="0" applyNumberFormat="1" applyFont="1" applyAlignment="1">
      <alignment horizontal="center"/>
    </xf>
    <xf numFmtId="9" fontId="0" fillId="0" borderId="0" xfId="3" applyFont="1" applyBorder="1" applyAlignment="1">
      <alignment horizontal="center"/>
    </xf>
    <xf numFmtId="0" fontId="21" fillId="19" borderId="0" xfId="101" applyFont="1" applyFill="1"/>
    <xf numFmtId="0" fontId="21" fillId="0" borderId="0" xfId="101" applyFont="1"/>
    <xf numFmtId="0" fontId="104" fillId="0" borderId="0" xfId="101" applyFont="1"/>
    <xf numFmtId="0" fontId="105" fillId="0" borderId="0" xfId="101" applyFont="1"/>
    <xf numFmtId="0" fontId="106" fillId="18" borderId="64" xfId="101" applyFont="1" applyFill="1" applyBorder="1" applyAlignment="1">
      <alignment horizontal="center" vertical="center" wrapText="1"/>
    </xf>
    <xf numFmtId="0" fontId="106" fillId="18" borderId="65" xfId="101" applyFont="1" applyFill="1" applyBorder="1" applyAlignment="1">
      <alignment horizontal="center" vertical="center" wrapText="1"/>
    </xf>
    <xf numFmtId="0" fontId="106" fillId="18" borderId="135" xfId="101" applyFont="1" applyFill="1" applyBorder="1" applyAlignment="1">
      <alignment horizontal="center" vertical="center" wrapText="1"/>
    </xf>
    <xf numFmtId="0" fontId="104" fillId="8" borderId="236" xfId="101" applyFont="1" applyFill="1" applyBorder="1" applyAlignment="1">
      <alignment horizontal="left" vertical="center" wrapText="1"/>
    </xf>
    <xf numFmtId="0" fontId="104" fillId="8" borderId="5" xfId="101" applyFont="1" applyFill="1" applyBorder="1" applyAlignment="1">
      <alignment horizontal="left" vertical="center" wrapText="1"/>
    </xf>
    <xf numFmtId="0" fontId="104" fillId="8" borderId="6" xfId="101" applyFont="1" applyFill="1" applyBorder="1" applyAlignment="1">
      <alignment horizontal="left" vertical="center" wrapText="1"/>
    </xf>
    <xf numFmtId="181" fontId="104" fillId="8" borderId="4" xfId="101" applyNumberFormat="1" applyFont="1" applyFill="1" applyBorder="1" applyAlignment="1" applyProtection="1">
      <alignment horizontal="center" vertical="center" wrapText="1"/>
      <protection locked="0"/>
    </xf>
    <xf numFmtId="181" fontId="104" fillId="8" borderId="5" xfId="101" applyNumberFormat="1" applyFont="1" applyFill="1" applyBorder="1" applyAlignment="1" applyProtection="1">
      <alignment horizontal="center" vertical="center" wrapText="1"/>
      <protection locked="0"/>
    </xf>
    <xf numFmtId="181" fontId="104" fillId="8" borderId="6" xfId="101" applyNumberFormat="1" applyFont="1" applyFill="1" applyBorder="1" applyAlignment="1" applyProtection="1">
      <alignment horizontal="center" vertical="center" wrapText="1"/>
      <protection locked="0"/>
    </xf>
    <xf numFmtId="0" fontId="107" fillId="8" borderId="3" xfId="101" applyFont="1" applyFill="1" applyBorder="1" applyAlignment="1">
      <alignment vertical="center" wrapText="1"/>
    </xf>
    <xf numFmtId="0" fontId="104" fillId="8" borderId="4" xfId="101" applyFont="1" applyFill="1" applyBorder="1" applyAlignment="1">
      <alignment horizontal="center" vertical="center"/>
    </xf>
    <xf numFmtId="0" fontId="104" fillId="8" borderId="5" xfId="101" applyFont="1" applyFill="1" applyBorder="1" applyAlignment="1">
      <alignment horizontal="center" vertical="center"/>
    </xf>
    <xf numFmtId="0" fontId="104" fillId="0" borderId="5" xfId="101" applyFont="1" applyBorder="1" applyAlignment="1" applyProtection="1">
      <alignment vertical="center"/>
      <protection locked="0"/>
    </xf>
    <xf numFmtId="0" fontId="104" fillId="0" borderId="5" xfId="101" applyFont="1" applyBorder="1" applyAlignment="1" applyProtection="1">
      <alignment horizontal="center" vertical="center"/>
      <protection locked="0"/>
    </xf>
    <xf numFmtId="0" fontId="104" fillId="0" borderId="237" xfId="101" applyFont="1" applyBorder="1" applyAlignment="1" applyProtection="1">
      <alignment horizontal="center" vertical="center"/>
      <protection locked="0"/>
    </xf>
    <xf numFmtId="0" fontId="21" fillId="8" borderId="66" xfId="101" applyFont="1" applyFill="1" applyBorder="1"/>
    <xf numFmtId="0" fontId="21" fillId="0" borderId="238" xfId="101" applyFont="1" applyBorder="1"/>
    <xf numFmtId="0" fontId="104" fillId="8" borderId="158" xfId="101" applyFont="1" applyFill="1" applyBorder="1" applyAlignment="1">
      <alignment horizontal="left" vertical="center" wrapText="1"/>
    </xf>
    <xf numFmtId="0" fontId="21" fillId="0" borderId="3" xfId="101" applyFont="1" applyBorder="1" applyAlignment="1">
      <alignment horizontal="left" wrapText="1"/>
    </xf>
    <xf numFmtId="0" fontId="21" fillId="0" borderId="4" xfId="101" applyFont="1" applyBorder="1" applyAlignment="1" applyProtection="1">
      <alignment horizontal="center" vertical="center"/>
      <protection locked="0"/>
    </xf>
    <xf numFmtId="0" fontId="21" fillId="0" borderId="5" xfId="101" applyFont="1" applyBorder="1" applyAlignment="1" applyProtection="1">
      <alignment horizontal="center" vertical="center"/>
      <protection locked="0"/>
    </xf>
    <xf numFmtId="0" fontId="21" fillId="0" borderId="6" xfId="101" applyFont="1" applyBorder="1" applyAlignment="1" applyProtection="1">
      <alignment horizontal="center" vertical="center"/>
      <protection locked="0"/>
    </xf>
    <xf numFmtId="0" fontId="104" fillId="8" borderId="3" xfId="101" applyFont="1" applyFill="1" applyBorder="1" applyAlignment="1">
      <alignment horizontal="left" vertical="center" wrapText="1"/>
    </xf>
    <xf numFmtId="0" fontId="21" fillId="0" borderId="4" xfId="101" applyFont="1" applyBorder="1" applyAlignment="1">
      <alignment horizontal="center" vertical="center" wrapText="1"/>
    </xf>
    <xf numFmtId="0" fontId="21" fillId="0" borderId="5" xfId="101" applyFont="1" applyBorder="1" applyAlignment="1">
      <alignment horizontal="center" vertical="center" wrapText="1"/>
    </xf>
    <xf numFmtId="0" fontId="21" fillId="0" borderId="6" xfId="101" applyFont="1" applyBorder="1" applyAlignment="1">
      <alignment horizontal="center" vertical="center" wrapText="1"/>
    </xf>
    <xf numFmtId="0" fontId="104" fillId="8" borderId="4" xfId="101" applyFont="1" applyFill="1" applyBorder="1" applyAlignment="1">
      <alignment horizontal="left" vertical="center" wrapText="1"/>
    </xf>
    <xf numFmtId="197" fontId="21" fillId="0" borderId="4" xfId="101" applyNumberFormat="1" applyFont="1" applyBorder="1" applyAlignment="1" applyProtection="1">
      <alignment horizontal="center" vertical="center"/>
      <protection locked="0"/>
    </xf>
    <xf numFmtId="197" fontId="21" fillId="0" borderId="5" xfId="101" applyNumberFormat="1" applyFont="1" applyBorder="1" applyAlignment="1" applyProtection="1">
      <alignment horizontal="center" vertical="center"/>
      <protection locked="0"/>
    </xf>
    <xf numFmtId="197" fontId="21" fillId="0" borderId="237" xfId="101" applyNumberFormat="1" applyFont="1" applyBorder="1" applyAlignment="1" applyProtection="1">
      <alignment horizontal="center" vertical="center"/>
      <protection locked="0"/>
    </xf>
    <xf numFmtId="0" fontId="104" fillId="8" borderId="66" xfId="101" applyFont="1" applyFill="1" applyBorder="1" applyAlignment="1">
      <alignment horizontal="center" vertical="center"/>
    </xf>
    <xf numFmtId="0" fontId="108" fillId="0" borderId="0" xfId="101"/>
    <xf numFmtId="0" fontId="108" fillId="0" borderId="238" xfId="101" applyBorder="1"/>
    <xf numFmtId="0" fontId="104" fillId="8" borderId="158" xfId="101" applyFont="1" applyFill="1" applyBorder="1" applyAlignment="1">
      <alignment vertical="center"/>
    </xf>
    <xf numFmtId="0" fontId="21" fillId="0" borderId="3" xfId="101" applyFont="1" applyBorder="1"/>
    <xf numFmtId="0" fontId="105" fillId="0" borderId="4" xfId="101" applyFont="1" applyBorder="1" applyAlignment="1" applyProtection="1">
      <alignment horizontal="left" vertical="center" wrapText="1"/>
      <protection locked="0"/>
    </xf>
    <xf numFmtId="0" fontId="105" fillId="0" borderId="5" xfId="101" applyFont="1" applyBorder="1" applyAlignment="1" applyProtection="1">
      <alignment horizontal="left" vertical="center" wrapText="1"/>
      <protection locked="0"/>
    </xf>
    <xf numFmtId="0" fontId="105" fillId="0" borderId="6" xfId="101" applyFont="1" applyBorder="1" applyAlignment="1" applyProtection="1">
      <alignment horizontal="left" vertical="center" wrapText="1"/>
      <protection locked="0"/>
    </xf>
    <xf numFmtId="0" fontId="21" fillId="0" borderId="5" xfId="101" applyFont="1" applyBorder="1" applyAlignment="1" applyProtection="1">
      <alignment vertical="center" wrapText="1"/>
      <protection locked="0"/>
    </xf>
    <xf numFmtId="0" fontId="21" fillId="0" borderId="5" xfId="101" applyFont="1" applyBorder="1" applyAlignment="1" applyProtection="1">
      <alignment horizontal="center" vertical="center" wrapText="1"/>
      <protection locked="0"/>
    </xf>
    <xf numFmtId="0" fontId="21" fillId="0" borderId="6" xfId="101" applyFont="1" applyBorder="1" applyAlignment="1" applyProtection="1">
      <alignment horizontal="center" vertical="center" wrapText="1"/>
      <protection locked="0"/>
    </xf>
    <xf numFmtId="0" fontId="104" fillId="8" borderId="4" xfId="101" applyFont="1" applyFill="1" applyBorder="1" applyAlignment="1" applyProtection="1">
      <alignment horizontal="center" vertical="center" wrapText="1"/>
      <protection locked="0"/>
    </xf>
    <xf numFmtId="0" fontId="104" fillId="8" borderId="5" xfId="101" applyFont="1" applyFill="1" applyBorder="1" applyAlignment="1" applyProtection="1">
      <alignment horizontal="center" vertical="center" wrapText="1"/>
      <protection locked="0"/>
    </xf>
    <xf numFmtId="0" fontId="104" fillId="8" borderId="6" xfId="101" applyFont="1" applyFill="1" applyBorder="1" applyAlignment="1" applyProtection="1">
      <alignment horizontal="center" vertical="center" wrapText="1"/>
      <protection locked="0"/>
    </xf>
    <xf numFmtId="0" fontId="21" fillId="0" borderId="3" xfId="142" applyFont="1" applyBorder="1" applyAlignment="1" applyProtection="1">
      <alignment horizontal="center" vertical="center"/>
      <protection locked="0"/>
    </xf>
    <xf numFmtId="9" fontId="109" fillId="0" borderId="4" xfId="144" applyFont="1" applyBorder="1" applyAlignment="1" applyProtection="1">
      <alignment horizontal="center" vertical="center"/>
    </xf>
    <xf numFmtId="9" fontId="109" fillId="0" borderId="5" xfId="144" applyFont="1" applyBorder="1" applyAlignment="1" applyProtection="1">
      <alignment horizontal="center" vertical="center"/>
    </xf>
    <xf numFmtId="9" fontId="109" fillId="0" borderId="6" xfId="144" applyFont="1" applyBorder="1" applyAlignment="1" applyProtection="1">
      <alignment horizontal="center" vertical="center"/>
    </xf>
    <xf numFmtId="0" fontId="21" fillId="8" borderId="67" xfId="101" applyFont="1" applyFill="1" applyBorder="1"/>
    <xf numFmtId="0" fontId="21" fillId="0" borderId="8" xfId="101" applyFont="1" applyBorder="1"/>
    <xf numFmtId="0" fontId="21" fillId="0" borderId="143" xfId="101" applyFont="1" applyBorder="1"/>
    <xf numFmtId="0" fontId="110" fillId="21" borderId="64" xfId="101" applyFont="1" applyFill="1" applyBorder="1" applyAlignment="1">
      <alignment horizontal="center" vertical="center" wrapText="1"/>
    </xf>
    <xf numFmtId="0" fontId="110" fillId="21" borderId="65" xfId="101" applyFont="1" applyFill="1" applyBorder="1" applyAlignment="1">
      <alignment horizontal="center" vertical="center" wrapText="1"/>
    </xf>
    <xf numFmtId="0" fontId="110" fillId="21" borderId="135" xfId="101" applyFont="1" applyFill="1" applyBorder="1" applyAlignment="1">
      <alignment horizontal="center" vertical="center" wrapText="1"/>
    </xf>
    <xf numFmtId="0" fontId="21" fillId="0" borderId="236" xfId="101" applyFont="1" applyBorder="1" applyAlignment="1">
      <alignment horizontal="center" vertical="center"/>
    </xf>
    <xf numFmtId="0" fontId="21" fillId="0" borderId="6" xfId="101" applyFont="1" applyBorder="1" applyAlignment="1">
      <alignment horizontal="center" vertical="center"/>
    </xf>
    <xf numFmtId="0" fontId="105" fillId="16" borderId="4" xfId="101" applyFont="1" applyFill="1" applyBorder="1" applyAlignment="1">
      <alignment horizontal="center" vertical="center" wrapText="1"/>
    </xf>
    <xf numFmtId="0" fontId="105" fillId="16" borderId="5" xfId="101" applyFont="1" applyFill="1" applyBorder="1" applyAlignment="1">
      <alignment horizontal="center" vertical="center" wrapText="1"/>
    </xf>
    <xf numFmtId="0" fontId="21" fillId="0" borderId="3" xfId="101" applyFont="1" applyBorder="1" applyAlignment="1">
      <alignment horizontal="center" vertical="center"/>
    </xf>
    <xf numFmtId="0" fontId="105" fillId="16" borderId="6" xfId="101" applyFont="1" applyFill="1" applyBorder="1" applyAlignment="1">
      <alignment horizontal="center" vertical="center" wrapText="1"/>
    </xf>
    <xf numFmtId="0" fontId="21" fillId="0" borderId="4" xfId="101" applyFont="1" applyBorder="1" applyAlignment="1">
      <alignment horizontal="center" vertical="center"/>
    </xf>
    <xf numFmtId="0" fontId="105" fillId="0" borderId="3" xfId="101" applyFont="1" applyBorder="1" applyAlignment="1">
      <alignment horizontal="center" vertical="center"/>
    </xf>
    <xf numFmtId="0" fontId="105" fillId="16" borderId="237" xfId="101" applyFont="1" applyFill="1" applyBorder="1" applyAlignment="1">
      <alignment horizontal="center" vertical="center" wrapText="1"/>
    </xf>
    <xf numFmtId="0" fontId="4" fillId="22" borderId="158" xfId="142" applyFont="1" applyFill="1" applyBorder="1" applyAlignment="1">
      <alignment horizontal="center" vertical="center"/>
    </xf>
    <xf numFmtId="0" fontId="5" fillId="18" borderId="3" xfId="101" applyFont="1" applyFill="1" applyBorder="1" applyAlignment="1">
      <alignment horizontal="center" vertical="center"/>
    </xf>
    <xf numFmtId="0" fontId="4" fillId="8" borderId="3" xfId="101" applyFont="1" applyFill="1" applyBorder="1" applyAlignment="1">
      <alignment horizontal="center" vertical="center"/>
    </xf>
    <xf numFmtId="0" fontId="111" fillId="31" borderId="108" xfId="0" applyFont="1" applyFill="1" applyBorder="1" applyAlignment="1">
      <alignment horizontal="center" vertical="center" wrapText="1"/>
    </xf>
    <xf numFmtId="0" fontId="111" fillId="31" borderId="109" xfId="0" applyFont="1" applyFill="1" applyBorder="1" applyAlignment="1">
      <alignment horizontal="center" vertical="center" wrapText="1"/>
    </xf>
    <xf numFmtId="0" fontId="111" fillId="31" borderId="115" xfId="0" applyFont="1" applyFill="1" applyBorder="1" applyAlignment="1">
      <alignment horizontal="center" vertical="center" wrapText="1"/>
    </xf>
    <xf numFmtId="0" fontId="112" fillId="0" borderId="0" xfId="101" applyFont="1"/>
    <xf numFmtId="0" fontId="113" fillId="22" borderId="3" xfId="142" applyFont="1" applyFill="1" applyBorder="1" applyAlignment="1">
      <alignment horizontal="center" vertical="center"/>
    </xf>
    <xf numFmtId="183" fontId="21" fillId="0" borderId="0" xfId="101" applyNumberFormat="1" applyFont="1"/>
    <xf numFmtId="10" fontId="21" fillId="0" borderId="0" xfId="101" applyNumberFormat="1" applyFont="1"/>
    <xf numFmtId="0" fontId="111" fillId="31" borderId="92" xfId="0" applyFont="1" applyFill="1" applyBorder="1" applyAlignment="1">
      <alignment horizontal="center" vertical="center" wrapText="1"/>
    </xf>
    <xf numFmtId="0" fontId="111" fillId="31" borderId="23" xfId="0" applyFont="1" applyFill="1" applyBorder="1" applyAlignment="1">
      <alignment horizontal="center" vertical="center" wrapText="1"/>
    </xf>
    <xf numFmtId="0" fontId="111" fillId="31" borderId="121" xfId="0" applyFont="1" applyFill="1" applyBorder="1" applyAlignment="1">
      <alignment horizontal="center" vertical="center" wrapText="1"/>
    </xf>
    <xf numFmtId="0" fontId="114" fillId="0" borderId="158" xfId="142" applyFont="1" applyBorder="1" applyAlignment="1">
      <alignment horizontal="center" vertical="center" wrapText="1"/>
    </xf>
    <xf numFmtId="0" fontId="105" fillId="0" borderId="3" xfId="142" applyFont="1" applyBorder="1" applyAlignment="1">
      <alignment horizontal="left" vertical="center" wrapText="1"/>
    </xf>
    <xf numFmtId="0" fontId="21" fillId="0" borderId="3" xfId="101" applyFont="1" applyBorder="1" applyAlignment="1">
      <alignment vertical="center" wrapText="1"/>
    </xf>
    <xf numFmtId="9" fontId="112" fillId="0" borderId="3" xfId="144" applyFont="1" applyBorder="1" applyAlignment="1" applyProtection="1">
      <alignment horizontal="center" vertical="center" wrapText="1"/>
    </xf>
    <xf numFmtId="0" fontId="104" fillId="0" borderId="4" xfId="142" applyFont="1" applyBorder="1" applyAlignment="1" applyProtection="1">
      <alignment horizontal="center" vertical="center"/>
      <protection locked="0"/>
    </xf>
    <xf numFmtId="0" fontId="104" fillId="0" borderId="5" xfId="142" applyFont="1" applyBorder="1" applyAlignment="1" applyProtection="1">
      <alignment horizontal="center" vertical="center"/>
      <protection locked="0"/>
    </xf>
    <xf numFmtId="0" fontId="104" fillId="0" borderId="6" xfId="142" applyFont="1" applyBorder="1" applyAlignment="1" applyProtection="1">
      <alignment horizontal="center" vertical="center"/>
      <protection locked="0"/>
    </xf>
    <xf numFmtId="0" fontId="115" fillId="0" borderId="0" xfId="101" applyFont="1"/>
    <xf numFmtId="0" fontId="114" fillId="0" borderId="3" xfId="142" applyFont="1" applyBorder="1" applyAlignment="1">
      <alignment horizontal="center" vertical="center" wrapText="1"/>
    </xf>
    <xf numFmtId="9" fontId="112" fillId="0" borderId="3" xfId="144" applyFont="1" applyFill="1" applyBorder="1" applyAlignment="1" applyProtection="1">
      <alignment horizontal="center" wrapText="1"/>
    </xf>
    <xf numFmtId="183" fontId="21" fillId="0" borderId="0" xfId="144" applyNumberFormat="1" applyFont="1" applyProtection="1"/>
    <xf numFmtId="2" fontId="21" fillId="0" borderId="3" xfId="144" applyNumberFormat="1" applyFont="1" applyBorder="1" applyAlignment="1" applyProtection="1">
      <alignment horizontal="center" vertical="center"/>
    </xf>
    <xf numFmtId="0" fontId="21" fillId="0" borderId="0" xfId="101" applyFont="1" applyAlignment="1">
      <alignment horizontal="center" vertical="center"/>
    </xf>
    <xf numFmtId="0" fontId="21" fillId="0" borderId="109" xfId="101" applyFont="1" applyBorder="1" applyAlignment="1">
      <alignment horizontal="center" vertical="center"/>
    </xf>
    <xf numFmtId="0" fontId="21" fillId="0" borderId="0" xfId="101" applyFont="1" applyAlignment="1">
      <alignment vertical="center"/>
    </xf>
    <xf numFmtId="0" fontId="105" fillId="19" borderId="3" xfId="101" applyFont="1" applyFill="1" applyBorder="1" applyAlignment="1">
      <alignment horizontal="left" vertical="center" wrapText="1"/>
    </xf>
    <xf numFmtId="0" fontId="105" fillId="19" borderId="0" xfId="101" applyFont="1" applyFill="1" applyAlignment="1">
      <alignment vertical="center" wrapText="1"/>
    </xf>
    <xf numFmtId="0" fontId="105" fillId="19" borderId="0" xfId="101" applyFont="1" applyFill="1" applyAlignment="1">
      <alignment horizontal="left" vertical="center" wrapText="1"/>
    </xf>
    <xf numFmtId="0" fontId="105" fillId="0" borderId="0" xfId="142" applyFont="1" applyAlignment="1">
      <alignment vertical="center" wrapText="1"/>
    </xf>
    <xf numFmtId="0" fontId="21" fillId="0" borderId="0" xfId="101" applyFont="1" applyAlignment="1">
      <alignment vertical="center" wrapText="1"/>
    </xf>
    <xf numFmtId="0" fontId="105" fillId="0" borderId="0" xfId="142" applyFont="1" applyAlignment="1">
      <alignment horizontal="left" vertical="center" wrapText="1"/>
    </xf>
    <xf numFmtId="0" fontId="116" fillId="19" borderId="66" xfId="142" applyFont="1" applyFill="1" applyBorder="1" applyAlignment="1">
      <alignment horizontal="center" vertical="center"/>
    </xf>
    <xf numFmtId="0" fontId="21" fillId="19" borderId="238" xfId="101" applyFont="1" applyFill="1" applyBorder="1"/>
    <xf numFmtId="0" fontId="116" fillId="0" borderId="239" xfId="101" applyFont="1" applyBorder="1" applyAlignment="1">
      <alignment horizontal="center" vertical="center" wrapText="1"/>
    </xf>
    <xf numFmtId="0" fontId="21" fillId="0" borderId="240" xfId="101" applyFont="1" applyBorder="1" applyAlignment="1">
      <alignment horizontal="center" vertical="center"/>
    </xf>
    <xf numFmtId="0" fontId="116" fillId="19" borderId="241" xfId="101" applyFont="1" applyFill="1" applyBorder="1" applyAlignment="1" applyProtection="1">
      <alignment horizontal="center" vertical="center"/>
      <protection locked="0"/>
    </xf>
    <xf numFmtId="0" fontId="116" fillId="19" borderId="242" xfId="101" applyFont="1" applyFill="1" applyBorder="1" applyAlignment="1" applyProtection="1">
      <alignment horizontal="center" vertical="center"/>
      <protection locked="0"/>
    </xf>
    <xf numFmtId="0" fontId="116" fillId="19" borderId="243" xfId="101" applyFont="1" applyFill="1" applyBorder="1" applyAlignment="1" applyProtection="1">
      <alignment horizontal="center" vertical="center"/>
      <protection locked="0"/>
    </xf>
    <xf numFmtId="0" fontId="21" fillId="19" borderId="8" xfId="101" applyFont="1" applyFill="1" applyBorder="1"/>
    <xf numFmtId="0" fontId="116" fillId="0" borderId="244" xfId="101" applyFont="1" applyBorder="1" applyAlignment="1">
      <alignment horizontal="center" vertical="center" wrapText="1"/>
    </xf>
    <xf numFmtId="0" fontId="116" fillId="0" borderId="242" xfId="101" applyFont="1" applyBorder="1" applyAlignment="1">
      <alignment horizontal="center" vertical="center" wrapText="1"/>
    </xf>
    <xf numFmtId="197" fontId="116" fillId="0" borderId="241" xfId="101" applyNumberFormat="1" applyFont="1" applyBorder="1" applyAlignment="1" applyProtection="1">
      <alignment horizontal="center" vertical="center" wrapText="1"/>
      <protection locked="0"/>
    </xf>
    <xf numFmtId="0" fontId="116" fillId="0" borderId="242" xfId="101" applyFont="1" applyBorder="1" applyAlignment="1" applyProtection="1">
      <alignment horizontal="center" vertical="center" wrapText="1"/>
      <protection locked="0"/>
    </xf>
    <xf numFmtId="0" fontId="116" fillId="0" borderId="243" xfId="101" applyFont="1" applyBorder="1" applyAlignment="1" applyProtection="1">
      <alignment horizontal="center" vertical="center" wrapText="1"/>
      <protection locked="0"/>
    </xf>
    <xf numFmtId="0" fontId="117" fillId="21" borderId="64" xfId="101" applyFont="1" applyFill="1" applyBorder="1" applyAlignment="1">
      <alignment horizontal="center" vertical="top" wrapText="1"/>
    </xf>
    <xf numFmtId="0" fontId="117" fillId="21" borderId="65" xfId="101" applyFont="1" applyFill="1" applyBorder="1" applyAlignment="1">
      <alignment horizontal="center" vertical="top" wrapText="1"/>
    </xf>
    <xf numFmtId="0" fontId="105" fillId="0" borderId="239" xfId="101" applyFont="1" applyBorder="1" applyAlignment="1">
      <alignment horizontal="center" vertical="center"/>
    </xf>
    <xf numFmtId="0" fontId="105" fillId="0" borderId="240" xfId="101" applyFont="1" applyBorder="1" applyAlignment="1">
      <alignment horizontal="center" vertical="center"/>
    </xf>
    <xf numFmtId="0" fontId="112" fillId="16" borderId="240" xfId="101" applyFont="1" applyFill="1" applyBorder="1" applyAlignment="1">
      <alignment horizontal="center" vertical="center"/>
    </xf>
    <xf numFmtId="0" fontId="112" fillId="0" borderId="240" xfId="101" applyFont="1" applyBorder="1" applyAlignment="1">
      <alignment horizontal="center" vertical="center"/>
    </xf>
    <xf numFmtId="0" fontId="112" fillId="16" borderId="240" xfId="101" applyFont="1" applyFill="1" applyBorder="1" applyAlignment="1">
      <alignment horizontal="center" vertical="top"/>
    </xf>
    <xf numFmtId="0" fontId="112" fillId="16" borderId="241" xfId="101" applyFont="1" applyFill="1" applyBorder="1" applyAlignment="1">
      <alignment horizontal="center" vertical="center"/>
    </xf>
    <xf numFmtId="0" fontId="112" fillId="16" borderId="242" xfId="101" applyFont="1" applyFill="1" applyBorder="1" applyAlignment="1">
      <alignment horizontal="center" vertical="center"/>
    </xf>
    <xf numFmtId="0" fontId="112" fillId="16" borderId="245" xfId="101" applyFont="1" applyFill="1" applyBorder="1" applyAlignment="1">
      <alignment horizontal="center" vertical="center"/>
    </xf>
    <xf numFmtId="0" fontId="99" fillId="21" borderId="246" xfId="0" applyFont="1" applyFill="1" applyBorder="1" applyAlignment="1">
      <alignment horizontal="center" vertical="center"/>
    </xf>
    <xf numFmtId="0" fontId="99" fillId="21" borderId="247" xfId="0" applyFont="1" applyFill="1" applyBorder="1" applyAlignment="1">
      <alignment horizontal="center" vertical="center"/>
    </xf>
    <xf numFmtId="0" fontId="99" fillId="21" borderId="248" xfId="0" applyFont="1" applyFill="1" applyBorder="1" applyAlignment="1">
      <alignment horizontal="center" vertical="center"/>
    </xf>
    <xf numFmtId="0" fontId="99" fillId="21" borderId="249" xfId="0" applyFont="1" applyFill="1" applyBorder="1" applyAlignment="1">
      <alignment horizontal="center" vertical="center"/>
    </xf>
    <xf numFmtId="0" fontId="23" fillId="21" borderId="250" xfId="0" applyFont="1" applyFill="1" applyBorder="1" applyAlignment="1">
      <alignment horizontal="center" vertical="center"/>
    </xf>
    <xf numFmtId="0" fontId="23" fillId="21" borderId="125" xfId="0" applyFont="1" applyFill="1" applyBorder="1" applyAlignment="1">
      <alignment horizontal="center" vertical="center"/>
    </xf>
    <xf numFmtId="0" fontId="23" fillId="21" borderId="251" xfId="0" applyFont="1" applyFill="1" applyBorder="1" applyAlignment="1">
      <alignment horizontal="center" vertical="center"/>
    </xf>
    <xf numFmtId="0" fontId="23" fillId="21" borderId="251" xfId="0" applyFont="1" applyFill="1" applyBorder="1" applyAlignment="1">
      <alignment horizontal="center" vertical="center" wrapText="1"/>
    </xf>
    <xf numFmtId="0" fontId="99" fillId="21" borderId="252" xfId="0" applyFont="1" applyFill="1" applyBorder="1" applyAlignment="1">
      <alignment horizontal="center" vertical="center"/>
    </xf>
    <xf numFmtId="0" fontId="23" fillId="21" borderId="80" xfId="0" applyFont="1" applyFill="1" applyBorder="1" applyAlignment="1">
      <alignment horizontal="center" vertical="center"/>
    </xf>
    <xf numFmtId="0" fontId="23" fillId="21" borderId="253" xfId="0" applyFont="1" applyFill="1" applyBorder="1" applyAlignment="1">
      <alignment horizontal="center" vertical="center"/>
    </xf>
    <xf numFmtId="0" fontId="23" fillId="21" borderId="254" xfId="0" applyFont="1" applyFill="1" applyBorder="1" applyAlignment="1">
      <alignment horizontal="center" vertical="center"/>
    </xf>
    <xf numFmtId="0" fontId="23" fillId="21" borderId="254" xfId="0" applyFont="1" applyFill="1" applyBorder="1" applyAlignment="1">
      <alignment horizontal="center" vertical="center" wrapText="1"/>
    </xf>
    <xf numFmtId="0" fontId="74" fillId="21" borderId="255" xfId="0" applyFont="1" applyFill="1" applyBorder="1" applyAlignment="1">
      <alignment horizontal="center" vertical="center" wrapText="1"/>
    </xf>
    <xf numFmtId="0" fontId="74" fillId="21" borderId="256" xfId="0" applyFont="1" applyFill="1" applyBorder="1" applyAlignment="1">
      <alignment horizontal="center" vertical="center" wrapText="1"/>
    </xf>
    <xf numFmtId="0" fontId="23" fillId="21" borderId="257" xfId="0" applyFont="1" applyFill="1" applyBorder="1" applyAlignment="1">
      <alignment horizontal="center" vertical="center"/>
    </xf>
    <xf numFmtId="0" fontId="23" fillId="21" borderId="258" xfId="0" applyFont="1" applyFill="1" applyBorder="1" applyAlignment="1">
      <alignment horizontal="center" vertical="center"/>
    </xf>
    <xf numFmtId="0" fontId="23" fillId="21" borderId="248" xfId="0" applyFont="1" applyFill="1" applyBorder="1" applyAlignment="1">
      <alignment horizontal="center" vertical="center"/>
    </xf>
    <xf numFmtId="0" fontId="23" fillId="21" borderId="248" xfId="0" applyFont="1" applyFill="1" applyBorder="1" applyAlignment="1">
      <alignment horizontal="center" vertical="center" wrapText="1"/>
    </xf>
    <xf numFmtId="0" fontId="118" fillId="21" borderId="124" xfId="0" applyFont="1" applyFill="1" applyBorder="1" applyAlignment="1">
      <alignment horizontal="center"/>
    </xf>
    <xf numFmtId="0" fontId="118" fillId="21" borderId="259" xfId="0" applyFont="1" applyFill="1" applyBorder="1" applyAlignment="1">
      <alignment horizontal="center"/>
    </xf>
    <xf numFmtId="1" fontId="0" fillId="8" borderId="222" xfId="1" applyNumberFormat="1" applyFont="1" applyFill="1" applyBorder="1" applyAlignment="1">
      <alignment horizontal="center" vertical="center"/>
    </xf>
    <xf numFmtId="0" fontId="118" fillId="21" borderId="7" xfId="0" applyFont="1" applyFill="1" applyBorder="1" applyAlignment="1">
      <alignment horizontal="center"/>
    </xf>
    <xf numFmtId="0" fontId="118" fillId="21" borderId="260" xfId="0" applyFont="1" applyFill="1" applyBorder="1" applyAlignment="1">
      <alignment horizontal="center"/>
    </xf>
    <xf numFmtId="0" fontId="118" fillId="21" borderId="92" xfId="0" applyFont="1" applyFill="1" applyBorder="1" applyAlignment="1">
      <alignment horizontal="center"/>
    </xf>
    <xf numFmtId="0" fontId="118" fillId="21" borderId="261" xfId="0" applyFont="1" applyFill="1" applyBorder="1" applyAlignment="1">
      <alignment horizontal="center"/>
    </xf>
    <xf numFmtId="0" fontId="99" fillId="21" borderId="262" xfId="0" applyFont="1" applyFill="1" applyBorder="1" applyAlignment="1">
      <alignment horizontal="center" vertical="center"/>
    </xf>
    <xf numFmtId="0" fontId="99" fillId="21" borderId="112" xfId="0" applyFont="1" applyFill="1" applyBorder="1" applyAlignment="1">
      <alignment horizontal="center" vertical="center"/>
    </xf>
    <xf numFmtId="0" fontId="99" fillId="21" borderId="263" xfId="0" applyFont="1" applyFill="1" applyBorder="1" applyAlignment="1">
      <alignment horizontal="center" vertical="center"/>
    </xf>
    <xf numFmtId="0" fontId="36" fillId="21" borderId="264" xfId="0" applyFont="1" applyFill="1" applyBorder="1" applyAlignment="1">
      <alignment horizontal="center" vertical="center"/>
    </xf>
    <xf numFmtId="0" fontId="36" fillId="21" borderId="119" xfId="0" applyFont="1" applyFill="1" applyBorder="1" applyAlignment="1">
      <alignment horizontal="center" vertical="center"/>
    </xf>
    <xf numFmtId="0" fontId="36" fillId="21" borderId="255" xfId="0" applyFont="1" applyFill="1" applyBorder="1" applyAlignment="1">
      <alignment horizontal="center" vertical="center"/>
    </xf>
    <xf numFmtId="0" fontId="23" fillId="21" borderId="255" xfId="0" applyFont="1" applyFill="1" applyBorder="1" applyAlignment="1">
      <alignment horizontal="center" vertical="center"/>
    </xf>
    <xf numFmtId="0" fontId="119" fillId="21" borderId="255" xfId="0" applyFont="1" applyFill="1" applyBorder="1" applyAlignment="1">
      <alignment horizontal="centerContinuous"/>
    </xf>
    <xf numFmtId="0" fontId="74" fillId="21" borderId="82" xfId="0" applyFont="1" applyFill="1" applyBorder="1" applyAlignment="1">
      <alignment horizontal="center" vertical="center" wrapText="1"/>
    </xf>
    <xf numFmtId="0" fontId="23" fillId="21" borderId="252" xfId="0" applyFont="1" applyFill="1" applyBorder="1" applyAlignment="1">
      <alignment horizontal="center" vertical="center" wrapText="1"/>
    </xf>
    <xf numFmtId="0" fontId="23" fillId="12" borderId="255" xfId="0" applyFont="1" applyFill="1" applyBorder="1" applyAlignment="1">
      <alignment horizontal="center" vertical="center" wrapText="1"/>
    </xf>
    <xf numFmtId="0" fontId="74" fillId="21" borderId="265" xfId="0" applyFont="1" applyFill="1" applyBorder="1" applyAlignment="1">
      <alignment horizontal="center" vertical="center" wrapText="1"/>
    </xf>
    <xf numFmtId="0" fontId="0" fillId="8" borderId="266" xfId="0" applyFill="1" applyBorder="1" applyAlignment="1">
      <alignment horizontal="center"/>
    </xf>
    <xf numFmtId="0" fontId="0" fillId="8" borderId="267" xfId="0" applyFill="1" applyBorder="1" applyAlignment="1">
      <alignment horizontal="center"/>
    </xf>
    <xf numFmtId="0" fontId="0" fillId="8" borderId="268" xfId="0" applyFill="1" applyBorder="1" applyAlignment="1">
      <alignment horizontal="center"/>
    </xf>
    <xf numFmtId="184" fontId="0" fillId="8" borderId="149" xfId="1" applyNumberFormat="1" applyFont="1" applyFill="1" applyBorder="1"/>
    <xf numFmtId="184" fontId="120" fillId="8" borderId="149" xfId="1" applyNumberFormat="1" applyFont="1" applyFill="1" applyBorder="1"/>
    <xf numFmtId="184" fontId="0" fillId="8" borderId="149" xfId="1" applyNumberFormat="1" applyFont="1" applyFill="1" applyBorder="1" applyAlignment="1">
      <alignment horizontal="center"/>
    </xf>
    <xf numFmtId="184" fontId="120" fillId="0" borderId="215" xfId="0" applyNumberFormat="1" applyFont="1" applyBorder="1"/>
    <xf numFmtId="184" fontId="0" fillId="8" borderId="13" xfId="1" applyNumberFormat="1" applyFont="1" applyFill="1" applyBorder="1"/>
    <xf numFmtId="0" fontId="23" fillId="21" borderId="220" xfId="0" applyFont="1" applyFill="1" applyBorder="1" applyAlignment="1">
      <alignment horizontal="center"/>
    </xf>
    <xf numFmtId="0" fontId="23" fillId="21" borderId="269" xfId="0" applyFont="1" applyFill="1" applyBorder="1" applyAlignment="1">
      <alignment horizontal="center"/>
    </xf>
    <xf numFmtId="0" fontId="23" fillId="21" borderId="221" xfId="0" applyFont="1" applyFill="1" applyBorder="1" applyAlignment="1">
      <alignment horizontal="center"/>
    </xf>
    <xf numFmtId="184" fontId="119" fillId="21" borderId="222" xfId="1" applyNumberFormat="1" applyFont="1" applyFill="1" applyBorder="1"/>
    <xf numFmtId="184" fontId="119" fillId="21" borderId="224" xfId="1" applyNumberFormat="1" applyFont="1" applyFill="1" applyBorder="1"/>
    <xf numFmtId="184" fontId="0" fillId="0" borderId="0" xfId="0" applyNumberFormat="1"/>
    <xf numFmtId="0" fontId="99" fillId="21" borderId="77" xfId="0" applyFont="1" applyFill="1" applyBorder="1" applyAlignment="1">
      <alignment horizontal="center" vertical="center"/>
    </xf>
    <xf numFmtId="0" fontId="99" fillId="21" borderId="78" xfId="0" applyFont="1" applyFill="1" applyBorder="1" applyAlignment="1">
      <alignment horizontal="center" vertical="center"/>
    </xf>
    <xf numFmtId="0" fontId="99" fillId="21" borderId="263" xfId="0" applyFont="1" applyFill="1" applyBorder="1" applyAlignment="1">
      <alignment vertical="center"/>
    </xf>
    <xf numFmtId="0" fontId="99" fillId="21" borderId="249" xfId="0" applyFont="1" applyFill="1" applyBorder="1" applyAlignment="1">
      <alignment vertical="center"/>
    </xf>
    <xf numFmtId="0" fontId="23" fillId="21" borderId="255" xfId="0" applyFont="1" applyFill="1" applyBorder="1" applyAlignment="1">
      <alignment horizontal="center" vertical="center" wrapText="1"/>
    </xf>
    <xf numFmtId="0" fontId="23" fillId="21" borderId="250" xfId="0" applyFont="1" applyFill="1" applyBorder="1" applyAlignment="1">
      <alignment horizontal="center" vertical="center" wrapText="1"/>
    </xf>
    <xf numFmtId="0" fontId="23" fillId="21" borderId="270" xfId="0" applyFont="1" applyFill="1" applyBorder="1" applyAlignment="1">
      <alignment horizontal="center" vertical="center" wrapText="1"/>
    </xf>
    <xf numFmtId="0" fontId="23" fillId="21" borderId="271" xfId="0" applyFont="1" applyFill="1" applyBorder="1" applyAlignment="1">
      <alignment horizontal="center" vertical="center" wrapText="1"/>
    </xf>
    <xf numFmtId="0" fontId="23" fillId="21" borderId="257" xfId="0" applyFont="1" applyFill="1" applyBorder="1" applyAlignment="1">
      <alignment horizontal="center" vertical="center" wrapText="1"/>
    </xf>
    <xf numFmtId="0" fontId="23" fillId="21" borderId="96" xfId="0" applyFont="1" applyFill="1" applyBorder="1" applyAlignment="1">
      <alignment horizontal="center" vertical="center" wrapText="1"/>
    </xf>
    <xf numFmtId="0" fontId="23" fillId="21" borderId="272" xfId="0" applyFont="1" applyFill="1" applyBorder="1" applyAlignment="1">
      <alignment horizontal="center" vertical="center" wrapText="1"/>
    </xf>
    <xf numFmtId="180" fontId="0" fillId="8" borderId="273" xfId="1" applyNumberFormat="1" applyFont="1" applyFill="1" applyBorder="1" applyAlignment="1">
      <alignment horizontal="center"/>
    </xf>
    <xf numFmtId="180" fontId="0" fillId="8" borderId="270" xfId="1" applyNumberFormat="1" applyFont="1" applyFill="1" applyBorder="1" applyAlignment="1">
      <alignment horizontal="center"/>
    </xf>
    <xf numFmtId="180" fontId="0" fillId="8" borderId="271" xfId="1" applyNumberFormat="1" applyFont="1" applyFill="1" applyBorder="1" applyAlignment="1">
      <alignment horizontal="center"/>
    </xf>
    <xf numFmtId="184" fontId="120" fillId="8" borderId="13" xfId="1" applyNumberFormat="1" applyFont="1" applyFill="1" applyBorder="1"/>
    <xf numFmtId="180" fontId="0" fillId="8" borderId="219" xfId="1" applyNumberFormat="1" applyFont="1" applyFill="1" applyBorder="1" applyAlignment="1">
      <alignment horizontal="center"/>
    </xf>
    <xf numFmtId="180" fontId="0" fillId="8" borderId="0" xfId="1" applyNumberFormat="1" applyFont="1" applyFill="1" applyBorder="1" applyAlignment="1">
      <alignment horizontal="center"/>
    </xf>
    <xf numFmtId="180" fontId="0" fillId="8" borderId="215" xfId="1" applyNumberFormat="1" applyFont="1" applyFill="1" applyBorder="1" applyAlignment="1">
      <alignment horizontal="center"/>
    </xf>
    <xf numFmtId="180" fontId="0" fillId="8" borderId="152" xfId="1" applyNumberFormat="1" applyFont="1" applyFill="1" applyBorder="1" applyAlignment="1">
      <alignment horizontal="center"/>
    </xf>
    <xf numFmtId="180" fontId="0" fillId="8" borderId="69" xfId="1" applyNumberFormat="1" applyFont="1" applyFill="1" applyBorder="1" applyAlignment="1">
      <alignment horizontal="center"/>
    </xf>
    <xf numFmtId="180" fontId="0" fillId="8" borderId="274" xfId="1" applyNumberFormat="1" applyFont="1" applyFill="1" applyBorder="1" applyAlignment="1">
      <alignment horizontal="center"/>
    </xf>
    <xf numFmtId="180" fontId="119" fillId="21" borderId="223" xfId="1" applyNumberFormat="1" applyFont="1" applyFill="1" applyBorder="1" applyAlignment="1">
      <alignment horizontal="center"/>
    </xf>
    <xf numFmtId="180" fontId="119" fillId="21" borderId="269" xfId="1" applyNumberFormat="1" applyFont="1" applyFill="1" applyBorder="1" applyAlignment="1">
      <alignment horizontal="center"/>
    </xf>
    <xf numFmtId="180" fontId="119" fillId="21" borderId="275" xfId="1" applyNumberFormat="1" applyFont="1" applyFill="1" applyBorder="1" applyAlignment="1">
      <alignment horizontal="center"/>
    </xf>
    <xf numFmtId="0" fontId="111" fillId="21" borderId="225" xfId="0" applyFont="1" applyFill="1" applyBorder="1" applyAlignment="1">
      <alignment horizontal="center" vertical="center" wrapText="1"/>
    </xf>
    <xf numFmtId="196" fontId="0" fillId="0" borderId="227" xfId="0" applyNumberFormat="1" applyBorder="1" applyAlignment="1">
      <alignment horizontal="center" vertical="center"/>
    </xf>
    <xf numFmtId="0" fontId="121" fillId="0" borderId="229" xfId="0" applyFont="1" applyBorder="1" applyAlignment="1">
      <alignment horizontal="center"/>
    </xf>
    <xf numFmtId="0" fontId="122" fillId="0" borderId="201" xfId="0" applyFont="1" applyBorder="1" applyAlignment="1">
      <alignment horizontal="center"/>
    </xf>
    <xf numFmtId="2" fontId="39" fillId="0" borderId="201" xfId="0" applyNumberFormat="1" applyFont="1" applyBorder="1" applyAlignment="1">
      <alignment horizontal="center"/>
    </xf>
    <xf numFmtId="0" fontId="1" fillId="0" borderId="231" xfId="0" applyFont="1" applyBorder="1" applyAlignment="1">
      <alignment horizontal="center"/>
    </xf>
    <xf numFmtId="0" fontId="1" fillId="0" borderId="276" xfId="0" applyFont="1" applyBorder="1" applyAlignment="1">
      <alignment horizontal="center" vertical="center"/>
    </xf>
    <xf numFmtId="0" fontId="0" fillId="0" borderId="277" xfId="0" applyBorder="1" applyAlignment="1">
      <alignment horizontal="center"/>
    </xf>
    <xf numFmtId="15" fontId="39" fillId="0" borderId="277" xfId="0" applyNumberFormat="1" applyFont="1" applyBorder="1" applyAlignment="1">
      <alignment horizontal="center" vertical="center"/>
    </xf>
    <xf numFmtId="9" fontId="0" fillId="0" borderId="277" xfId="3" applyFont="1" applyBorder="1" applyAlignment="1">
      <alignment horizontal="center"/>
    </xf>
    <xf numFmtId="0" fontId="0" fillId="0" borderId="278" xfId="0" applyBorder="1" applyAlignment="1">
      <alignment horizontal="center"/>
    </xf>
    <xf numFmtId="0" fontId="1" fillId="0" borderId="279" xfId="0" applyFont="1" applyBorder="1" applyAlignment="1">
      <alignment horizontal="center" vertical="center"/>
    </xf>
    <xf numFmtId="15" fontId="39" fillId="0" borderId="280" xfId="0" applyNumberFormat="1" applyFont="1" applyBorder="1" applyAlignment="1">
      <alignment horizontal="center" vertical="center"/>
    </xf>
    <xf numFmtId="0" fontId="0" fillId="0" borderId="280" xfId="0" applyBorder="1" applyAlignment="1">
      <alignment horizontal="center"/>
    </xf>
    <xf numFmtId="9" fontId="0" fillId="0" borderId="280" xfId="3" applyFont="1" applyBorder="1" applyAlignment="1">
      <alignment horizontal="center"/>
    </xf>
    <xf numFmtId="0" fontId="0" fillId="0" borderId="281" xfId="0" applyBorder="1" applyAlignment="1">
      <alignment horizontal="center"/>
    </xf>
    <xf numFmtId="15" fontId="39" fillId="0" borderId="0" xfId="0" applyNumberFormat="1" applyFont="1" applyAlignment="1">
      <alignment horizontal="center" vertical="center"/>
    </xf>
    <xf numFmtId="0" fontId="0" fillId="0" borderId="265" xfId="0" applyBorder="1"/>
    <xf numFmtId="0" fontId="123" fillId="19" borderId="0" xfId="0" applyFont="1" applyFill="1"/>
    <xf numFmtId="0" fontId="123" fillId="0" borderId="0" xfId="0" applyFont="1"/>
    <xf numFmtId="0" fontId="124" fillId="0" borderId="0" xfId="0" applyFont="1"/>
    <xf numFmtId="0" fontId="125" fillId="21" borderId="64" xfId="0" applyFont="1" applyFill="1" applyBorder="1" applyAlignment="1">
      <alignment horizontal="center" vertical="center" wrapText="1"/>
    </xf>
    <xf numFmtId="0" fontId="125" fillId="21" borderId="65" xfId="0" applyFont="1" applyFill="1" applyBorder="1" applyAlignment="1">
      <alignment horizontal="center" vertical="center" wrapText="1"/>
    </xf>
    <xf numFmtId="0" fontId="125" fillId="21" borderId="135" xfId="0" applyFont="1" applyFill="1" applyBorder="1" applyAlignment="1">
      <alignment horizontal="center" vertical="center" wrapText="1"/>
    </xf>
    <xf numFmtId="0" fontId="125" fillId="21" borderId="66" xfId="0" applyFont="1" applyFill="1" applyBorder="1" applyAlignment="1">
      <alignment horizontal="center" vertical="center" wrapText="1"/>
    </xf>
    <xf numFmtId="0" fontId="125" fillId="21" borderId="0" xfId="0" applyFont="1" applyFill="1" applyAlignment="1">
      <alignment horizontal="center" vertical="center" wrapText="1"/>
    </xf>
    <xf numFmtId="0" fontId="125" fillId="21" borderId="238" xfId="0" applyFont="1" applyFill="1" applyBorder="1" applyAlignment="1">
      <alignment horizontal="center" vertical="center" wrapText="1"/>
    </xf>
    <xf numFmtId="0" fontId="125" fillId="21" borderId="67" xfId="0" applyFont="1" applyFill="1" applyBorder="1" applyAlignment="1">
      <alignment horizontal="center" vertical="center" wrapText="1"/>
    </xf>
    <xf numFmtId="0" fontId="125" fillId="21" borderId="8" xfId="0" applyFont="1" applyFill="1" applyBorder="1" applyAlignment="1">
      <alignment horizontal="center" vertical="center" wrapText="1"/>
    </xf>
    <xf numFmtId="0" fontId="125" fillId="21" borderId="143" xfId="0" applyFont="1" applyFill="1" applyBorder="1" applyAlignment="1">
      <alignment horizontal="center" vertical="center" wrapText="1"/>
    </xf>
    <xf numFmtId="188" fontId="126" fillId="0" borderId="0" xfId="0" applyNumberFormat="1" applyFont="1"/>
    <xf numFmtId="0" fontId="127" fillId="16" borderId="242" xfId="0" applyFont="1" applyFill="1" applyBorder="1" applyAlignment="1">
      <alignment vertical="center"/>
    </xf>
    <xf numFmtId="0" fontId="128" fillId="21" borderId="244" xfId="0" applyFont="1" applyFill="1" applyBorder="1" applyAlignment="1">
      <alignment horizontal="center" vertical="center" wrapText="1"/>
    </xf>
    <xf numFmtId="0" fontId="128" fillId="21" borderId="242" xfId="0" applyFont="1" applyFill="1" applyBorder="1" applyAlignment="1">
      <alignment horizontal="center" vertical="center" wrapText="1"/>
    </xf>
    <xf numFmtId="0" fontId="128" fillId="21" borderId="243" xfId="0" applyFont="1" applyFill="1" applyBorder="1" applyAlignment="1">
      <alignment horizontal="center" vertical="center" wrapText="1"/>
    </xf>
    <xf numFmtId="0" fontId="129" fillId="0" borderId="244" xfId="0" applyFont="1" applyBorder="1" applyAlignment="1" applyProtection="1">
      <alignment horizontal="center" vertical="center"/>
      <protection locked="0"/>
    </xf>
    <xf numFmtId="0" fontId="129" fillId="0" borderId="242" xfId="0" applyFont="1" applyBorder="1" applyAlignment="1" applyProtection="1">
      <alignment horizontal="center" vertical="center"/>
      <protection locked="0"/>
    </xf>
    <xf numFmtId="0" fontId="129" fillId="0" borderId="243" xfId="0" applyFont="1" applyBorder="1" applyAlignment="1" applyProtection="1">
      <alignment horizontal="center" vertical="center"/>
      <protection locked="0"/>
    </xf>
    <xf numFmtId="1" fontId="129" fillId="0" borderId="244" xfId="1" applyNumberFormat="1" applyFont="1" applyBorder="1" applyAlignment="1" applyProtection="1">
      <alignment horizontal="center" vertical="center" wrapText="1"/>
      <protection locked="0"/>
    </xf>
    <xf numFmtId="1" fontId="129" fillId="0" borderId="242" xfId="1" applyNumberFormat="1" applyFont="1" applyBorder="1" applyAlignment="1" applyProtection="1">
      <alignment horizontal="center" vertical="center" wrapText="1"/>
      <protection locked="0"/>
    </xf>
    <xf numFmtId="1" fontId="129" fillId="0" borderId="243" xfId="1" applyNumberFormat="1" applyFont="1" applyBorder="1" applyAlignment="1" applyProtection="1">
      <alignment horizontal="center" vertical="center" wrapText="1"/>
      <protection locked="0"/>
    </xf>
    <xf numFmtId="198" fontId="129" fillId="0" borderId="244" xfId="0" applyNumberFormat="1" applyFont="1" applyBorder="1" applyAlignment="1" applyProtection="1">
      <alignment horizontal="center" vertical="center"/>
      <protection locked="0"/>
    </xf>
    <xf numFmtId="198" fontId="129" fillId="0" borderId="242" xfId="0" applyNumberFormat="1" applyFont="1" applyBorder="1" applyAlignment="1" applyProtection="1">
      <alignment horizontal="center" vertical="center"/>
      <protection locked="0"/>
    </xf>
    <xf numFmtId="198" fontId="129" fillId="0" borderId="243" xfId="0" applyNumberFormat="1" applyFont="1" applyBorder="1" applyAlignment="1" applyProtection="1">
      <alignment horizontal="center" vertical="center"/>
      <protection locked="0"/>
    </xf>
    <xf numFmtId="0" fontId="129" fillId="16" borderId="0" xfId="0" applyFont="1" applyFill="1" applyAlignment="1">
      <alignment horizontal="center" vertical="top"/>
    </xf>
    <xf numFmtId="0" fontId="128" fillId="21" borderId="244" xfId="0" applyFont="1" applyFill="1" applyBorder="1" applyAlignment="1">
      <alignment horizontal="center" vertical="center"/>
    </xf>
    <xf numFmtId="0" fontId="128" fillId="21" borderId="242" xfId="0" applyFont="1" applyFill="1" applyBorder="1" applyAlignment="1">
      <alignment horizontal="center" vertical="center"/>
    </xf>
    <xf numFmtId="0" fontId="128" fillId="21" borderId="243" xfId="0" applyFont="1" applyFill="1" applyBorder="1" applyAlignment="1">
      <alignment horizontal="center" vertical="center"/>
    </xf>
    <xf numFmtId="0" fontId="129" fillId="0" borderId="244" xfId="0" applyFont="1" applyBorder="1" applyAlignment="1" applyProtection="1">
      <alignment horizontal="center" vertical="center" wrapText="1"/>
      <protection locked="0"/>
    </xf>
    <xf numFmtId="0" fontId="129" fillId="0" borderId="242" xfId="0" applyFont="1" applyBorder="1" applyAlignment="1" applyProtection="1">
      <alignment horizontal="center" vertical="center" wrapText="1"/>
      <protection locked="0"/>
    </xf>
    <xf numFmtId="0" fontId="129" fillId="0" borderId="243" xfId="0" applyFont="1" applyBorder="1" applyAlignment="1" applyProtection="1">
      <alignment horizontal="center" vertical="center" wrapText="1"/>
      <protection locked="0"/>
    </xf>
    <xf numFmtId="0" fontId="127" fillId="16" borderId="242" xfId="0" applyFont="1" applyFill="1" applyBorder="1" applyAlignment="1">
      <alignment horizontal="center"/>
    </xf>
    <xf numFmtId="0" fontId="127" fillId="16" borderId="65" xfId="0" applyFont="1" applyFill="1" applyBorder="1" applyAlignment="1">
      <alignment horizontal="center"/>
    </xf>
    <xf numFmtId="0" fontId="128" fillId="21" borderId="186" xfId="0" applyFont="1" applyFill="1" applyBorder="1" applyAlignment="1">
      <alignment horizontal="center" vertical="center"/>
    </xf>
    <xf numFmtId="0" fontId="128" fillId="21" borderId="21" xfId="0" applyFont="1" applyFill="1" applyBorder="1" applyAlignment="1">
      <alignment horizontal="center" vertical="center"/>
    </xf>
    <xf numFmtId="0" fontId="130" fillId="0" borderId="19" xfId="0" applyFont="1" applyBorder="1" applyAlignment="1">
      <alignment horizontal="center" vertical="center" wrapText="1"/>
    </xf>
    <xf numFmtId="0" fontId="130" fillId="0" borderId="154" xfId="0" applyFont="1" applyBorder="1" applyAlignment="1">
      <alignment horizontal="center" vertical="center" wrapText="1"/>
    </xf>
    <xf numFmtId="0" fontId="130" fillId="0" borderId="155" xfId="0" applyFont="1" applyBorder="1" applyAlignment="1">
      <alignment horizontal="center" vertical="center" wrapText="1"/>
    </xf>
    <xf numFmtId="0" fontId="130" fillId="0" borderId="22" xfId="0" applyFont="1" applyBorder="1" applyAlignment="1">
      <alignment horizontal="left" vertical="center" wrapText="1"/>
    </xf>
    <xf numFmtId="0" fontId="130" fillId="0" borderId="154" xfId="0" applyFont="1" applyBorder="1" applyAlignment="1">
      <alignment horizontal="left" vertical="center" wrapText="1"/>
    </xf>
    <xf numFmtId="0" fontId="130" fillId="0" borderId="155" xfId="0" applyFont="1" applyBorder="1" applyAlignment="1">
      <alignment horizontal="left" vertical="center" wrapText="1"/>
    </xf>
    <xf numFmtId="0" fontId="131" fillId="0" borderId="24" xfId="0" applyFont="1" applyBorder="1" applyAlignment="1">
      <alignment horizontal="center" vertical="center"/>
    </xf>
    <xf numFmtId="0" fontId="131" fillId="0" borderId="1" xfId="0" applyFont="1" applyBorder="1" applyAlignment="1">
      <alignment horizontal="center" vertical="center"/>
    </xf>
    <xf numFmtId="0" fontId="132" fillId="21" borderId="282" xfId="0" applyFont="1" applyFill="1" applyBorder="1" applyAlignment="1">
      <alignment horizontal="center" vertical="center" textRotation="90"/>
    </xf>
    <xf numFmtId="183" fontId="131" fillId="0" borderId="64" xfId="0" applyNumberFormat="1" applyFont="1" applyBorder="1" applyAlignment="1">
      <alignment horizontal="center" vertical="center"/>
    </xf>
    <xf numFmtId="0" fontId="131" fillId="0" borderId="135" xfId="0" applyFont="1" applyBorder="1" applyAlignment="1">
      <alignment horizontal="center" vertical="center"/>
    </xf>
    <xf numFmtId="9" fontId="123" fillId="0" borderId="0" xfId="3" applyFont="1" applyProtection="1"/>
    <xf numFmtId="0" fontId="128" fillId="21" borderId="236" xfId="0" applyFont="1" applyFill="1" applyBorder="1" applyAlignment="1">
      <alignment horizontal="center" vertical="center"/>
    </xf>
    <xf numFmtId="0" fontId="128" fillId="21" borderId="5" xfId="0" applyFont="1" applyFill="1" applyBorder="1" applyAlignment="1">
      <alignment horizontal="center" vertical="center"/>
    </xf>
    <xf numFmtId="0" fontId="130" fillId="0" borderId="158" xfId="0" applyFont="1" applyBorder="1" applyAlignment="1">
      <alignment horizontal="center" vertical="center" wrapText="1"/>
    </xf>
    <xf numFmtId="0" fontId="130" fillId="0" borderId="3" xfId="0" applyFont="1" applyBorder="1" applyAlignment="1">
      <alignment horizontal="center" vertical="center" wrapText="1"/>
    </xf>
    <xf numFmtId="0" fontId="130" fillId="0" borderId="107" xfId="0" applyFont="1" applyBorder="1" applyAlignment="1">
      <alignment horizontal="center" vertical="center" wrapText="1"/>
    </xf>
    <xf numFmtId="0" fontId="130" fillId="0" borderId="6" xfId="0" applyFont="1" applyBorder="1" applyAlignment="1">
      <alignment horizontal="left" vertical="center" wrapText="1"/>
    </xf>
    <xf numFmtId="0" fontId="130" fillId="0" borderId="3" xfId="0" applyFont="1" applyBorder="1" applyAlignment="1">
      <alignment horizontal="left" vertical="center" wrapText="1"/>
    </xf>
    <xf numFmtId="0" fontId="130" fillId="0" borderId="107" xfId="0" applyFont="1" applyBorder="1" applyAlignment="1">
      <alignment horizontal="left" vertical="center" wrapText="1"/>
    </xf>
    <xf numFmtId="0" fontId="131" fillId="0" borderId="237" xfId="0" applyFont="1" applyBorder="1" applyAlignment="1">
      <alignment horizontal="center" vertical="center"/>
    </xf>
    <xf numFmtId="0" fontId="131" fillId="0" borderId="2" xfId="0" applyFont="1" applyBorder="1" applyAlignment="1">
      <alignment horizontal="center" vertical="center"/>
    </xf>
    <xf numFmtId="0" fontId="132" fillId="21" borderId="283" xfId="0" applyFont="1" applyFill="1" applyBorder="1" applyAlignment="1">
      <alignment horizontal="center" vertical="center" textRotation="90"/>
    </xf>
    <xf numFmtId="0" fontId="131" fillId="0" borderId="66" xfId="0" applyFont="1" applyBorder="1" applyAlignment="1">
      <alignment horizontal="center" vertical="center"/>
    </xf>
    <xf numFmtId="0" fontId="131" fillId="0" borderId="238" xfId="0" applyFont="1" applyBorder="1" applyAlignment="1">
      <alignment horizontal="center" vertical="center"/>
    </xf>
    <xf numFmtId="0" fontId="123" fillId="0" borderId="0" xfId="3" applyNumberFormat="1" applyFont="1" applyProtection="1"/>
    <xf numFmtId="2" fontId="131" fillId="0" borderId="237" xfId="0" applyNumberFormat="1" applyFont="1" applyBorder="1" applyAlignment="1">
      <alignment horizontal="center" vertical="center"/>
    </xf>
    <xf numFmtId="2" fontId="131" fillId="0" borderId="2" xfId="0" applyNumberFormat="1" applyFont="1" applyBorder="1" applyAlignment="1">
      <alignment horizontal="center" vertical="center"/>
    </xf>
    <xf numFmtId="0" fontId="128" fillId="21" borderId="284" xfId="0" applyFont="1" applyFill="1" applyBorder="1" applyAlignment="1">
      <alignment horizontal="center" vertical="center"/>
    </xf>
    <xf numFmtId="0" fontId="128" fillId="21" borderId="285" xfId="0" applyFont="1" applyFill="1" applyBorder="1" applyAlignment="1">
      <alignment horizontal="center" vertical="center"/>
    </xf>
    <xf numFmtId="0" fontId="130" fillId="0" borderId="170" xfId="0" applyFont="1" applyBorder="1" applyAlignment="1">
      <alignment horizontal="center" vertical="center" wrapText="1"/>
    </xf>
    <xf numFmtId="0" fontId="130" fillId="0" borderId="27" xfId="0" applyFont="1" applyBorder="1" applyAlignment="1">
      <alignment horizontal="center" vertical="center" wrapText="1"/>
    </xf>
    <xf numFmtId="0" fontId="130" fillId="0" borderId="28" xfId="0" applyFont="1" applyBorder="1" applyAlignment="1">
      <alignment horizontal="center" vertical="center" wrapText="1"/>
    </xf>
    <xf numFmtId="0" fontId="130" fillId="0" borderId="26" xfId="0" applyFont="1" applyBorder="1" applyAlignment="1">
      <alignment horizontal="left" vertical="center" wrapText="1"/>
    </xf>
    <xf numFmtId="0" fontId="130" fillId="0" borderId="27" xfId="0" applyFont="1" applyBorder="1" applyAlignment="1">
      <alignment horizontal="left" vertical="center" wrapText="1"/>
    </xf>
    <xf numFmtId="0" fontId="130" fillId="0" borderId="28" xfId="0" applyFont="1" applyBorder="1" applyAlignment="1">
      <alignment horizontal="left" vertical="center" wrapText="1"/>
    </xf>
    <xf numFmtId="0" fontId="131" fillId="0" borderId="286" xfId="0" applyFont="1" applyBorder="1" applyAlignment="1">
      <alignment horizontal="center" vertical="center"/>
    </xf>
    <xf numFmtId="0" fontId="131" fillId="0" borderId="287" xfId="0" applyFont="1" applyBorder="1" applyAlignment="1">
      <alignment horizontal="center" vertical="center"/>
    </xf>
    <xf numFmtId="0" fontId="132" fillId="21" borderId="288" xfId="0" applyFont="1" applyFill="1" applyBorder="1" applyAlignment="1">
      <alignment horizontal="center" vertical="center" textRotation="90"/>
    </xf>
    <xf numFmtId="0" fontId="131" fillId="0" borderId="67" xfId="0" applyFont="1" applyBorder="1" applyAlignment="1">
      <alignment horizontal="center" vertical="center"/>
    </xf>
    <xf numFmtId="0" fontId="131" fillId="0" borderId="143" xfId="0" applyFont="1" applyBorder="1" applyAlignment="1">
      <alignment horizontal="center" vertical="center"/>
    </xf>
    <xf numFmtId="0" fontId="127" fillId="16" borderId="8" xfId="0" applyFont="1" applyFill="1" applyBorder="1" applyAlignment="1">
      <alignment horizontal="center"/>
    </xf>
    <xf numFmtId="0" fontId="133" fillId="32" borderId="19" xfId="142" applyFont="1" applyFill="1" applyBorder="1" applyAlignment="1">
      <alignment horizontal="center" vertical="center"/>
    </xf>
    <xf numFmtId="0" fontId="131" fillId="32" borderId="154" xfId="0" applyFont="1" applyFill="1" applyBorder="1" applyAlignment="1">
      <alignment horizontal="center" vertical="center"/>
    </xf>
    <xf numFmtId="0" fontId="133" fillId="32" borderId="154" xfId="142" applyFont="1" applyFill="1" applyBorder="1" applyAlignment="1">
      <alignment horizontal="center" vertical="center" wrapText="1"/>
    </xf>
    <xf numFmtId="0" fontId="133" fillId="32" borderId="155" xfId="142" applyFont="1" applyFill="1" applyBorder="1" applyAlignment="1">
      <alignment horizontal="center" vertical="center" wrapText="1"/>
    </xf>
    <xf numFmtId="0" fontId="127" fillId="16" borderId="0" xfId="0" applyFont="1" applyFill="1" applyAlignment="1">
      <alignment vertical="center"/>
    </xf>
    <xf numFmtId="0" fontId="134" fillId="32" borderId="19" xfId="142" applyFont="1" applyFill="1" applyBorder="1" applyAlignment="1">
      <alignment horizontal="center" vertical="center"/>
    </xf>
    <xf numFmtId="0" fontId="131" fillId="32" borderId="20" xfId="0" applyFont="1" applyFill="1" applyBorder="1" applyAlignment="1">
      <alignment horizontal="center" vertical="center"/>
    </xf>
    <xf numFmtId="0" fontId="131" fillId="32" borderId="21" xfId="0" applyFont="1" applyFill="1" applyBorder="1" applyAlignment="1">
      <alignment horizontal="center" vertical="center"/>
    </xf>
    <xf numFmtId="0" fontId="131" fillId="32" borderId="22" xfId="0" applyFont="1" applyFill="1" applyBorder="1" applyAlignment="1">
      <alignment horizontal="center" vertical="center"/>
    </xf>
    <xf numFmtId="0" fontId="135" fillId="0" borderId="0" xfId="0" applyFont="1" applyAlignment="1">
      <alignment vertical="center"/>
    </xf>
    <xf numFmtId="0" fontId="136" fillId="16" borderId="289" xfId="142" applyFont="1" applyFill="1" applyBorder="1" applyAlignment="1">
      <alignment horizontal="center" vertical="center"/>
    </xf>
    <xf numFmtId="0" fontId="137" fillId="16" borderId="92" xfId="142" applyFont="1" applyFill="1" applyBorder="1" applyAlignment="1">
      <alignment horizontal="left" vertical="center" wrapText="1"/>
    </xf>
    <xf numFmtId="0" fontId="137" fillId="16" borderId="23" xfId="142" applyFont="1" applyFill="1" applyBorder="1" applyAlignment="1">
      <alignment horizontal="left" vertical="center" wrapText="1"/>
    </xf>
    <xf numFmtId="0" fontId="137" fillId="16" borderId="121" xfId="142" applyFont="1" applyFill="1" applyBorder="1" applyAlignment="1">
      <alignment horizontal="left" vertical="center" wrapText="1"/>
    </xf>
    <xf numFmtId="9" fontId="138" fillId="0" borderId="100" xfId="142" applyNumberFormat="1" applyFont="1" applyBorder="1" applyAlignment="1" applyProtection="1">
      <alignment horizontal="center" vertical="center"/>
      <protection locked="0"/>
    </xf>
    <xf numFmtId="9" fontId="138" fillId="0" borderId="92" xfId="142" applyNumberFormat="1" applyFont="1" applyBorder="1" applyAlignment="1" applyProtection="1">
      <alignment horizontal="center" vertical="center"/>
      <protection locked="0"/>
    </xf>
    <xf numFmtId="9" fontId="138" fillId="0" borderId="290" xfId="142" applyNumberFormat="1" applyFont="1" applyBorder="1" applyAlignment="1" applyProtection="1">
      <alignment horizontal="center" vertical="center"/>
      <protection locked="0"/>
    </xf>
    <xf numFmtId="0" fontId="139" fillId="16" borderId="0" xfId="0" applyFont="1" applyFill="1" applyAlignment="1">
      <alignment vertical="center"/>
    </xf>
    <xf numFmtId="0" fontId="140" fillId="16" borderId="289" xfId="142" applyFont="1" applyFill="1" applyBorder="1" applyAlignment="1">
      <alignment horizontal="center" vertical="center"/>
    </xf>
    <xf numFmtId="0" fontId="141" fillId="16" borderId="92" xfId="142" applyFont="1" applyFill="1" applyBorder="1" applyAlignment="1">
      <alignment horizontal="left" vertical="center" wrapText="1"/>
    </xf>
    <xf numFmtId="0" fontId="141" fillId="16" borderId="23" xfId="142" applyFont="1" applyFill="1" applyBorder="1" applyAlignment="1">
      <alignment horizontal="left" vertical="center" wrapText="1"/>
    </xf>
    <xf numFmtId="0" fontId="141" fillId="16" borderId="121" xfId="142" applyFont="1" applyFill="1" applyBorder="1" applyAlignment="1">
      <alignment horizontal="left" vertical="center" wrapText="1"/>
    </xf>
    <xf numFmtId="0" fontId="135" fillId="33" borderId="0" xfId="0" applyFont="1" applyFill="1" applyAlignment="1">
      <alignment horizontal="center" vertical="center" wrapText="1"/>
    </xf>
    <xf numFmtId="0" fontId="124" fillId="0" borderId="0" xfId="142" applyFont="1" applyAlignment="1">
      <alignment vertical="center" wrapText="1"/>
    </xf>
    <xf numFmtId="0" fontId="136" fillId="16" borderId="158" xfId="142" applyFont="1" applyFill="1" applyBorder="1" applyAlignment="1">
      <alignment horizontal="center" vertical="center"/>
    </xf>
    <xf numFmtId="0" fontId="137" fillId="16" borderId="4" xfId="142" applyFont="1" applyFill="1" applyBorder="1" applyAlignment="1">
      <alignment horizontal="left" vertical="center" wrapText="1"/>
    </xf>
    <xf numFmtId="0" fontId="137" fillId="16" borderId="5" xfId="142" applyFont="1" applyFill="1" applyBorder="1" applyAlignment="1">
      <alignment horizontal="left" vertical="center" wrapText="1"/>
    </xf>
    <xf numFmtId="0" fontId="137" fillId="16" borderId="6" xfId="142" applyFont="1" applyFill="1" applyBorder="1" applyAlignment="1">
      <alignment horizontal="left" vertical="center" wrapText="1"/>
    </xf>
    <xf numFmtId="0" fontId="142" fillId="0" borderId="3" xfId="142" applyFont="1" applyBorder="1" applyAlignment="1" applyProtection="1">
      <alignment horizontal="center" vertical="center"/>
      <protection locked="0"/>
    </xf>
    <xf numFmtId="0" fontId="142" fillId="0" borderId="4" xfId="142" applyFont="1" applyBorder="1" applyAlignment="1" applyProtection="1">
      <alignment horizontal="center" vertical="center"/>
      <protection locked="0"/>
    </xf>
    <xf numFmtId="0" fontId="142" fillId="0" borderId="107" xfId="142" applyFont="1" applyBorder="1" applyAlignment="1" applyProtection="1">
      <alignment horizontal="center" vertical="center"/>
      <protection locked="0"/>
    </xf>
    <xf numFmtId="1" fontId="123" fillId="0" borderId="0" xfId="0" applyNumberFormat="1" applyFont="1"/>
    <xf numFmtId="0" fontId="135" fillId="33" borderId="101" xfId="0" applyFont="1" applyFill="1" applyBorder="1" applyAlignment="1">
      <alignment horizontal="center" vertical="center" wrapText="1"/>
    </xf>
    <xf numFmtId="0" fontId="135" fillId="33" borderId="4" xfId="0" applyFont="1" applyFill="1" applyBorder="1" applyAlignment="1">
      <alignment horizontal="center" vertical="center" wrapText="1"/>
    </xf>
    <xf numFmtId="0" fontId="135" fillId="33" borderId="6" xfId="0" applyFont="1" applyFill="1" applyBorder="1" applyAlignment="1">
      <alignment horizontal="center" vertical="center" wrapText="1"/>
    </xf>
    <xf numFmtId="0" fontId="137" fillId="16" borderId="4" xfId="142" applyFont="1" applyFill="1" applyBorder="1" applyAlignment="1">
      <alignment vertical="center" wrapText="1"/>
    </xf>
    <xf numFmtId="0" fontId="137" fillId="16" borderId="5" xfId="142" applyFont="1" applyFill="1" applyBorder="1" applyAlignment="1">
      <alignment vertical="center" wrapText="1"/>
    </xf>
    <xf numFmtId="0" fontId="137" fillId="16" borderId="6" xfId="142" applyFont="1" applyFill="1" applyBorder="1" applyAlignment="1">
      <alignment vertical="center" wrapText="1"/>
    </xf>
    <xf numFmtId="0" fontId="135" fillId="33" borderId="100" xfId="0" applyFont="1" applyFill="1" applyBorder="1" applyAlignment="1">
      <alignment horizontal="center" vertical="center" wrapText="1"/>
    </xf>
    <xf numFmtId="0" fontId="135" fillId="33" borderId="3" xfId="0" applyFont="1" applyFill="1" applyBorder="1" applyAlignment="1">
      <alignment horizontal="center" vertical="center" wrapText="1"/>
    </xf>
    <xf numFmtId="0" fontId="123" fillId="0" borderId="0" xfId="0" applyFont="1" applyAlignment="1">
      <alignment horizontal="center" vertical="center"/>
    </xf>
    <xf numFmtId="0" fontId="124" fillId="0" borderId="0" xfId="142" applyFont="1" applyAlignment="1">
      <alignment horizontal="center" vertical="center" wrapText="1"/>
    </xf>
    <xf numFmtId="0" fontId="135" fillId="33" borderId="3" xfId="0" applyFont="1" applyFill="1" applyBorder="1" applyAlignment="1">
      <alignment horizontal="center" vertical="center"/>
    </xf>
    <xf numFmtId="0" fontId="123" fillId="0" borderId="3" xfId="0" applyFont="1" applyBorder="1" applyAlignment="1">
      <alignment horizontal="center" vertical="center"/>
    </xf>
    <xf numFmtId="10" fontId="123" fillId="0" borderId="3" xfId="0" applyNumberFormat="1" applyFont="1" applyBorder="1" applyAlignment="1">
      <alignment horizontal="center" vertical="center"/>
    </xf>
    <xf numFmtId="0" fontId="123" fillId="0" borderId="0" xfId="0" applyFont="1" applyAlignment="1">
      <alignment vertical="center"/>
    </xf>
    <xf numFmtId="0" fontId="137" fillId="16" borderId="4" xfId="142" applyFont="1" applyFill="1" applyBorder="1" applyAlignment="1">
      <alignment horizontal="left" vertical="top" wrapText="1"/>
    </xf>
    <xf numFmtId="0" fontId="137" fillId="16" borderId="5" xfId="142" applyFont="1" applyFill="1" applyBorder="1" applyAlignment="1">
      <alignment horizontal="left" vertical="top" wrapText="1"/>
    </xf>
    <xf numFmtId="0" fontId="137" fillId="16" borderId="6" xfId="142" applyFont="1" applyFill="1" applyBorder="1" applyAlignment="1">
      <alignment horizontal="left" vertical="top" wrapText="1"/>
    </xf>
    <xf numFmtId="0" fontId="123" fillId="0" borderId="0" xfId="0" applyFont="1" applyAlignment="1">
      <alignment vertical="center" wrapText="1"/>
    </xf>
    <xf numFmtId="0" fontId="135" fillId="33" borderId="101" xfId="0" applyFont="1" applyFill="1" applyBorder="1" applyAlignment="1">
      <alignment horizontal="center" vertical="center"/>
    </xf>
    <xf numFmtId="0" fontId="123" fillId="0" borderId="101" xfId="0" applyFont="1" applyBorder="1" applyAlignment="1">
      <alignment horizontal="center" vertical="center"/>
    </xf>
    <xf numFmtId="10" fontId="123" fillId="0" borderId="101" xfId="0" applyNumberFormat="1" applyFont="1" applyBorder="1" applyAlignment="1">
      <alignment horizontal="center" vertical="center"/>
    </xf>
    <xf numFmtId="0" fontId="124" fillId="0" borderId="0" xfId="142" applyFont="1" applyAlignment="1">
      <alignment vertical="top" wrapText="1"/>
    </xf>
    <xf numFmtId="0" fontId="135" fillId="33" borderId="291" xfId="0" applyFont="1" applyFill="1" applyBorder="1" applyAlignment="1">
      <alignment horizontal="center" vertical="center"/>
    </xf>
    <xf numFmtId="0" fontId="123" fillId="0" borderId="291" xfId="0" applyFont="1" applyBorder="1" applyAlignment="1">
      <alignment horizontal="center" vertical="center"/>
    </xf>
    <xf numFmtId="9" fontId="123" fillId="0" borderId="291" xfId="3" applyFont="1" applyFill="1" applyBorder="1" applyAlignment="1" applyProtection="1">
      <alignment horizontal="center" vertical="center"/>
    </xf>
    <xf numFmtId="0" fontId="123" fillId="0" borderId="0" xfId="0" applyFont="1" applyAlignment="1">
      <alignment horizontal="right" vertical="center"/>
    </xf>
    <xf numFmtId="0" fontId="135" fillId="33" borderId="64" xfId="0" applyFont="1" applyFill="1" applyBorder="1" applyAlignment="1">
      <alignment horizontal="center" vertical="center"/>
    </xf>
    <xf numFmtId="0" fontId="135" fillId="33" borderId="65" xfId="0" applyFont="1" applyFill="1" applyBorder="1" applyAlignment="1">
      <alignment horizontal="center" vertical="center"/>
    </xf>
    <xf numFmtId="0" fontId="135" fillId="33" borderId="135" xfId="0" applyFont="1" applyFill="1" applyBorder="1" applyAlignment="1">
      <alignment vertical="center"/>
    </xf>
    <xf numFmtId="0" fontId="135" fillId="33" borderId="244" xfId="0" applyFont="1" applyFill="1" applyBorder="1" applyAlignment="1">
      <alignment horizontal="center" vertical="center"/>
    </xf>
    <xf numFmtId="0" fontId="135" fillId="33" borderId="242" xfId="0" applyFont="1" applyFill="1" applyBorder="1" applyAlignment="1">
      <alignment horizontal="center" vertical="center"/>
    </xf>
    <xf numFmtId="0" fontId="135" fillId="33" borderId="245" xfId="0" applyFont="1" applyFill="1" applyBorder="1" applyAlignment="1">
      <alignment horizontal="center" vertical="center"/>
    </xf>
    <xf numFmtId="0" fontId="123" fillId="19" borderId="67" xfId="0" applyFont="1" applyFill="1" applyBorder="1" applyAlignment="1">
      <alignment horizontal="center" vertical="center"/>
    </xf>
    <xf numFmtId="0" fontId="123" fillId="0" borderId="8" xfId="0" applyFont="1" applyBorder="1" applyAlignment="1">
      <alignment horizontal="center" vertical="center"/>
    </xf>
    <xf numFmtId="0" fontId="123" fillId="0" borderId="143" xfId="0" applyFont="1" applyBorder="1" applyAlignment="1">
      <alignment vertical="center"/>
    </xf>
    <xf numFmtId="2" fontId="123" fillId="16" borderId="66" xfId="0" applyNumberFormat="1" applyFont="1" applyFill="1" applyBorder="1" applyAlignment="1">
      <alignment horizontal="right" vertical="center"/>
    </xf>
    <xf numFmtId="2" fontId="123" fillId="16" borderId="0" xfId="0" applyNumberFormat="1" applyFont="1" applyFill="1" applyAlignment="1">
      <alignment horizontal="right" vertical="center"/>
    </xf>
    <xf numFmtId="2" fontId="123" fillId="16" borderId="292" xfId="0" applyNumberFormat="1" applyFont="1" applyFill="1" applyBorder="1" applyAlignment="1">
      <alignment horizontal="left" vertical="center"/>
    </xf>
    <xf numFmtId="2" fontId="123" fillId="0" borderId="0" xfId="0" applyNumberFormat="1" applyFont="1" applyAlignment="1">
      <alignment vertical="center"/>
    </xf>
    <xf numFmtId="0" fontId="137" fillId="16" borderId="3" xfId="142" applyFont="1" applyFill="1" applyBorder="1" applyAlignment="1">
      <alignment horizontal="left" vertical="center" wrapText="1"/>
    </xf>
    <xf numFmtId="0" fontId="127" fillId="16" borderId="3" xfId="0" applyFont="1" applyFill="1" applyBorder="1" applyAlignment="1">
      <alignment horizontal="left" vertical="center" wrapText="1"/>
    </xf>
    <xf numFmtId="2" fontId="123" fillId="16" borderId="215" xfId="0" applyNumberFormat="1" applyFont="1" applyFill="1" applyBorder="1" applyAlignment="1">
      <alignment horizontal="left" vertical="center"/>
    </xf>
    <xf numFmtId="0" fontId="143" fillId="0" borderId="0" xfId="142" applyFont="1" applyAlignment="1">
      <alignment horizontal="center" vertical="center" wrapText="1"/>
    </xf>
    <xf numFmtId="0" fontId="144" fillId="0" borderId="0" xfId="142" applyFont="1" applyAlignment="1">
      <alignment horizontal="center" vertical="center" wrapText="1"/>
    </xf>
    <xf numFmtId="2" fontId="123" fillId="16" borderId="67" xfId="0" applyNumberFormat="1" applyFont="1" applyFill="1" applyBorder="1" applyAlignment="1">
      <alignment horizontal="right" vertical="center"/>
    </xf>
    <xf numFmtId="2" fontId="123" fillId="16" borderId="8" xfId="0" applyNumberFormat="1" applyFont="1" applyFill="1" applyBorder="1" applyAlignment="1">
      <alignment horizontal="right" vertical="center"/>
    </xf>
    <xf numFmtId="2" fontId="123" fillId="16" borderId="293" xfId="0" applyNumberFormat="1" applyFont="1" applyFill="1" applyBorder="1" applyAlignment="1">
      <alignment horizontal="left" vertical="center"/>
    </xf>
    <xf numFmtId="2" fontId="123" fillId="16" borderId="0" xfId="0" applyNumberFormat="1" applyFont="1" applyFill="1" applyAlignment="1">
      <alignment vertical="center"/>
    </xf>
    <xf numFmtId="0" fontId="137" fillId="16" borderId="108" xfId="142" applyFont="1" applyFill="1" applyBorder="1" applyAlignment="1">
      <alignment horizontal="left" vertical="center" wrapText="1"/>
    </xf>
    <xf numFmtId="0" fontId="137" fillId="16" borderId="109" xfId="142" applyFont="1" applyFill="1" applyBorder="1" applyAlignment="1">
      <alignment horizontal="left" vertical="center" wrapText="1"/>
    </xf>
    <xf numFmtId="0" fontId="137" fillId="16" borderId="115" xfId="142" applyFont="1" applyFill="1" applyBorder="1" applyAlignment="1">
      <alignment horizontal="left" vertical="center" wrapText="1"/>
    </xf>
    <xf numFmtId="0" fontId="142" fillId="0" borderId="101" xfId="142" applyFont="1" applyBorder="1" applyAlignment="1" applyProtection="1">
      <alignment horizontal="center" vertical="center"/>
      <protection locked="0"/>
    </xf>
    <xf numFmtId="0" fontId="142" fillId="0" borderId="108" xfId="142" applyFont="1" applyBorder="1" applyAlignment="1" applyProtection="1">
      <alignment horizontal="center" vertical="center"/>
      <protection locked="0"/>
    </xf>
    <xf numFmtId="199" fontId="123" fillId="0" borderId="0" xfId="0" applyNumberFormat="1" applyFont="1"/>
    <xf numFmtId="0" fontId="124" fillId="0" borderId="0" xfId="142" applyFont="1" applyAlignment="1">
      <alignment horizontal="left" vertical="center" wrapText="1"/>
    </xf>
    <xf numFmtId="0" fontId="136" fillId="16" borderId="294" xfId="142" applyFont="1" applyFill="1" applyBorder="1" applyAlignment="1">
      <alignment horizontal="center" vertical="center"/>
    </xf>
    <xf numFmtId="0" fontId="137" fillId="16" borderId="295" xfId="142" applyFont="1" applyFill="1" applyBorder="1" applyAlignment="1">
      <alignment horizontal="left" vertical="center" wrapText="1"/>
    </xf>
    <xf numFmtId="0" fontId="137" fillId="16" borderId="8" xfId="142" applyFont="1" applyFill="1" applyBorder="1" applyAlignment="1">
      <alignment horizontal="left" vertical="center" wrapText="1"/>
    </xf>
    <xf numFmtId="0" fontId="137" fillId="16" borderId="293" xfId="142" applyFont="1" applyFill="1" applyBorder="1" applyAlignment="1">
      <alignment horizontal="left" vertical="center" wrapText="1"/>
    </xf>
    <xf numFmtId="0" fontId="142" fillId="0" borderId="27" xfId="142" applyFont="1" applyBorder="1" applyAlignment="1" applyProtection="1">
      <alignment horizontal="center" vertical="center"/>
      <protection locked="0"/>
    </xf>
    <xf numFmtId="0" fontId="142" fillId="0" borderId="28" xfId="142" applyFont="1" applyBorder="1" applyAlignment="1" applyProtection="1">
      <alignment horizontal="center" vertical="center"/>
      <protection locked="0"/>
    </xf>
    <xf numFmtId="0" fontId="136" fillId="16" borderId="170" xfId="142" applyFont="1" applyFill="1" applyBorder="1" applyAlignment="1">
      <alignment horizontal="center" vertical="center"/>
    </xf>
    <xf numFmtId="0" fontId="137" fillId="16" borderId="296" xfId="142" applyFont="1" applyFill="1" applyBorder="1" applyAlignment="1">
      <alignment vertical="center" wrapText="1"/>
    </xf>
    <xf numFmtId="0" fontId="137" fillId="16" borderId="285" xfId="142" applyFont="1" applyFill="1" applyBorder="1" applyAlignment="1">
      <alignment vertical="center" wrapText="1"/>
    </xf>
    <xf numFmtId="0" fontId="137" fillId="16" borderId="26" xfId="142" applyFont="1" applyFill="1" applyBorder="1" applyAlignment="1">
      <alignment vertical="center" wrapText="1"/>
    </xf>
    <xf numFmtId="0" fontId="142" fillId="0" borderId="295" xfId="142" applyFont="1" applyBorder="1" applyAlignment="1" applyProtection="1">
      <alignment horizontal="center" vertical="center"/>
      <protection locked="0"/>
    </xf>
    <xf numFmtId="0" fontId="137" fillId="16" borderId="0" xfId="142" applyFont="1" applyFill="1" applyAlignment="1">
      <alignment horizontal="center" vertical="top"/>
    </xf>
    <xf numFmtId="0" fontId="145" fillId="16" borderId="0" xfId="142" applyFont="1" applyFill="1" applyAlignment="1">
      <alignment horizontal="center"/>
    </xf>
    <xf numFmtId="0" fontId="127" fillId="16" borderId="0" xfId="0" applyFont="1" applyFill="1"/>
    <xf numFmtId="0" fontId="145" fillId="0" borderId="0" xfId="142" applyFont="1" applyAlignment="1" applyProtection="1">
      <alignment horizontal="center" vertical="center"/>
      <protection locked="0"/>
    </xf>
    <xf numFmtId="0" fontId="127" fillId="16" borderId="0" xfId="0" applyFont="1" applyFill="1" applyAlignment="1">
      <alignment horizontal="center"/>
    </xf>
    <xf numFmtId="0" fontId="146" fillId="16" borderId="0" xfId="0" applyFont="1" applyFill="1" applyAlignment="1">
      <alignment vertical="center" wrapText="1"/>
    </xf>
    <xf numFmtId="0" fontId="133" fillId="16" borderId="0" xfId="0" applyFont="1" applyFill="1" applyAlignment="1">
      <alignment vertical="center" wrapText="1"/>
    </xf>
    <xf numFmtId="0" fontId="147" fillId="32" borderId="244" xfId="0" applyFont="1" applyFill="1" applyBorder="1" applyAlignment="1">
      <alignment horizontal="center" vertical="center" wrapText="1"/>
    </xf>
    <xf numFmtId="0" fontId="147" fillId="32" borderId="242" xfId="0" applyFont="1" applyFill="1" applyBorder="1" applyAlignment="1">
      <alignment horizontal="center" vertical="center" wrapText="1"/>
    </xf>
    <xf numFmtId="0" fontId="147" fillId="32" borderId="243" xfId="0" applyFont="1" applyFill="1" applyBorder="1" applyAlignment="1">
      <alignment horizontal="center" vertical="center" wrapText="1"/>
    </xf>
    <xf numFmtId="183" fontId="147" fillId="32" borderId="244" xfId="3" applyNumberFormat="1" applyFont="1" applyFill="1" applyBorder="1" applyAlignment="1" applyProtection="1">
      <alignment horizontal="center" vertical="distributed" wrapText="1"/>
    </xf>
    <xf numFmtId="183" fontId="148" fillId="32" borderId="242" xfId="0" applyNumberFormat="1" applyFont="1" applyFill="1" applyBorder="1" applyAlignment="1">
      <alignment horizontal="center" vertical="distributed" wrapText="1"/>
    </xf>
    <xf numFmtId="183" fontId="148" fillId="32" borderId="243" xfId="0" applyNumberFormat="1" applyFont="1" applyFill="1" applyBorder="1" applyAlignment="1">
      <alignment horizontal="center" vertical="distributed" wrapText="1"/>
    </xf>
    <xf numFmtId="0" fontId="124" fillId="16" borderId="0" xfId="142" applyFont="1" applyFill="1" applyAlignment="1">
      <alignment vertical="center" wrapText="1"/>
    </xf>
    <xf numFmtId="0" fontId="124" fillId="16" borderId="0" xfId="142" applyFont="1" applyFill="1" applyAlignment="1">
      <alignment horizontal="left" vertical="center" wrapText="1"/>
    </xf>
    <xf numFmtId="0" fontId="146" fillId="16" borderId="0" xfId="0" applyFont="1" applyFill="1" applyAlignment="1">
      <alignment horizontal="right" vertical="center" wrapText="1"/>
    </xf>
    <xf numFmtId="0" fontId="133" fillId="16" borderId="0" xfId="0" applyFont="1" applyFill="1" applyAlignment="1">
      <alignment horizontal="left" vertical="center" wrapText="1"/>
    </xf>
    <xf numFmtId="0" fontId="123" fillId="16" borderId="0" xfId="0" applyFont="1" applyFill="1" applyAlignment="1">
      <alignment horizontal="left" vertical="center" wrapText="1"/>
    </xf>
    <xf numFmtId="0" fontId="146" fillId="32" borderId="244" xfId="0" applyFont="1" applyFill="1" applyBorder="1" applyAlignment="1">
      <alignment horizontal="right" vertical="center" wrapText="1"/>
    </xf>
    <xf numFmtId="0" fontId="146" fillId="32" borderId="242" xfId="0" applyFont="1" applyFill="1" applyBorder="1" applyAlignment="1">
      <alignment horizontal="right" vertical="center" wrapText="1"/>
    </xf>
    <xf numFmtId="0" fontId="146" fillId="0" borderId="242" xfId="0" applyFont="1" applyBorder="1" applyAlignment="1" applyProtection="1">
      <alignment horizontal="center" vertical="center" wrapText="1"/>
      <protection locked="0"/>
    </xf>
    <xf numFmtId="0" fontId="146" fillId="0" borderId="243" xfId="0" applyFont="1" applyBorder="1" applyAlignment="1" applyProtection="1">
      <alignment horizontal="center" vertical="center" wrapText="1"/>
      <protection locked="0"/>
    </xf>
    <xf numFmtId="0" fontId="124" fillId="16" borderId="0" xfId="142" applyFont="1" applyFill="1" applyAlignment="1">
      <alignment horizontal="left" vertical="top" wrapText="1"/>
    </xf>
    <xf numFmtId="0" fontId="136" fillId="16" borderId="3" xfId="0" applyFont="1" applyFill="1" applyBorder="1" applyAlignment="1">
      <alignment horizontal="left" vertical="center" wrapText="1"/>
    </xf>
    <xf numFmtId="0" fontId="136" fillId="16" borderId="3" xfId="0" applyFont="1" applyFill="1" applyBorder="1" applyAlignment="1">
      <alignment horizontal="left" vertical="center"/>
    </xf>
    <xf numFmtId="0" fontId="149" fillId="0" borderId="109" xfId="0" applyFont="1" applyBorder="1" applyAlignment="1">
      <alignment vertical="center" wrapText="1"/>
    </xf>
    <xf numFmtId="0" fontId="150" fillId="0" borderId="109" xfId="0" applyFont="1" applyBorder="1" applyAlignment="1">
      <alignment vertical="center" wrapText="1"/>
    </xf>
    <xf numFmtId="0" fontId="150" fillId="0" borderId="109" xfId="0" applyFont="1" applyBorder="1" applyAlignment="1">
      <alignment vertical="center"/>
    </xf>
    <xf numFmtId="0" fontId="149" fillId="0" borderId="0" xfId="0" applyFont="1" applyAlignment="1">
      <alignment vertical="center" wrapText="1"/>
    </xf>
    <xf numFmtId="0" fontId="151" fillId="0" borderId="0" xfId="0" applyFont="1" applyAlignment="1">
      <alignment vertical="top" wrapText="1"/>
    </xf>
    <xf numFmtId="0" fontId="123" fillId="0" borderId="0" xfId="0" applyFont="1" applyAlignment="1">
      <alignment vertical="top" wrapText="1"/>
    </xf>
    <xf numFmtId="0" fontId="152"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center" vertical="center" wrapText="1"/>
    </xf>
    <xf numFmtId="43" fontId="43" fillId="4" borderId="0" xfId="1" applyFont="1" applyFill="1" applyAlignment="1">
      <alignment horizontal="center" vertical="center" wrapText="1"/>
    </xf>
    <xf numFmtId="43" fontId="43" fillId="4" borderId="0" xfId="1" applyFont="1" applyFill="1" applyBorder="1" applyAlignment="1">
      <alignment horizontal="center" vertical="center" wrapText="1"/>
    </xf>
    <xf numFmtId="0" fontId="3" fillId="25" borderId="4" xfId="0" applyFont="1" applyFill="1" applyBorder="1" applyAlignment="1">
      <alignment horizontal="center" vertical="center" wrapText="1"/>
    </xf>
    <xf numFmtId="0" fontId="3" fillId="25" borderId="5" xfId="0" applyFont="1" applyFill="1" applyBorder="1" applyAlignment="1">
      <alignment horizontal="center" vertical="center" wrapText="1"/>
    </xf>
    <xf numFmtId="0" fontId="3" fillId="25" borderId="6"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153" fillId="34" borderId="4" xfId="0" applyFont="1" applyFill="1" applyBorder="1" applyAlignment="1">
      <alignment horizontal="center" vertical="center" wrapText="1"/>
    </xf>
    <xf numFmtId="0" fontId="153" fillId="34" borderId="5" xfId="0" applyFont="1" applyFill="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6" xfId="0" applyFont="1" applyBorder="1" applyAlignment="1">
      <alignment horizontal="center" vertical="center" wrapText="1"/>
    </xf>
    <xf numFmtId="0" fontId="17" fillId="34" borderId="4" xfId="0" applyFont="1" applyFill="1" applyBorder="1" applyAlignment="1">
      <alignment horizontal="center" vertical="center" wrapText="1"/>
    </xf>
    <xf numFmtId="0" fontId="154" fillId="0" borderId="5" xfId="0" applyFont="1" applyBorder="1" applyAlignment="1">
      <alignment horizontal="center" vertical="center"/>
    </xf>
    <xf numFmtId="0" fontId="154" fillId="0" borderId="6" xfId="0" applyFont="1" applyBorder="1" applyAlignment="1">
      <alignment horizontal="center" vertical="center"/>
    </xf>
    <xf numFmtId="37" fontId="32" fillId="0" borderId="5" xfId="1" applyNumberFormat="1" applyFont="1" applyBorder="1" applyAlignment="1">
      <alignment vertical="center" wrapText="1"/>
    </xf>
    <xf numFmtId="37" fontId="32" fillId="0" borderId="6" xfId="1" applyNumberFormat="1" applyFont="1" applyBorder="1" applyAlignment="1">
      <alignment vertical="center" wrapText="1"/>
    </xf>
    <xf numFmtId="184" fontId="32" fillId="0" borderId="3" xfId="1" applyNumberFormat="1" applyFont="1" applyBorder="1" applyAlignment="1">
      <alignment horizontal="center" vertical="center" wrapText="1"/>
    </xf>
    <xf numFmtId="200" fontId="3" fillId="0" borderId="3" xfId="0" applyNumberFormat="1" applyFont="1" applyBorder="1" applyAlignment="1">
      <alignment horizontal="center" vertical="center" wrapText="1"/>
    </xf>
    <xf numFmtId="200" fontId="32" fillId="0" borderId="4" xfId="0" applyNumberFormat="1" applyFont="1" applyBorder="1" applyAlignment="1">
      <alignment horizontal="center" vertical="center" wrapText="1"/>
    </xf>
    <xf numFmtId="201" fontId="32" fillId="0" borderId="5" xfId="1" applyNumberFormat="1" applyFont="1" applyFill="1" applyBorder="1" applyAlignment="1">
      <alignment vertical="center" wrapText="1"/>
    </xf>
    <xf numFmtId="0" fontId="8" fillId="0" borderId="4" xfId="0" applyFont="1" applyBorder="1" applyAlignment="1">
      <alignment horizontal="center" vertical="center" wrapText="1"/>
    </xf>
    <xf numFmtId="0" fontId="0" fillId="0" borderId="5" xfId="0" applyBorder="1" applyAlignment="1">
      <alignment horizontal="center" vertical="center" wrapText="1"/>
    </xf>
    <xf numFmtId="0" fontId="28" fillId="0" borderId="5" xfId="0" applyFont="1" applyBorder="1" applyAlignment="1">
      <alignment horizontal="center" vertical="center" wrapText="1"/>
    </xf>
    <xf numFmtId="43" fontId="43" fillId="0" borderId="5" xfId="1" applyFont="1" applyFill="1" applyBorder="1" applyAlignment="1">
      <alignment horizontal="center" vertical="center" wrapText="1"/>
    </xf>
    <xf numFmtId="43" fontId="43" fillId="0" borderId="3" xfId="1" applyFont="1" applyFill="1" applyBorder="1" applyAlignment="1">
      <alignment horizontal="center" vertical="center" wrapText="1"/>
    </xf>
    <xf numFmtId="0" fontId="75" fillId="25" borderId="101" xfId="0" applyFont="1" applyFill="1" applyBorder="1" applyAlignment="1">
      <alignment horizontal="center" vertical="center" wrapText="1"/>
    </xf>
    <xf numFmtId="0" fontId="75" fillId="25" borderId="108" xfId="0" applyFont="1" applyFill="1" applyBorder="1" applyAlignment="1">
      <alignment horizontal="center" vertical="center" wrapText="1"/>
    </xf>
    <xf numFmtId="0" fontId="21" fillId="8" borderId="297" xfId="0" applyFont="1" applyFill="1" applyBorder="1" applyAlignment="1">
      <alignment horizontal="center" vertical="center" wrapText="1"/>
    </xf>
    <xf numFmtId="0" fontId="21" fillId="0" borderId="297" xfId="1" applyNumberFormat="1" applyFont="1" applyFill="1" applyBorder="1" applyAlignment="1">
      <alignment horizontal="center" vertical="center" wrapText="1"/>
    </xf>
    <xf numFmtId="0" fontId="8" fillId="0" borderId="297" xfId="0" applyFont="1" applyBorder="1" applyAlignment="1">
      <alignment horizontal="center" vertical="center" wrapText="1"/>
    </xf>
    <xf numFmtId="202" fontId="8" fillId="0" borderId="297" xfId="0" applyNumberFormat="1" applyFont="1" applyBorder="1" applyAlignment="1">
      <alignment horizontal="center" vertical="center" wrapText="1"/>
    </xf>
    <xf numFmtId="43" fontId="21" fillId="4" borderId="297" xfId="1" applyFont="1" applyFill="1" applyBorder="1" applyAlignment="1">
      <alignment horizontal="center" vertical="center" wrapText="1"/>
    </xf>
    <xf numFmtId="43" fontId="8" fillId="4" borderId="93" xfId="1" applyFont="1" applyFill="1" applyBorder="1" applyAlignment="1">
      <alignment horizontal="center" vertical="center" wrapText="1"/>
    </xf>
    <xf numFmtId="0" fontId="8" fillId="4" borderId="297" xfId="1" applyNumberFormat="1" applyFont="1" applyFill="1" applyBorder="1" applyAlignment="1">
      <alignment horizontal="center" vertical="center" wrapText="1"/>
    </xf>
    <xf numFmtId="0" fontId="21" fillId="8" borderId="298" xfId="0" applyFont="1" applyFill="1" applyBorder="1" applyAlignment="1">
      <alignment horizontal="center" vertical="center" wrapText="1"/>
    </xf>
    <xf numFmtId="0" fontId="21" fillId="0" borderId="298" xfId="1" applyNumberFormat="1" applyFont="1" applyFill="1" applyBorder="1" applyAlignment="1">
      <alignment horizontal="center" vertical="center" wrapText="1"/>
    </xf>
    <xf numFmtId="0" fontId="8" fillId="0" borderId="298" xfId="0" applyFont="1" applyBorder="1" applyAlignment="1">
      <alignment horizontal="center" vertical="center" wrapText="1"/>
    </xf>
    <xf numFmtId="202" fontId="8" fillId="0" borderId="298" xfId="0" applyNumberFormat="1" applyFont="1" applyBorder="1" applyAlignment="1">
      <alignment horizontal="center" vertical="center" wrapText="1"/>
    </xf>
    <xf numFmtId="43" fontId="21" fillId="4" borderId="298" xfId="1" applyFont="1" applyFill="1" applyBorder="1" applyAlignment="1">
      <alignment horizontal="center" vertical="center" wrapText="1"/>
    </xf>
    <xf numFmtId="43" fontId="8" fillId="4" borderId="220" xfId="1" applyFont="1" applyFill="1" applyBorder="1" applyAlignment="1">
      <alignment horizontal="center" vertical="center" wrapText="1"/>
    </xf>
    <xf numFmtId="0" fontId="8" fillId="4" borderId="298" xfId="1" applyNumberFormat="1" applyFont="1" applyFill="1" applyBorder="1" applyAlignment="1">
      <alignment horizontal="center" vertical="center" wrapText="1"/>
    </xf>
    <xf numFmtId="202" fontId="153" fillId="34" borderId="5" xfId="0" applyNumberFormat="1" applyFont="1" applyFill="1" applyBorder="1" applyAlignment="1">
      <alignment horizontal="center" vertical="center" wrapText="1"/>
    </xf>
    <xf numFmtId="43" fontId="153" fillId="34" borderId="5" xfId="0" applyNumberFormat="1" applyFont="1" applyFill="1" applyBorder="1" applyAlignment="1">
      <alignment horizontal="center" vertical="center" wrapText="1"/>
    </xf>
    <xf numFmtId="0" fontId="3" fillId="0" borderId="3" xfId="0" applyFont="1" applyBorder="1" applyAlignment="1">
      <alignment horizontal="center" vertical="center"/>
    </xf>
    <xf numFmtId="0" fontId="75" fillId="0" borderId="3" xfId="0" applyFont="1" applyBorder="1" applyAlignment="1">
      <alignment horizontal="center" vertical="center" wrapText="1"/>
    </xf>
    <xf numFmtId="0" fontId="1" fillId="0" borderId="3" xfId="0" applyFont="1" applyBorder="1" applyAlignment="1">
      <alignment horizontal="center" vertical="center"/>
    </xf>
    <xf numFmtId="203" fontId="155" fillId="35" borderId="3" xfId="0" applyNumberFormat="1" applyFont="1" applyFill="1" applyBorder="1" applyAlignment="1">
      <alignment horizontal="center" vertical="center"/>
    </xf>
    <xf numFmtId="0" fontId="1" fillId="0" borderId="3" xfId="0" applyFont="1" applyBorder="1" applyAlignment="1">
      <alignment horizontal="center" vertical="center" wrapText="1"/>
    </xf>
    <xf numFmtId="43" fontId="21" fillId="4" borderId="299" xfId="68" applyFont="1" applyFill="1" applyBorder="1" applyAlignment="1">
      <alignment horizontal="center" vertical="center" wrapText="1"/>
    </xf>
    <xf numFmtId="43" fontId="156" fillId="4" borderId="148" xfId="68" applyFont="1" applyFill="1" applyBorder="1" applyAlignment="1">
      <alignment horizontal="center" vertical="center" wrapText="1"/>
    </xf>
    <xf numFmtId="0" fontId="8" fillId="4" borderId="148" xfId="68" applyNumberFormat="1" applyFont="1" applyFill="1" applyBorder="1" applyAlignment="1">
      <alignment horizontal="center" vertical="center" wrapText="1"/>
    </xf>
    <xf numFmtId="0" fontId="156" fillId="0" borderId="3" xfId="0" applyFont="1" applyBorder="1" applyAlignment="1">
      <alignment horizontal="center" vertical="center"/>
    </xf>
    <xf numFmtId="0" fontId="156" fillId="0" borderId="3" xfId="0" applyFont="1" applyBorder="1" applyAlignment="1">
      <alignment horizontal="center" vertical="center" wrapText="1"/>
    </xf>
    <xf numFmtId="0" fontId="156" fillId="8" borderId="3"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3" xfId="0" applyFont="1" applyFill="1" applyBorder="1" applyAlignment="1">
      <alignment horizontal="center" vertical="center" wrapText="1"/>
    </xf>
    <xf numFmtId="0" fontId="157" fillId="0" borderId="3" xfId="0" applyFont="1" applyBorder="1" applyAlignment="1">
      <alignment horizontal="center" vertical="center"/>
    </xf>
    <xf numFmtId="49" fontId="158" fillId="0" borderId="108" xfId="0" applyNumberFormat="1" applyFont="1" applyBorder="1" applyAlignment="1" applyProtection="1">
      <alignment vertical="center"/>
      <protection locked="0"/>
    </xf>
    <xf numFmtId="49" fontId="158" fillId="0" borderId="115" xfId="0" applyNumberFormat="1" applyFont="1" applyBorder="1" applyAlignment="1" applyProtection="1">
      <alignment vertical="center"/>
      <protection locked="0"/>
    </xf>
    <xf numFmtId="0" fontId="157" fillId="0" borderId="3" xfId="0" applyFont="1" applyBorder="1" applyAlignment="1">
      <alignment horizontal="center" vertical="center" wrapText="1"/>
    </xf>
    <xf numFmtId="0" fontId="75" fillId="0" borderId="3" xfId="0" applyFont="1" applyBorder="1" applyAlignment="1">
      <alignment vertical="center" wrapText="1"/>
    </xf>
    <xf numFmtId="0" fontId="159" fillId="28" borderId="3" xfId="0" applyFont="1" applyFill="1" applyBorder="1" applyAlignment="1">
      <alignment horizontal="center" vertical="center"/>
    </xf>
    <xf numFmtId="0" fontId="159" fillId="0" borderId="3" xfId="0" applyFont="1" applyBorder="1" applyAlignment="1">
      <alignment horizontal="center" vertical="center" wrapText="1"/>
    </xf>
    <xf numFmtId="43" fontId="75" fillId="25" borderId="4" xfId="1" applyFont="1" applyFill="1" applyBorder="1" applyAlignment="1">
      <alignment horizontal="center" vertical="center" wrapText="1"/>
    </xf>
    <xf numFmtId="43" fontId="75" fillId="25" borderId="101" xfId="1" applyFont="1" applyFill="1" applyBorder="1" applyAlignment="1">
      <alignment horizontal="center" vertical="center" wrapText="1"/>
    </xf>
    <xf numFmtId="0" fontId="156" fillId="0" borderId="0" xfId="0" applyFont="1"/>
    <xf numFmtId="0" fontId="29" fillId="0" borderId="0" xfId="0" applyFont="1"/>
    <xf numFmtId="0" fontId="30" fillId="15" borderId="0" xfId="0" applyFont="1" applyFill="1" applyAlignment="1">
      <alignment horizontal="center" vertical="center"/>
    </xf>
    <xf numFmtId="15" fontId="30" fillId="15" borderId="0" xfId="0" applyNumberFormat="1" applyFont="1" applyFill="1" applyAlignment="1">
      <alignment horizontal="center" vertical="center"/>
    </xf>
    <xf numFmtId="0" fontId="160" fillId="6" borderId="300" xfId="0" applyFont="1" applyFill="1" applyBorder="1" applyAlignment="1">
      <alignment horizontal="center" vertical="center" wrapText="1"/>
    </xf>
    <xf numFmtId="0" fontId="160" fillId="6" borderId="8" xfId="0" applyFont="1" applyFill="1" applyBorder="1" applyAlignment="1">
      <alignment horizontal="center" vertical="center" wrapText="1"/>
    </xf>
    <xf numFmtId="0" fontId="0" fillId="0" borderId="64" xfId="0" applyBorder="1"/>
    <xf numFmtId="0" fontId="0" fillId="0" borderId="65" xfId="0" applyBorder="1"/>
    <xf numFmtId="0" fontId="0" fillId="0" borderId="135" xfId="0" applyBorder="1"/>
    <xf numFmtId="0" fontId="0" fillId="0" borderId="66" xfId="0" applyBorder="1"/>
    <xf numFmtId="0" fontId="0" fillId="0" borderId="238" xfId="0" applyBorder="1"/>
    <xf numFmtId="0" fontId="0" fillId="0" borderId="67" xfId="0" applyBorder="1"/>
    <xf numFmtId="0" fontId="0" fillId="0" borderId="8" xfId="0" applyBorder="1"/>
    <xf numFmtId="0" fontId="0" fillId="0" borderId="143" xfId="0" applyBorder="1"/>
    <xf numFmtId="0" fontId="0" fillId="17" borderId="0" xfId="0" applyFill="1"/>
    <xf numFmtId="0" fontId="29" fillId="0" borderId="0" xfId="0" applyFont="1" applyAlignment="1">
      <alignment horizontal="center" vertical="center" wrapText="1"/>
    </xf>
    <xf numFmtId="0" fontId="0" fillId="0" borderId="65" xfId="0" applyBorder="1" applyAlignment="1">
      <alignment horizontal="left" vertical="center" wrapText="1"/>
    </xf>
    <xf numFmtId="0" fontId="0" fillId="0" borderId="135" xfId="0" applyBorder="1" applyAlignment="1">
      <alignment horizontal="left" vertical="center" wrapText="1"/>
    </xf>
    <xf numFmtId="0" fontId="0" fillId="0" borderId="0" xfId="0" applyAlignment="1">
      <alignment horizontal="left" vertical="center" wrapText="1"/>
    </xf>
    <xf numFmtId="0" fontId="0" fillId="0" borderId="238" xfId="0" applyBorder="1" applyAlignment="1">
      <alignment horizontal="left" vertical="center" wrapText="1"/>
    </xf>
    <xf numFmtId="0" fontId="29" fillId="0" borderId="301" xfId="0" applyFont="1" applyBorder="1" applyAlignment="1">
      <alignment horizontal="center" vertical="center" wrapText="1"/>
    </xf>
    <xf numFmtId="0" fontId="0" fillId="0" borderId="8" xfId="0" applyBorder="1" applyAlignment="1">
      <alignment horizontal="left" vertical="center" wrapText="1"/>
    </xf>
    <xf numFmtId="0" fontId="0" fillId="0" borderId="143" xfId="0" applyBorder="1" applyAlignment="1">
      <alignment horizontal="left" vertical="center" wrapText="1"/>
    </xf>
    <xf numFmtId="0" fontId="17" fillId="6" borderId="302" xfId="0" applyFont="1" applyFill="1" applyBorder="1" applyAlignment="1">
      <alignment horizontal="center" vertical="center"/>
    </xf>
    <xf numFmtId="0" fontId="17" fillId="6" borderId="301" xfId="0" applyFont="1" applyFill="1" applyBorder="1" applyAlignment="1">
      <alignment horizontal="center" vertical="center"/>
    </xf>
    <xf numFmtId="0" fontId="17" fillId="6" borderId="0" xfId="0" applyFont="1" applyFill="1" applyAlignment="1">
      <alignment horizontal="center" vertical="center"/>
    </xf>
    <xf numFmtId="0" fontId="17" fillId="6" borderId="303" xfId="0" applyFont="1" applyFill="1" applyBorder="1" applyAlignment="1">
      <alignment horizontal="center" vertical="center"/>
    </xf>
    <xf numFmtId="184" fontId="0" fillId="0" borderId="0" xfId="1" applyNumberFormat="1" applyFont="1" applyAlignment="1">
      <alignment horizontal="center" wrapText="1"/>
    </xf>
    <xf numFmtId="0" fontId="5" fillId="18" borderId="304" xfId="0" applyFont="1" applyFill="1" applyBorder="1" applyAlignment="1">
      <alignment horizontal="center" vertical="center" wrapText="1"/>
    </xf>
    <xf numFmtId="0" fontId="5" fillId="18" borderId="305" xfId="0" applyFont="1" applyFill="1" applyBorder="1" applyAlignment="1">
      <alignment horizontal="center" vertical="center" wrapText="1"/>
    </xf>
    <xf numFmtId="0" fontId="5" fillId="18" borderId="306" xfId="0" applyFont="1" applyFill="1" applyBorder="1" applyAlignment="1">
      <alignment horizontal="center" vertical="center" wrapText="1"/>
    </xf>
    <xf numFmtId="0" fontId="19" fillId="0" borderId="307" xfId="0" applyFont="1" applyBorder="1" applyAlignment="1">
      <alignment horizontal="center" vertical="center" wrapText="1"/>
    </xf>
    <xf numFmtId="0" fontId="19" fillId="0" borderId="308" xfId="0" applyFont="1" applyBorder="1" applyAlignment="1">
      <alignment horizontal="center" vertical="center" wrapText="1"/>
    </xf>
    <xf numFmtId="0" fontId="19" fillId="0" borderId="309" xfId="0" applyFont="1" applyBorder="1" applyAlignment="1">
      <alignment horizontal="center" vertical="center" wrapText="1"/>
    </xf>
    <xf numFmtId="0" fontId="19" fillId="0" borderId="310" xfId="0" applyFont="1" applyBorder="1" applyAlignment="1">
      <alignment horizontal="center" vertical="center" wrapText="1"/>
    </xf>
    <xf numFmtId="0" fontId="5" fillId="18" borderId="258" xfId="0" applyFont="1" applyFill="1" applyBorder="1" applyAlignment="1">
      <alignment horizontal="center" vertical="center" wrapText="1"/>
    </xf>
    <xf numFmtId="0" fontId="7" fillId="0" borderId="307" xfId="0" applyFont="1" applyBorder="1" applyAlignment="1">
      <alignment horizontal="center" vertical="center" wrapText="1"/>
    </xf>
    <xf numFmtId="0" fontId="7" fillId="0" borderId="308" xfId="0" applyFont="1" applyBorder="1" applyAlignment="1">
      <alignment horizontal="center" vertical="center" wrapText="1"/>
    </xf>
    <xf numFmtId="184" fontId="0" fillId="0" borderId="0" xfId="1" applyNumberFormat="1" applyFont="1"/>
    <xf numFmtId="0" fontId="5" fillId="18" borderId="311" xfId="0" applyFont="1" applyFill="1" applyBorder="1" applyAlignment="1">
      <alignment horizontal="center" vertical="center" wrapText="1"/>
    </xf>
    <xf numFmtId="0" fontId="5" fillId="18" borderId="312" xfId="0" applyFont="1" applyFill="1" applyBorder="1" applyAlignment="1">
      <alignment horizontal="center" vertical="center" wrapText="1"/>
    </xf>
    <xf numFmtId="0" fontId="5" fillId="18" borderId="313" xfId="0" applyFont="1" applyFill="1" applyBorder="1" applyAlignment="1">
      <alignment horizontal="center" vertical="center" wrapText="1"/>
    </xf>
    <xf numFmtId="0" fontId="5" fillId="18" borderId="314" xfId="0" applyFont="1" applyFill="1" applyBorder="1" applyAlignment="1">
      <alignment horizontal="center" vertical="center" wrapText="1"/>
    </xf>
    <xf numFmtId="0" fontId="5" fillId="18" borderId="315" xfId="0" applyFont="1" applyFill="1" applyBorder="1" applyAlignment="1">
      <alignment horizontal="center" vertical="center" wrapText="1"/>
    </xf>
    <xf numFmtId="0" fontId="5" fillId="18" borderId="0" xfId="0" applyFont="1" applyFill="1" applyAlignment="1">
      <alignment horizontal="center" vertical="center" wrapText="1"/>
    </xf>
    <xf numFmtId="0" fontId="5" fillId="18" borderId="316" xfId="0" applyFont="1" applyFill="1" applyBorder="1" applyAlignment="1">
      <alignment horizontal="center" vertical="center" wrapText="1"/>
    </xf>
    <xf numFmtId="0" fontId="5" fillId="18" borderId="255" xfId="0" applyFont="1" applyFill="1" applyBorder="1" applyAlignment="1">
      <alignment horizontal="center" vertical="center" wrapText="1"/>
    </xf>
    <xf numFmtId="184" fontId="1" fillId="36" borderId="317" xfId="1" applyNumberFormat="1" applyFont="1" applyFill="1" applyBorder="1" applyAlignment="1" applyProtection="1">
      <alignment horizontal="center" vertical="center"/>
    </xf>
    <xf numFmtId="184" fontId="1" fillId="36" borderId="318" xfId="1" applyNumberFormat="1" applyFont="1" applyFill="1" applyBorder="1" applyAlignment="1" applyProtection="1">
      <alignment horizontal="center" vertical="center"/>
    </xf>
    <xf numFmtId="10" fontId="1" fillId="36" borderId="318" xfId="3" applyNumberFormat="1" applyFont="1" applyFill="1" applyBorder="1" applyAlignment="1" applyProtection="1">
      <alignment horizontal="center" vertical="center"/>
    </xf>
    <xf numFmtId="0" fontId="1" fillId="36" borderId="0" xfId="0" applyFont="1" applyFill="1" applyAlignment="1">
      <alignment horizontal="center"/>
    </xf>
    <xf numFmtId="183" fontId="161" fillId="36" borderId="319" xfId="3" applyNumberFormat="1" applyFont="1" applyFill="1" applyBorder="1" applyAlignment="1" applyProtection="1">
      <alignment horizontal="center" vertical="center"/>
    </xf>
    <xf numFmtId="184" fontId="1" fillId="36" borderId="318" xfId="1" applyNumberFormat="1" applyFont="1" applyFill="1" applyBorder="1" applyAlignment="1" applyProtection="1">
      <alignment vertical="center"/>
    </xf>
    <xf numFmtId="9" fontId="1" fillId="36" borderId="318" xfId="3" applyFont="1" applyFill="1" applyBorder="1" applyAlignment="1" applyProtection="1">
      <alignment horizontal="center" vertical="center"/>
    </xf>
    <xf numFmtId="184" fontId="0" fillId="36" borderId="317" xfId="1" applyNumberFormat="1" applyFont="1" applyFill="1" applyBorder="1" applyAlignment="1" applyProtection="1">
      <alignment horizontal="center" vertical="center"/>
    </xf>
    <xf numFmtId="184" fontId="0" fillId="36" borderId="318" xfId="1" applyNumberFormat="1" applyFont="1" applyFill="1" applyBorder="1" applyAlignment="1" applyProtection="1">
      <alignment horizontal="center" vertical="center"/>
    </xf>
    <xf numFmtId="9" fontId="0" fillId="36" borderId="318" xfId="3" applyFont="1" applyFill="1" applyBorder="1" applyAlignment="1" applyProtection="1">
      <alignment horizontal="center" vertical="center"/>
    </xf>
    <xf numFmtId="0" fontId="0" fillId="36" borderId="0" xfId="0" applyFill="1" applyAlignment="1">
      <alignment horizontal="center"/>
    </xf>
    <xf numFmtId="184" fontId="0" fillId="17" borderId="317" xfId="1" applyNumberFormat="1" applyFont="1" applyFill="1" applyBorder="1" applyAlignment="1" applyProtection="1">
      <alignment horizontal="center" vertical="center"/>
    </xf>
    <xf numFmtId="184" fontId="0" fillId="17" borderId="318" xfId="1" applyNumberFormat="1" applyFont="1" applyFill="1" applyBorder="1" applyAlignment="1" applyProtection="1">
      <alignment horizontal="center" vertical="center"/>
    </xf>
    <xf numFmtId="9" fontId="0" fillId="17" borderId="318" xfId="3" applyFont="1" applyFill="1" applyBorder="1" applyAlignment="1" applyProtection="1">
      <alignment horizontal="center" vertical="center"/>
    </xf>
    <xf numFmtId="0" fontId="0" fillId="17" borderId="0" xfId="0" applyFill="1" applyAlignment="1">
      <alignment horizontal="center"/>
    </xf>
    <xf numFmtId="183" fontId="161" fillId="8" borderId="319" xfId="3" applyNumberFormat="1" applyFont="1" applyFill="1" applyBorder="1" applyAlignment="1" applyProtection="1">
      <alignment horizontal="center" vertical="center"/>
    </xf>
    <xf numFmtId="184" fontId="0" fillId="17" borderId="318" xfId="1" applyNumberFormat="1" applyFont="1" applyFill="1" applyBorder="1" applyAlignment="1" applyProtection="1">
      <alignment vertical="center"/>
    </xf>
    <xf numFmtId="0" fontId="75" fillId="37" borderId="320" xfId="0" applyFont="1" applyFill="1" applyBorder="1" applyAlignment="1">
      <alignment horizontal="center" vertical="center"/>
    </xf>
    <xf numFmtId="184" fontId="75" fillId="37" borderId="321" xfId="0" applyNumberFormat="1" applyFont="1" applyFill="1" applyBorder="1" applyAlignment="1">
      <alignment horizontal="center" vertical="center"/>
    </xf>
    <xf numFmtId="9" fontId="75" fillId="37" borderId="321" xfId="3" applyFont="1" applyFill="1" applyBorder="1" applyAlignment="1">
      <alignment horizontal="center" vertical="center"/>
    </xf>
    <xf numFmtId="10" fontId="0" fillId="0" borderId="0" xfId="3" applyNumberFormat="1" applyFont="1" applyAlignment="1">
      <alignment horizontal="center"/>
    </xf>
    <xf numFmtId="10" fontId="0" fillId="0" borderId="0" xfId="3" applyNumberFormat="1" applyFont="1"/>
    <xf numFmtId="3" fontId="162" fillId="0" borderId="322" xfId="0" applyNumberFormat="1" applyFont="1" applyBorder="1" applyAlignment="1">
      <alignment horizontal="center" vertical="center"/>
    </xf>
    <xf numFmtId="3" fontId="162" fillId="0" borderId="135" xfId="0" applyNumberFormat="1" applyFont="1" applyBorder="1" applyAlignment="1">
      <alignment horizontal="center" vertical="center"/>
    </xf>
    <xf numFmtId="3" fontId="0" fillId="0" borderId="0" xfId="0" applyNumberFormat="1" applyAlignment="1">
      <alignment horizontal="center"/>
    </xf>
    <xf numFmtId="0" fontId="163" fillId="0" borderId="0" xfId="0" applyFont="1" applyAlignment="1">
      <alignment vertical="center"/>
    </xf>
    <xf numFmtId="0" fontId="75" fillId="0" borderId="0" xfId="0" applyFont="1" applyAlignment="1">
      <alignment vertical="center"/>
    </xf>
    <xf numFmtId="0" fontId="164" fillId="0" borderId="0" xfId="0" applyFont="1" applyAlignment="1">
      <alignment vertical="center"/>
    </xf>
    <xf numFmtId="0" fontId="20" fillId="0" borderId="0" xfId="0" applyFont="1" applyAlignment="1">
      <alignment vertical="center"/>
    </xf>
    <xf numFmtId="0" fontId="156" fillId="0" borderId="0" xfId="0" applyFont="1" applyAlignment="1">
      <alignment vertical="center"/>
    </xf>
    <xf numFmtId="0" fontId="43" fillId="0" borderId="0" xfId="0" applyFont="1" applyAlignment="1">
      <alignment vertical="center"/>
    </xf>
    <xf numFmtId="0" fontId="165" fillId="21" borderId="323" xfId="0" applyFont="1" applyFill="1" applyBorder="1" applyAlignment="1" applyProtection="1">
      <alignment horizontal="left" vertical="center"/>
      <protection locked="0"/>
    </xf>
    <xf numFmtId="0" fontId="165" fillId="21" borderId="324" xfId="0" applyFont="1" applyFill="1" applyBorder="1" applyAlignment="1" applyProtection="1">
      <alignment horizontal="left" vertical="center"/>
      <protection locked="0"/>
    </xf>
    <xf numFmtId="0" fontId="160" fillId="21" borderId="325" xfId="0" applyFont="1" applyFill="1" applyBorder="1" applyAlignment="1">
      <alignment horizontal="centerContinuous" vertical="center"/>
    </xf>
    <xf numFmtId="0" fontId="11" fillId="21" borderId="325" xfId="0" applyFont="1" applyFill="1" applyBorder="1" applyAlignment="1">
      <alignment vertical="center"/>
    </xf>
    <xf numFmtId="15" fontId="11" fillId="21" borderId="325" xfId="0" applyNumberFormat="1" applyFont="1" applyFill="1" applyBorder="1" applyAlignment="1">
      <alignment vertical="center"/>
    </xf>
    <xf numFmtId="0" fontId="43" fillId="21" borderId="325" xfId="0" applyFont="1" applyFill="1" applyBorder="1" applyAlignment="1">
      <alignment vertical="center"/>
    </xf>
    <xf numFmtId="0" fontId="166" fillId="21" borderId="325" xfId="0" applyFont="1" applyFill="1" applyBorder="1" applyAlignment="1">
      <alignment vertical="center"/>
    </xf>
    <xf numFmtId="15" fontId="166" fillId="21" borderId="326" xfId="0" applyNumberFormat="1" applyFont="1" applyFill="1" applyBorder="1" applyAlignment="1">
      <alignment vertical="center"/>
    </xf>
    <xf numFmtId="15" fontId="166" fillId="0" borderId="327" xfId="0" applyNumberFormat="1" applyFont="1" applyBorder="1" applyAlignment="1">
      <alignment vertical="center"/>
    </xf>
    <xf numFmtId="0" fontId="17" fillId="6" borderId="328" xfId="0" applyFont="1" applyFill="1" applyBorder="1" applyAlignment="1">
      <alignment horizontal="centerContinuous" vertical="center"/>
    </xf>
    <xf numFmtId="0" fontId="167" fillId="6" borderId="329" xfId="0" applyFont="1" applyFill="1" applyBorder="1" applyAlignment="1">
      <alignment horizontal="centerContinuous" vertical="top" wrapText="1"/>
    </xf>
    <xf numFmtId="0" fontId="167" fillId="6" borderId="330" xfId="0" applyFont="1" applyFill="1" applyBorder="1" applyAlignment="1">
      <alignment horizontal="centerContinuous" vertical="top" wrapText="1"/>
    </xf>
    <xf numFmtId="0" fontId="17" fillId="6" borderId="331" xfId="0" applyFont="1" applyFill="1" applyBorder="1" applyAlignment="1">
      <alignment horizontal="centerContinuous" vertical="center"/>
    </xf>
    <xf numFmtId="0" fontId="167" fillId="6" borderId="332" xfId="0" applyFont="1" applyFill="1" applyBorder="1" applyAlignment="1">
      <alignment horizontal="centerContinuous" vertical="center" wrapText="1"/>
    </xf>
    <xf numFmtId="0" fontId="167" fillId="6" borderId="333" xfId="0" applyFont="1" applyFill="1" applyBorder="1" applyAlignment="1">
      <alignment horizontal="centerContinuous" vertical="center" wrapText="1"/>
    </xf>
    <xf numFmtId="0" fontId="17" fillId="6" borderId="334" xfId="0" applyFont="1" applyFill="1" applyBorder="1" applyAlignment="1">
      <alignment horizontal="centerContinuous" vertical="center"/>
    </xf>
    <xf numFmtId="0" fontId="167" fillId="6" borderId="329" xfId="0" applyFont="1" applyFill="1" applyBorder="1" applyAlignment="1">
      <alignment horizontal="centerContinuous" vertical="center" wrapText="1"/>
    </xf>
    <xf numFmtId="0" fontId="17" fillId="6" borderId="50" xfId="0" applyFont="1" applyFill="1" applyBorder="1" applyAlignment="1">
      <alignment horizontal="centerContinuous" vertical="center"/>
    </xf>
    <xf numFmtId="0" fontId="168" fillId="6" borderId="335" xfId="0" applyFont="1" applyFill="1" applyBorder="1" applyAlignment="1">
      <alignment horizontal="centerContinuous" vertical="center"/>
    </xf>
    <xf numFmtId="0" fontId="17" fillId="6" borderId="335" xfId="0" applyFont="1" applyFill="1" applyBorder="1" applyAlignment="1">
      <alignment horizontal="centerContinuous" vertical="center"/>
    </xf>
    <xf numFmtId="0" fontId="168" fillId="0" borderId="336" xfId="0" applyFont="1" applyBorder="1" applyAlignment="1">
      <alignment horizontal="centerContinuous" vertical="center"/>
    </xf>
    <xf numFmtId="0" fontId="6" fillId="38" borderId="337" xfId="0" applyFont="1" applyFill="1" applyBorder="1" applyAlignment="1">
      <alignment horizontal="center" vertical="center" wrapText="1"/>
    </xf>
    <xf numFmtId="0" fontId="19" fillId="16" borderId="304" xfId="0" applyFont="1" applyFill="1" applyBorder="1" applyAlignment="1">
      <alignment horizontal="centerContinuous" vertical="center" wrapText="1"/>
    </xf>
    <xf numFmtId="0" fontId="6" fillId="16" borderId="51" xfId="0" applyFont="1" applyFill="1" applyBorder="1" applyAlignment="1">
      <alignment horizontal="centerContinuous" vertical="center"/>
    </xf>
    <xf numFmtId="0" fontId="75" fillId="16" borderId="51" xfId="0" applyFont="1" applyFill="1" applyBorder="1" applyAlignment="1">
      <alignment horizontal="centerContinuous" vertical="center"/>
    </xf>
    <xf numFmtId="0" fontId="75" fillId="16" borderId="338" xfId="0" applyFont="1" applyFill="1" applyBorder="1" applyAlignment="1">
      <alignment horizontal="centerContinuous" vertical="center"/>
    </xf>
    <xf numFmtId="0" fontId="169" fillId="39" borderId="339" xfId="0" applyFont="1" applyFill="1" applyBorder="1" applyAlignment="1">
      <alignment horizontal="center" vertical="center" wrapText="1"/>
    </xf>
    <xf numFmtId="0" fontId="169" fillId="39" borderId="340" xfId="0" applyFont="1" applyFill="1" applyBorder="1" applyAlignment="1">
      <alignment horizontal="center" vertical="center" wrapText="1"/>
    </xf>
    <xf numFmtId="204" fontId="7" fillId="40" borderId="340" xfId="0" applyNumberFormat="1" applyFont="1" applyFill="1" applyBorder="1" applyAlignment="1">
      <alignment horizontal="center" vertical="center"/>
    </xf>
    <xf numFmtId="180" fontId="7" fillId="40" borderId="341" xfId="0" applyNumberFormat="1" applyFont="1" applyFill="1" applyBorder="1" applyAlignment="1">
      <alignment horizontal="center" vertical="center"/>
    </xf>
    <xf numFmtId="0" fontId="6" fillId="38" borderId="342" xfId="0" applyFont="1" applyFill="1" applyBorder="1" applyAlignment="1">
      <alignment horizontal="center" vertical="center" wrapText="1"/>
    </xf>
    <xf numFmtId="0" fontId="6" fillId="38" borderId="343" xfId="0" applyFont="1" applyFill="1" applyBorder="1" applyAlignment="1">
      <alignment horizontal="center" vertical="center" wrapText="1"/>
    </xf>
    <xf numFmtId="37" fontId="19" fillId="0" borderId="344" xfId="1" applyNumberFormat="1" applyFont="1" applyFill="1" applyBorder="1" applyAlignment="1" applyProtection="1">
      <alignment horizontal="center" vertical="center"/>
    </xf>
    <xf numFmtId="37" fontId="19" fillId="0" borderId="345" xfId="1" applyNumberFormat="1" applyFont="1" applyFill="1" applyBorder="1" applyAlignment="1" applyProtection="1">
      <alignment horizontal="center" vertical="center"/>
    </xf>
    <xf numFmtId="0" fontId="6" fillId="38" borderId="346" xfId="0" applyFont="1" applyFill="1" applyBorder="1" applyAlignment="1">
      <alignment horizontal="center" vertical="center" wrapText="1"/>
    </xf>
    <xf numFmtId="37" fontId="19" fillId="0" borderId="347" xfId="1" applyNumberFormat="1" applyFont="1" applyFill="1" applyBorder="1" applyAlignment="1" applyProtection="1">
      <alignment horizontal="center" vertical="center"/>
    </xf>
    <xf numFmtId="0" fontId="6" fillId="38" borderId="301" xfId="0" applyFont="1" applyFill="1" applyBorder="1" applyAlignment="1">
      <alignment horizontal="center" vertical="center" wrapText="1"/>
    </xf>
    <xf numFmtId="10" fontId="6" fillId="16" borderId="348" xfId="0" applyNumberFormat="1" applyFont="1" applyFill="1" applyBorder="1" applyAlignment="1">
      <alignment horizontal="center" vertical="center"/>
    </xf>
    <xf numFmtId="0" fontId="6" fillId="38" borderId="349" xfId="0" applyFont="1" applyFill="1" applyBorder="1" applyAlignment="1">
      <alignment horizontal="center" vertical="center" wrapText="1"/>
    </xf>
    <xf numFmtId="0" fontId="6" fillId="38" borderId="350" xfId="0" applyFont="1" applyFill="1" applyBorder="1" applyAlignment="1">
      <alignment horizontal="center" vertical="center" wrapText="1"/>
    </xf>
    <xf numFmtId="205" fontId="170" fillId="16" borderId="351" xfId="0" applyNumberFormat="1" applyFont="1" applyFill="1" applyBorder="1" applyAlignment="1">
      <alignment horizontal="center" vertical="center"/>
    </xf>
    <xf numFmtId="0" fontId="171" fillId="0" borderId="54" xfId="0" applyFont="1" applyBorder="1" applyAlignment="1">
      <alignment horizontal="left" vertical="center" wrapText="1"/>
    </xf>
    <xf numFmtId="0" fontId="171" fillId="0" borderId="352" xfId="0" applyFont="1" applyBorder="1" applyAlignment="1">
      <alignment horizontal="left" vertical="center" wrapText="1"/>
    </xf>
    <xf numFmtId="0" fontId="6" fillId="16" borderId="353" xfId="0" applyFont="1" applyFill="1" applyBorder="1" applyAlignment="1">
      <alignment horizontal="center" vertical="center" wrapText="1"/>
    </xf>
    <xf numFmtId="0" fontId="6" fillId="16" borderId="354" xfId="0" applyFont="1" applyFill="1" applyBorder="1" applyAlignment="1">
      <alignment horizontal="center" vertical="center" wrapText="1"/>
    </xf>
    <xf numFmtId="0" fontId="6" fillId="38" borderId="355" xfId="0" applyFont="1" applyFill="1" applyBorder="1" applyAlignment="1">
      <alignment horizontal="center" vertical="center" wrapText="1"/>
    </xf>
    <xf numFmtId="0" fontId="172" fillId="16" borderId="356" xfId="0" applyFont="1" applyFill="1" applyBorder="1" applyAlignment="1">
      <alignment horizontal="center" vertical="center" wrapText="1"/>
    </xf>
    <xf numFmtId="0" fontId="172" fillId="16" borderId="357" xfId="0" applyFont="1" applyFill="1" applyBorder="1" applyAlignment="1">
      <alignment horizontal="center" vertical="center" wrapText="1"/>
    </xf>
    <xf numFmtId="0" fontId="169" fillId="16" borderId="358" xfId="0" applyFont="1" applyFill="1" applyBorder="1" applyAlignment="1">
      <alignment horizontal="center" vertical="center" wrapText="1"/>
    </xf>
    <xf numFmtId="0" fontId="169" fillId="16" borderId="359" xfId="0" applyFont="1" applyFill="1" applyBorder="1" applyAlignment="1">
      <alignment horizontal="center" vertical="center" wrapText="1"/>
    </xf>
    <xf numFmtId="204" fontId="7" fillId="16" borderId="359" xfId="0" applyNumberFormat="1" applyFont="1" applyFill="1" applyBorder="1" applyAlignment="1">
      <alignment horizontal="center" vertical="center"/>
    </xf>
    <xf numFmtId="180" fontId="7" fillId="16" borderId="360" xfId="0" applyNumberFormat="1" applyFont="1" applyFill="1" applyBorder="1" applyAlignment="1">
      <alignment horizontal="center" vertical="center"/>
    </xf>
    <xf numFmtId="0" fontId="6" fillId="38" borderId="361" xfId="0" applyFont="1" applyFill="1" applyBorder="1" applyAlignment="1">
      <alignment horizontal="center" vertical="center" wrapText="1"/>
    </xf>
    <xf numFmtId="0" fontId="6" fillId="38" borderId="362" xfId="0" applyFont="1" applyFill="1" applyBorder="1" applyAlignment="1">
      <alignment horizontal="center" vertical="center" wrapText="1"/>
    </xf>
    <xf numFmtId="0" fontId="6" fillId="38" borderId="363" xfId="0" applyFont="1" applyFill="1" applyBorder="1" applyAlignment="1">
      <alignment horizontal="center" vertical="center" wrapText="1"/>
    </xf>
    <xf numFmtId="0" fontId="6" fillId="38" borderId="364" xfId="0" applyFont="1" applyFill="1" applyBorder="1" applyAlignment="1">
      <alignment horizontal="center" vertical="center" wrapText="1"/>
    </xf>
    <xf numFmtId="10" fontId="6" fillId="16" borderId="365" xfId="0" applyNumberFormat="1" applyFont="1" applyFill="1" applyBorder="1" applyAlignment="1">
      <alignment horizontal="center" vertical="center"/>
    </xf>
    <xf numFmtId="0" fontId="6" fillId="38" borderId="366" xfId="0" applyFont="1" applyFill="1" applyBorder="1" applyAlignment="1">
      <alignment horizontal="center" vertical="center" wrapText="1"/>
    </xf>
    <xf numFmtId="0" fontId="173" fillId="41" borderId="367" xfId="0" applyFont="1" applyFill="1" applyBorder="1" applyAlignment="1">
      <alignment horizontal="center" vertical="center" wrapText="1"/>
    </xf>
    <xf numFmtId="0" fontId="171" fillId="0" borderId="0" xfId="0" applyFont="1" applyAlignment="1">
      <alignment horizontal="left" vertical="center" wrapText="1"/>
    </xf>
    <xf numFmtId="0" fontId="171" fillId="0" borderId="368" xfId="0" applyFont="1" applyBorder="1" applyAlignment="1">
      <alignment horizontal="left" vertical="center" wrapText="1"/>
    </xf>
    <xf numFmtId="0" fontId="6" fillId="38" borderId="369" xfId="0" applyFont="1" applyFill="1" applyBorder="1" applyAlignment="1">
      <alignment horizontal="center" vertical="center" wrapText="1"/>
    </xf>
    <xf numFmtId="0" fontId="169" fillId="39" borderId="358" xfId="0" applyFont="1" applyFill="1" applyBorder="1" applyAlignment="1">
      <alignment horizontal="center" vertical="center" wrapText="1"/>
    </xf>
    <xf numFmtId="0" fontId="169" fillId="39" borderId="359" xfId="0" applyFont="1" applyFill="1" applyBorder="1" applyAlignment="1">
      <alignment horizontal="center" vertical="center" wrapText="1"/>
    </xf>
    <xf numFmtId="204" fontId="7" fillId="40" borderId="359" xfId="0" applyNumberFormat="1" applyFont="1" applyFill="1" applyBorder="1" applyAlignment="1">
      <alignment horizontal="center" vertical="center"/>
    </xf>
    <xf numFmtId="180" fontId="7" fillId="40" borderId="360" xfId="0" applyNumberFormat="1" applyFont="1" applyFill="1" applyBorder="1" applyAlignment="1">
      <alignment horizontal="center" vertical="center"/>
    </xf>
    <xf numFmtId="38" fontId="76" fillId="0" borderId="370" xfId="0" applyNumberFormat="1" applyFont="1" applyBorder="1" applyAlignment="1" applyProtection="1">
      <alignment horizontal="center" vertical="center"/>
      <protection locked="0"/>
    </xf>
    <xf numFmtId="38" fontId="76" fillId="0" borderId="371" xfId="0" applyNumberFormat="1" applyFont="1" applyBorder="1" applyAlignment="1" applyProtection="1">
      <alignment horizontal="center" vertical="center"/>
      <protection locked="0"/>
    </xf>
    <xf numFmtId="205" fontId="7" fillId="16" borderId="365" xfId="0" applyNumberFormat="1" applyFont="1" applyFill="1" applyBorder="1" applyAlignment="1">
      <alignment horizontal="center" vertical="center"/>
    </xf>
    <xf numFmtId="0" fontId="6" fillId="38" borderId="52" xfId="0" applyFont="1" applyFill="1" applyBorder="1" applyAlignment="1">
      <alignment horizontal="center" vertical="center" wrapText="1"/>
    </xf>
    <xf numFmtId="0" fontId="6" fillId="38" borderId="372" xfId="0" applyFont="1" applyFill="1" applyBorder="1" applyAlignment="1">
      <alignment horizontal="center" vertical="center" wrapText="1"/>
    </xf>
    <xf numFmtId="0" fontId="6" fillId="16" borderId="373" xfId="0" applyFont="1" applyFill="1" applyBorder="1" applyAlignment="1">
      <alignment horizontal="center" vertical="center" wrapText="1"/>
    </xf>
    <xf numFmtId="0" fontId="6" fillId="16" borderId="374" xfId="0" applyFont="1" applyFill="1" applyBorder="1" applyAlignment="1">
      <alignment horizontal="center" vertical="center" wrapText="1"/>
    </xf>
    <xf numFmtId="0" fontId="6" fillId="38" borderId="375" xfId="0" applyFont="1" applyFill="1" applyBorder="1" applyAlignment="1">
      <alignment horizontal="center" vertical="center" wrapText="1"/>
    </xf>
    <xf numFmtId="0" fontId="6" fillId="16" borderId="376" xfId="0" applyFont="1" applyFill="1" applyBorder="1" applyAlignment="1">
      <alignment horizontal="center" vertical="center" wrapText="1"/>
    </xf>
    <xf numFmtId="0" fontId="6" fillId="16" borderId="377" xfId="0" applyFont="1" applyFill="1" applyBorder="1" applyAlignment="1">
      <alignment horizontal="center" vertical="center" wrapText="1"/>
    </xf>
    <xf numFmtId="0" fontId="169" fillId="16" borderId="378" xfId="0" applyFont="1" applyFill="1" applyBorder="1" applyAlignment="1">
      <alignment horizontal="center" vertical="center" wrapText="1"/>
    </xf>
    <xf numFmtId="0" fontId="169" fillId="16" borderId="379" xfId="0" applyFont="1" applyFill="1" applyBorder="1" applyAlignment="1">
      <alignment horizontal="center" vertical="center" wrapText="1"/>
    </xf>
    <xf numFmtId="204" fontId="7" fillId="16" borderId="379" xfId="0" applyNumberFormat="1" applyFont="1" applyFill="1" applyBorder="1" applyAlignment="1">
      <alignment horizontal="center" vertical="center"/>
    </xf>
    <xf numFmtId="206" fontId="7" fillId="16" borderId="380" xfId="0" applyNumberFormat="1" applyFont="1" applyFill="1" applyBorder="1" applyAlignment="1">
      <alignment horizontal="center" vertical="center"/>
    </xf>
    <xf numFmtId="0" fontId="6" fillId="38" borderId="381" xfId="0" applyFont="1" applyFill="1" applyBorder="1" applyAlignment="1">
      <alignment horizontal="center" vertical="center" wrapText="1"/>
    </xf>
    <xf numFmtId="0" fontId="6" fillId="38" borderId="382" xfId="0" applyFont="1" applyFill="1" applyBorder="1" applyAlignment="1">
      <alignment horizontal="center" vertical="center" wrapText="1"/>
    </xf>
    <xf numFmtId="38" fontId="19" fillId="0" borderId="383" xfId="0" applyNumberFormat="1" applyFont="1" applyBorder="1" applyAlignment="1">
      <alignment horizontal="center" vertical="center"/>
    </xf>
    <xf numFmtId="38" fontId="19" fillId="0" borderId="384" xfId="0" applyNumberFormat="1" applyFont="1" applyBorder="1" applyAlignment="1">
      <alignment horizontal="center" vertical="center"/>
    </xf>
    <xf numFmtId="0" fontId="6" fillId="38" borderId="385" xfId="0" applyFont="1" applyFill="1" applyBorder="1" applyAlignment="1">
      <alignment horizontal="center" vertical="center" wrapText="1"/>
    </xf>
    <xf numFmtId="0" fontId="6" fillId="38" borderId="386" xfId="0" applyFont="1" applyFill="1" applyBorder="1" applyAlignment="1">
      <alignment horizontal="center" vertical="center" wrapText="1"/>
    </xf>
    <xf numFmtId="183" fontId="174" fillId="16" borderId="387" xfId="3" applyNumberFormat="1" applyFont="1" applyFill="1" applyBorder="1" applyAlignment="1">
      <alignment horizontal="center" vertical="center"/>
    </xf>
    <xf numFmtId="0" fontId="6" fillId="38" borderId="388" xfId="0" applyFont="1" applyFill="1" applyBorder="1" applyAlignment="1">
      <alignment horizontal="center" vertical="center" wrapText="1"/>
    </xf>
    <xf numFmtId="0" fontId="6" fillId="38" borderId="389" xfId="0" applyFont="1" applyFill="1" applyBorder="1" applyAlignment="1">
      <alignment horizontal="center" vertical="center" wrapText="1"/>
    </xf>
    <xf numFmtId="0" fontId="173" fillId="41" borderId="390" xfId="0" applyFont="1" applyFill="1" applyBorder="1" applyAlignment="1">
      <alignment horizontal="center" vertical="center" wrapText="1"/>
    </xf>
    <xf numFmtId="0" fontId="171" fillId="0" borderId="391" xfId="0" applyFont="1" applyBorder="1" applyAlignment="1">
      <alignment horizontal="left" vertical="center" wrapText="1"/>
    </xf>
    <xf numFmtId="0" fontId="171" fillId="0" borderId="392" xfId="0" applyFont="1" applyBorder="1" applyAlignment="1">
      <alignment horizontal="left" vertical="center" wrapText="1"/>
    </xf>
    <xf numFmtId="0" fontId="0" fillId="0" borderId="311" xfId="0" applyBorder="1"/>
    <xf numFmtId="0" fontId="0" fillId="0" borderId="368" xfId="0" applyBorder="1"/>
    <xf numFmtId="0" fontId="165" fillId="21" borderId="393" xfId="0" applyFont="1" applyFill="1" applyBorder="1" applyAlignment="1">
      <alignment horizontal="left" vertical="center"/>
    </xf>
    <xf numFmtId="0" fontId="175" fillId="21" borderId="326" xfId="0" applyFont="1" applyFill="1" applyBorder="1" applyAlignment="1">
      <alignment horizontal="left" vertical="center"/>
    </xf>
    <xf numFmtId="0" fontId="175" fillId="21" borderId="327" xfId="0" applyFont="1" applyFill="1" applyBorder="1" applyAlignment="1">
      <alignment horizontal="left" vertical="center"/>
    </xf>
    <xf numFmtId="0" fontId="163" fillId="0" borderId="0" xfId="0" applyFont="1" applyAlignment="1">
      <alignment horizontal="center"/>
    </xf>
    <xf numFmtId="0" fontId="163" fillId="0" borderId="0" xfId="0" applyFont="1"/>
    <xf numFmtId="0" fontId="17" fillId="6" borderId="304" xfId="0" applyFont="1" applyFill="1" applyBorder="1" applyAlignment="1">
      <alignment horizontal="centerContinuous" vertical="center"/>
    </xf>
    <xf numFmtId="0" fontId="167" fillId="6" borderId="51" xfId="0" applyFont="1" applyFill="1" applyBorder="1" applyAlignment="1">
      <alignment horizontal="centerContinuous" vertical="center" wrapText="1"/>
    </xf>
    <xf numFmtId="0" fontId="17" fillId="6" borderId="51" xfId="0" applyFont="1" applyFill="1" applyBorder="1" applyAlignment="1">
      <alignment horizontal="centerContinuous" vertical="center"/>
    </xf>
    <xf numFmtId="0" fontId="17" fillId="6" borderId="52" xfId="0" applyFont="1" applyFill="1" applyBorder="1" applyAlignment="1">
      <alignment horizontal="centerContinuous" vertical="center"/>
    </xf>
    <xf numFmtId="0" fontId="17" fillId="6" borderId="50" xfId="0" applyFont="1" applyFill="1" applyBorder="1" applyAlignment="1">
      <alignment horizontal="center" vertical="center"/>
    </xf>
    <xf numFmtId="0" fontId="17" fillId="6" borderId="51" xfId="0" applyFont="1" applyFill="1" applyBorder="1" applyAlignment="1">
      <alignment horizontal="center" vertical="center"/>
    </xf>
    <xf numFmtId="0" fontId="17" fillId="6" borderId="338" xfId="0" applyFont="1" applyFill="1" applyBorder="1" applyAlignment="1">
      <alignment horizontal="center" vertical="center"/>
    </xf>
    <xf numFmtId="0" fontId="32" fillId="0" borderId="0" xfId="0" applyFont="1" applyAlignment="1">
      <alignment horizontal="center" vertical="center"/>
    </xf>
    <xf numFmtId="0" fontId="5" fillId="42" borderId="394" xfId="0" applyFont="1" applyFill="1" applyBorder="1" applyAlignment="1">
      <alignment horizontal="center" vertical="center" wrapText="1"/>
    </xf>
    <xf numFmtId="0" fontId="160" fillId="42" borderId="394" xfId="0" applyFont="1" applyFill="1" applyBorder="1" applyAlignment="1">
      <alignment horizontal="center" vertical="center" wrapText="1"/>
    </xf>
    <xf numFmtId="0" fontId="19" fillId="0" borderId="332" xfId="0" applyFont="1" applyBorder="1" applyAlignment="1">
      <alignment horizontal="center" vertical="center" wrapText="1"/>
    </xf>
    <xf numFmtId="0" fontId="19" fillId="0" borderId="395" xfId="0" applyFont="1" applyBorder="1" applyAlignment="1">
      <alignment horizontal="center" vertical="center" wrapText="1"/>
    </xf>
    <xf numFmtId="0" fontId="43" fillId="0" borderId="368" xfId="0" applyFont="1" applyBorder="1" applyAlignment="1">
      <alignment vertical="center"/>
    </xf>
    <xf numFmtId="0" fontId="119" fillId="42" borderId="394" xfId="0" applyFont="1" applyFill="1" applyBorder="1" applyAlignment="1">
      <alignment horizontal="center" vertical="center" wrapText="1"/>
    </xf>
    <xf numFmtId="0" fontId="19" fillId="0" borderId="0" xfId="0" applyFont="1" applyAlignment="1">
      <alignment horizontal="center" vertical="center" wrapText="1"/>
    </xf>
    <xf numFmtId="0" fontId="19" fillId="0" borderId="396" xfId="0" applyFont="1" applyBorder="1" applyAlignment="1">
      <alignment horizontal="center" vertical="center" wrapText="1"/>
    </xf>
    <xf numFmtId="0" fontId="119" fillId="43" borderId="394" xfId="0" applyFont="1" applyFill="1" applyBorder="1" applyAlignment="1">
      <alignment horizontal="center" vertical="center"/>
    </xf>
    <xf numFmtId="184" fontId="119" fillId="43" borderId="394" xfId="1" applyNumberFormat="1" applyFont="1" applyFill="1" applyBorder="1" applyAlignment="1" applyProtection="1">
      <alignment horizontal="center" vertical="center"/>
    </xf>
    <xf numFmtId="183" fontId="119" fillId="43" borderId="394" xfId="3" applyNumberFormat="1" applyFont="1" applyFill="1" applyBorder="1" applyAlignment="1" applyProtection="1">
      <alignment horizontal="center" vertical="center"/>
    </xf>
    <xf numFmtId="43" fontId="110" fillId="43" borderId="394" xfId="1" applyFont="1" applyFill="1" applyBorder="1" applyAlignment="1" applyProtection="1">
      <alignment horizontal="center" vertical="center"/>
    </xf>
    <xf numFmtId="0" fontId="0" fillId="0" borderId="368" xfId="0" applyBorder="1" applyAlignment="1">
      <alignment vertical="center"/>
    </xf>
    <xf numFmtId="3" fontId="119" fillId="0" borderId="0" xfId="0" applyNumberFormat="1" applyFont="1" applyAlignment="1">
      <alignment vertical="center"/>
    </xf>
    <xf numFmtId="3" fontId="119" fillId="0" borderId="0" xfId="0" applyNumberFormat="1" applyFont="1" applyAlignment="1">
      <alignment horizontal="center" vertical="center"/>
    </xf>
    <xf numFmtId="43" fontId="0" fillId="0" borderId="0" xfId="1" applyFont="1" applyProtection="1"/>
    <xf numFmtId="0" fontId="5" fillId="43" borderId="394" xfId="0" applyFont="1" applyFill="1" applyBorder="1" applyAlignment="1">
      <alignment horizontal="center" vertical="center" wrapText="1"/>
    </xf>
    <xf numFmtId="10" fontId="0" fillId="0" borderId="0" xfId="0" applyNumberFormat="1" applyAlignment="1">
      <alignment horizontal="center" vertical="center"/>
    </xf>
    <xf numFmtId="0" fontId="0" fillId="0" borderId="394" xfId="0" applyBorder="1" applyAlignment="1">
      <alignment horizontal="center" vertical="center"/>
    </xf>
    <xf numFmtId="184" fontId="122" fillId="0" borderId="394" xfId="1" applyNumberFormat="1" applyFont="1" applyFill="1" applyBorder="1" applyAlignment="1" applyProtection="1">
      <alignment horizontal="center" vertical="center"/>
    </xf>
    <xf numFmtId="183" fontId="176" fillId="16" borderId="394" xfId="3" applyNumberFormat="1" applyFont="1" applyFill="1" applyBorder="1" applyAlignment="1" applyProtection="1">
      <alignment horizontal="center" vertical="center"/>
    </xf>
    <xf numFmtId="43" fontId="104" fillId="0" borderId="394" xfId="1" applyFont="1" applyFill="1" applyBorder="1" applyAlignment="1" applyProtection="1">
      <alignment horizontal="center" vertical="center"/>
    </xf>
    <xf numFmtId="0" fontId="5" fillId="42" borderId="394" xfId="0" applyFont="1" applyFill="1" applyBorder="1" applyAlignment="1">
      <alignment horizontal="center" vertical="center"/>
    </xf>
    <xf numFmtId="184" fontId="5" fillId="42" borderId="394" xfId="0" applyNumberFormat="1" applyFont="1" applyFill="1" applyBorder="1" applyAlignment="1">
      <alignment horizontal="center" vertical="center"/>
    </xf>
    <xf numFmtId="183" fontId="117" fillId="42" borderId="394" xfId="3" applyNumberFormat="1" applyFont="1" applyFill="1" applyBorder="1" applyAlignment="1" applyProtection="1">
      <alignment horizontal="center" vertical="center"/>
    </xf>
    <xf numFmtId="43" fontId="177" fillId="42" borderId="394" xfId="1" applyFont="1" applyFill="1" applyBorder="1" applyAlignment="1" applyProtection="1">
      <alignment horizontal="center" vertical="center"/>
    </xf>
    <xf numFmtId="184" fontId="117" fillId="42" borderId="394" xfId="1" applyNumberFormat="1" applyFont="1" applyFill="1" applyBorder="1" applyAlignment="1" applyProtection="1">
      <alignment horizontal="center" vertical="center"/>
    </xf>
    <xf numFmtId="0" fontId="19" fillId="0" borderId="69" xfId="0" applyFont="1" applyBorder="1" applyAlignment="1">
      <alignment horizontal="center" vertical="center" wrapText="1"/>
    </xf>
    <xf numFmtId="0" fontId="19" fillId="0" borderId="397" xfId="0" applyFont="1" applyBorder="1" applyAlignment="1">
      <alignment horizontal="center" vertical="center" wrapText="1"/>
    </xf>
    <xf numFmtId="0" fontId="75" fillId="0" borderId="0" xfId="0" applyFont="1"/>
    <xf numFmtId="0" fontId="75" fillId="0" borderId="368" xfId="0" applyFont="1" applyBorder="1"/>
    <xf numFmtId="10" fontId="116" fillId="42" borderId="394" xfId="3" applyNumberFormat="1" applyFont="1" applyFill="1" applyBorder="1" applyAlignment="1" applyProtection="1">
      <alignment horizontal="center" vertical="center"/>
    </xf>
    <xf numFmtId="43" fontId="116" fillId="42" borderId="394" xfId="1" applyFont="1" applyFill="1" applyBorder="1" applyAlignment="1" applyProtection="1">
      <alignment horizontal="center" vertical="center"/>
    </xf>
    <xf numFmtId="184" fontId="121" fillId="42" borderId="394" xfId="1" applyNumberFormat="1" applyFont="1" applyFill="1" applyBorder="1" applyAlignment="1" applyProtection="1">
      <alignment horizontal="center" vertical="center"/>
    </xf>
    <xf numFmtId="183" fontId="121" fillId="42" borderId="394" xfId="3" applyNumberFormat="1" applyFont="1" applyFill="1" applyBorder="1" applyAlignment="1" applyProtection="1">
      <alignment horizontal="center" vertical="center"/>
    </xf>
    <xf numFmtId="10" fontId="121" fillId="42" borderId="398" xfId="3" applyNumberFormat="1" applyFont="1" applyFill="1" applyBorder="1" applyAlignment="1" applyProtection="1">
      <alignment horizontal="center" vertical="center"/>
    </xf>
    <xf numFmtId="10" fontId="121" fillId="42" borderId="399" xfId="3" applyNumberFormat="1" applyFont="1" applyFill="1" applyBorder="1" applyAlignment="1" applyProtection="1">
      <alignment horizontal="center" vertical="center"/>
    </xf>
    <xf numFmtId="0" fontId="43" fillId="0" borderId="311" xfId="0" applyFont="1" applyBorder="1" applyAlignment="1">
      <alignment vertical="center"/>
    </xf>
    <xf numFmtId="0" fontId="43" fillId="0" borderId="400" xfId="0" applyFont="1" applyBorder="1" applyAlignment="1">
      <alignment vertical="center"/>
    </xf>
    <xf numFmtId="0" fontId="43" fillId="0" borderId="401" xfId="0" applyFont="1" applyBorder="1" applyAlignment="1">
      <alignment vertical="center"/>
    </xf>
    <xf numFmtId="0" fontId="43" fillId="0" borderId="402" xfId="0" applyFont="1" applyBorder="1" applyAlignment="1">
      <alignment vertical="center"/>
    </xf>
    <xf numFmtId="0" fontId="17" fillId="6" borderId="403" xfId="0" applyFont="1" applyFill="1" applyBorder="1" applyAlignment="1">
      <alignment horizontal="centerContinuous" vertical="center"/>
    </xf>
    <xf numFmtId="0" fontId="178" fillId="6" borderId="404" xfId="0" applyFont="1" applyFill="1" applyBorder="1" applyAlignment="1">
      <alignment horizontal="centerContinuous" vertical="center"/>
    </xf>
    <xf numFmtId="0" fontId="160" fillId="6" borderId="404" xfId="0" applyFont="1" applyFill="1" applyBorder="1" applyAlignment="1">
      <alignment horizontal="centerContinuous" vertical="center"/>
    </xf>
    <xf numFmtId="0" fontId="178" fillId="6" borderId="405" xfId="0" applyFont="1" applyFill="1" applyBorder="1" applyAlignment="1">
      <alignment horizontal="centerContinuous" vertical="center"/>
    </xf>
    <xf numFmtId="0" fontId="6" fillId="44" borderId="406" xfId="0" applyFont="1" applyFill="1" applyBorder="1" applyAlignment="1">
      <alignment horizontal="center" vertical="center" wrapText="1"/>
    </xf>
    <xf numFmtId="0" fontId="6" fillId="44" borderId="407" xfId="0" applyFont="1" applyFill="1" applyBorder="1" applyAlignment="1">
      <alignment horizontal="center" vertical="center" wrapText="1"/>
    </xf>
    <xf numFmtId="0" fontId="6" fillId="44" borderId="408" xfId="0" applyFont="1" applyFill="1" applyBorder="1" applyAlignment="1">
      <alignment horizontal="center" vertical="center" wrapText="1"/>
    </xf>
    <xf numFmtId="0" fontId="6" fillId="44" borderId="409" xfId="0" applyFont="1" applyFill="1" applyBorder="1" applyAlignment="1">
      <alignment horizontal="center" vertical="center" wrapText="1"/>
    </xf>
    <xf numFmtId="0" fontId="6" fillId="44" borderId="351" xfId="0" applyFont="1" applyFill="1" applyBorder="1" applyAlignment="1">
      <alignment horizontal="center" vertical="center" wrapText="1"/>
    </xf>
    <xf numFmtId="0" fontId="169" fillId="17" borderId="41" xfId="0" applyFont="1" applyFill="1" applyBorder="1" applyAlignment="1">
      <alignment horizontal="center" vertical="center" wrapText="1"/>
    </xf>
    <xf numFmtId="180" fontId="179" fillId="17" borderId="410" xfId="0" applyNumberFormat="1" applyFont="1" applyFill="1" applyBorder="1" applyAlignment="1">
      <alignment horizontal="left" vertical="center" wrapText="1"/>
    </xf>
    <xf numFmtId="180" fontId="179" fillId="17" borderId="411" xfId="0" applyNumberFormat="1" applyFont="1" applyFill="1" applyBorder="1" applyAlignment="1">
      <alignment horizontal="left" vertical="center" wrapText="1"/>
    </xf>
    <xf numFmtId="180" fontId="179" fillId="17" borderId="39" xfId="0" applyNumberFormat="1" applyFont="1" applyFill="1" applyBorder="1" applyAlignment="1">
      <alignment horizontal="center" vertical="center" wrapText="1"/>
    </xf>
    <xf numFmtId="189" fontId="180" fillId="17" borderId="412" xfId="0" applyNumberFormat="1" applyFont="1" applyFill="1" applyBorder="1" applyAlignment="1">
      <alignment horizontal="center" vertical="center" wrapText="1"/>
    </xf>
    <xf numFmtId="0" fontId="169" fillId="17" borderId="45" xfId="0" applyFont="1" applyFill="1" applyBorder="1" applyAlignment="1">
      <alignment horizontal="center" vertical="center" wrapText="1"/>
    </xf>
    <xf numFmtId="180" fontId="179" fillId="17" borderId="413" xfId="0" applyNumberFormat="1" applyFont="1" applyFill="1" applyBorder="1" applyAlignment="1">
      <alignment horizontal="left" vertical="center" wrapText="1"/>
    </xf>
    <xf numFmtId="180" fontId="179" fillId="17" borderId="414" xfId="0" applyNumberFormat="1" applyFont="1" applyFill="1" applyBorder="1" applyAlignment="1">
      <alignment horizontal="left" vertical="center" wrapText="1"/>
    </xf>
    <xf numFmtId="180" fontId="179" fillId="17" borderId="43" xfId="0" applyNumberFormat="1" applyFont="1" applyFill="1" applyBorder="1" applyAlignment="1">
      <alignment horizontal="center" vertical="center" wrapText="1"/>
    </xf>
    <xf numFmtId="189" fontId="180" fillId="17" borderId="415" xfId="0" applyNumberFormat="1" applyFont="1" applyFill="1" applyBorder="1" applyAlignment="1">
      <alignment horizontal="center" vertical="center" wrapText="1"/>
    </xf>
    <xf numFmtId="0" fontId="181" fillId="31" borderId="0" xfId="0" applyFont="1" applyFill="1" applyAlignment="1">
      <alignment horizontal="center" vertical="center"/>
    </xf>
    <xf numFmtId="0" fontId="0" fillId="16" borderId="416" xfId="0" applyFill="1" applyBorder="1" applyAlignment="1">
      <alignment vertical="center"/>
    </xf>
    <xf numFmtId="0" fontId="0" fillId="16" borderId="0" xfId="0" applyFill="1" applyAlignment="1">
      <alignment vertical="center"/>
    </xf>
    <xf numFmtId="0" fontId="0" fillId="16" borderId="368" xfId="0" applyFill="1" applyBorder="1" applyAlignment="1">
      <alignment vertical="center"/>
    </xf>
    <xf numFmtId="0" fontId="164" fillId="0" borderId="311" xfId="0" applyFont="1" applyBorder="1" applyAlignment="1">
      <alignment vertical="center"/>
    </xf>
    <xf numFmtId="0" fontId="0" fillId="16" borderId="417" xfId="0" applyFill="1" applyBorder="1"/>
    <xf numFmtId="0" fontId="0" fillId="16" borderId="0" xfId="0" applyFill="1"/>
    <xf numFmtId="0" fontId="0" fillId="16" borderId="368" xfId="0" applyFill="1" applyBorder="1"/>
    <xf numFmtId="0" fontId="181" fillId="21" borderId="0" xfId="0" applyFont="1" applyFill="1" applyAlignment="1">
      <alignment horizontal="center" vertical="center"/>
    </xf>
    <xf numFmtId="0" fontId="181" fillId="18" borderId="0" xfId="0" applyFont="1" applyFill="1" applyAlignment="1">
      <alignment horizontal="center" vertical="center"/>
    </xf>
    <xf numFmtId="0" fontId="43" fillId="21" borderId="0" xfId="0" applyFont="1" applyFill="1"/>
    <xf numFmtId="0" fontId="43" fillId="0" borderId="0" xfId="0" applyFont="1" applyAlignment="1">
      <alignment horizontal="center" vertical="center"/>
    </xf>
    <xf numFmtId="0" fontId="43" fillId="0" borderId="417" xfId="0" applyFont="1" applyBorder="1" applyAlignment="1">
      <alignment vertical="center"/>
    </xf>
    <xf numFmtId="184" fontId="75" fillId="0" borderId="0" xfId="1" applyNumberFormat="1" applyFont="1" applyBorder="1" applyAlignment="1" applyProtection="1">
      <alignment vertical="center"/>
    </xf>
    <xf numFmtId="0" fontId="43" fillId="0" borderId="418" xfId="0" applyFont="1" applyBorder="1" applyAlignment="1">
      <alignment vertical="center"/>
    </xf>
    <xf numFmtId="0" fontId="165" fillId="21" borderId="419" xfId="0" applyFont="1" applyFill="1" applyBorder="1" applyAlignment="1">
      <alignment vertical="center"/>
    </xf>
    <xf numFmtId="0" fontId="175" fillId="21" borderId="270" xfId="0" applyFont="1" applyFill="1" applyBorder="1" applyAlignment="1">
      <alignment vertical="center"/>
    </xf>
    <xf numFmtId="0" fontId="175" fillId="21" borderId="420" xfId="0" applyFont="1" applyFill="1" applyBorder="1" applyAlignment="1">
      <alignment vertical="center"/>
    </xf>
    <xf numFmtId="0" fontId="17" fillId="6" borderId="364" xfId="0" applyFont="1" applyFill="1" applyBorder="1" applyAlignment="1">
      <alignment horizontal="centerContinuous" vertical="center"/>
    </xf>
    <xf numFmtId="0" fontId="17" fillId="6" borderId="421" xfId="0" applyFont="1" applyFill="1" applyBorder="1" applyAlignment="1">
      <alignment horizontal="centerContinuous" vertical="center"/>
    </xf>
    <xf numFmtId="0" fontId="19" fillId="7" borderId="422" xfId="0" applyFont="1" applyFill="1" applyBorder="1" applyAlignment="1">
      <alignment horizontal="centerContinuous" vertical="center"/>
    </xf>
    <xf numFmtId="0" fontId="20" fillId="7" borderId="308" xfId="0" applyFont="1" applyFill="1" applyBorder="1" applyAlignment="1">
      <alignment horizontal="centerContinuous" vertical="center"/>
    </xf>
    <xf numFmtId="0" fontId="20" fillId="7" borderId="423" xfId="0" applyFont="1" applyFill="1" applyBorder="1" applyAlignment="1">
      <alignment horizontal="centerContinuous" vertical="center"/>
    </xf>
    <xf numFmtId="0" fontId="19" fillId="7" borderId="270" xfId="0" applyFont="1" applyFill="1" applyBorder="1" applyAlignment="1">
      <alignment horizontal="center" vertical="center"/>
    </xf>
    <xf numFmtId="0" fontId="19" fillId="7" borderId="424" xfId="0" applyFont="1" applyFill="1" applyBorder="1" applyAlignment="1">
      <alignment horizontal="center" vertical="center"/>
    </xf>
    <xf numFmtId="0" fontId="19" fillId="7" borderId="0" xfId="0" applyFont="1" applyFill="1" applyAlignment="1">
      <alignment horizontal="centerContinuous" vertical="center"/>
    </xf>
    <xf numFmtId="0" fontId="19" fillId="7" borderId="51" xfId="0" applyFont="1" applyFill="1" applyBorder="1" applyAlignment="1">
      <alignment horizontal="center" vertical="center"/>
    </xf>
    <xf numFmtId="0" fontId="19" fillId="7" borderId="338" xfId="0" applyFont="1" applyFill="1" applyBorder="1" applyAlignment="1">
      <alignment horizontal="center" vertical="center"/>
    </xf>
    <xf numFmtId="0" fontId="20" fillId="0" borderId="0" xfId="0" applyFont="1"/>
    <xf numFmtId="0" fontId="6" fillId="45" borderId="311" xfId="0" applyFont="1" applyFill="1" applyBorder="1" applyAlignment="1">
      <alignment horizontal="center" vertical="center"/>
    </xf>
    <xf numFmtId="0" fontId="6" fillId="45" borderId="425" xfId="0" applyFont="1" applyFill="1" applyBorder="1" applyAlignment="1">
      <alignment horizontal="center" vertical="center"/>
    </xf>
    <xf numFmtId="0" fontId="6" fillId="45" borderId="426" xfId="0" applyFont="1" applyFill="1" applyBorder="1" applyAlignment="1">
      <alignment horizontal="center" vertical="center"/>
    </xf>
    <xf numFmtId="0" fontId="6" fillId="45" borderId="427" xfId="0" applyFont="1" applyFill="1" applyBorder="1" applyAlignment="1">
      <alignment horizontal="centerContinuous"/>
    </xf>
    <xf numFmtId="0" fontId="6" fillId="45" borderId="0" xfId="0" applyFont="1" applyFill="1" applyAlignment="1">
      <alignment horizontal="centerContinuous"/>
    </xf>
    <xf numFmtId="0" fontId="6" fillId="45" borderId="426" xfId="0" applyFont="1" applyFill="1" applyBorder="1" applyAlignment="1">
      <alignment horizontal="center" vertical="center" wrapText="1"/>
    </xf>
    <xf numFmtId="0" fontId="6" fillId="45" borderId="428" xfId="0" applyFont="1" applyFill="1" applyBorder="1" applyAlignment="1">
      <alignment horizontal="center" vertical="center" wrapText="1"/>
    </xf>
    <xf numFmtId="0" fontId="6" fillId="46" borderId="429" xfId="0" applyFont="1" applyFill="1" applyBorder="1" applyAlignment="1">
      <alignment horizontal="center" vertical="center"/>
    </xf>
    <xf numFmtId="0" fontId="6" fillId="46" borderId="430" xfId="0" applyFont="1" applyFill="1" applyBorder="1" applyAlignment="1">
      <alignment horizontal="center" vertical="center"/>
    </xf>
    <xf numFmtId="0" fontId="6" fillId="46" borderId="431" xfId="0" applyFont="1" applyFill="1" applyBorder="1" applyAlignment="1">
      <alignment horizontal="center" vertical="center"/>
    </xf>
    <xf numFmtId="0" fontId="6" fillId="46" borderId="432" xfId="0" applyFont="1" applyFill="1" applyBorder="1" applyAlignment="1">
      <alignment horizontal="center" vertical="center"/>
    </xf>
    <xf numFmtId="0" fontId="6" fillId="46" borderId="432" xfId="0" applyFont="1" applyFill="1" applyBorder="1" applyAlignment="1">
      <alignment horizontal="center" vertical="center" wrapText="1"/>
    </xf>
    <xf numFmtId="0" fontId="6" fillId="46" borderId="433" xfId="0" applyFont="1" applyFill="1" applyBorder="1" applyAlignment="1">
      <alignment horizontal="center" vertical="center"/>
    </xf>
    <xf numFmtId="0" fontId="6" fillId="46" borderId="434" xfId="0" applyFont="1" applyFill="1" applyBorder="1" applyAlignment="1">
      <alignment horizontal="center" vertical="center"/>
    </xf>
    <xf numFmtId="0" fontId="169" fillId="46" borderId="435" xfId="0" applyFont="1" applyFill="1" applyBorder="1" applyAlignment="1">
      <alignment horizontal="center" vertical="center"/>
    </xf>
    <xf numFmtId="0" fontId="169" fillId="46" borderId="436" xfId="0" applyFont="1" applyFill="1" applyBorder="1" applyAlignment="1">
      <alignment horizontal="center" vertical="center"/>
    </xf>
    <xf numFmtId="0" fontId="169" fillId="46" borderId="431" xfId="0" applyFont="1" applyFill="1" applyBorder="1" applyAlignment="1">
      <alignment horizontal="center" vertical="center"/>
    </xf>
    <xf numFmtId="0" fontId="169" fillId="46" borderId="432" xfId="0" applyFont="1" applyFill="1" applyBorder="1" applyAlignment="1">
      <alignment horizontal="center" vertical="center"/>
    </xf>
    <xf numFmtId="0" fontId="169" fillId="46" borderId="437" xfId="0" applyFont="1" applyFill="1" applyBorder="1" applyAlignment="1">
      <alignment horizontal="center" vertical="center"/>
    </xf>
    <xf numFmtId="0" fontId="6" fillId="45" borderId="438" xfId="0" applyFont="1" applyFill="1" applyBorder="1" applyAlignment="1">
      <alignment horizontal="center" vertical="center"/>
    </xf>
    <xf numFmtId="0" fontId="6" fillId="45" borderId="439" xfId="0" applyFont="1" applyFill="1" applyBorder="1" applyAlignment="1">
      <alignment horizontal="center" vertical="center"/>
    </xf>
    <xf numFmtId="0" fontId="6" fillId="45" borderId="440" xfId="0" applyFont="1" applyFill="1" applyBorder="1" applyAlignment="1">
      <alignment horizontal="center" vertical="center"/>
    </xf>
    <xf numFmtId="0" fontId="5" fillId="32" borderId="440" xfId="0" applyFont="1" applyFill="1" applyBorder="1" applyAlignment="1">
      <alignment horizontal="center" vertical="center" wrapText="1"/>
    </xf>
    <xf numFmtId="0" fontId="6" fillId="45" borderId="440" xfId="0" applyFont="1" applyFill="1" applyBorder="1" applyAlignment="1">
      <alignment horizontal="center" vertical="center" wrapText="1"/>
    </xf>
    <xf numFmtId="0" fontId="6" fillId="45" borderId="441" xfId="0" applyFont="1" applyFill="1" applyBorder="1" applyAlignment="1">
      <alignment horizontal="center" vertical="center" wrapText="1"/>
    </xf>
    <xf numFmtId="0" fontId="6" fillId="46" borderId="442" xfId="0" applyFont="1" applyFill="1" applyBorder="1" applyAlignment="1">
      <alignment horizontal="center" vertical="center"/>
    </xf>
    <xf numFmtId="0" fontId="6" fillId="46" borderId="255" xfId="0" applyFont="1" applyFill="1" applyBorder="1" applyAlignment="1">
      <alignment horizontal="center" vertical="center"/>
    </xf>
    <xf numFmtId="0" fontId="6" fillId="46" borderId="253" xfId="0" applyFont="1" applyFill="1" applyBorder="1" applyAlignment="1">
      <alignment horizontal="center" vertical="center"/>
    </xf>
    <xf numFmtId="0" fontId="6" fillId="46" borderId="316" xfId="0" applyFont="1" applyFill="1" applyBorder="1" applyAlignment="1">
      <alignment horizontal="center" vertical="center"/>
    </xf>
    <xf numFmtId="0" fontId="6" fillId="46" borderId="316" xfId="0" applyFont="1" applyFill="1" applyBorder="1" applyAlignment="1">
      <alignment horizontal="center" vertical="center" wrapText="1"/>
    </xf>
    <xf numFmtId="0" fontId="6" fillId="46" borderId="82" xfId="0" applyFont="1" applyFill="1" applyBorder="1" applyAlignment="1">
      <alignment horizontal="center" vertical="center" wrapText="1"/>
    </xf>
    <xf numFmtId="0" fontId="6" fillId="46" borderId="250" xfId="0" applyFont="1" applyFill="1" applyBorder="1" applyAlignment="1">
      <alignment horizontal="center" vertical="center" wrapText="1"/>
    </xf>
    <xf numFmtId="0" fontId="169" fillId="46" borderId="443" xfId="0" applyFont="1" applyFill="1" applyBorder="1" applyAlignment="1">
      <alignment horizontal="center" vertical="center"/>
    </xf>
    <xf numFmtId="0" fontId="169" fillId="46" borderId="444" xfId="0" applyFont="1" applyFill="1" applyBorder="1" applyAlignment="1">
      <alignment horizontal="center" vertical="center"/>
    </xf>
    <xf numFmtId="0" fontId="169" fillId="46" borderId="445" xfId="0" applyFont="1" applyFill="1" applyBorder="1" applyAlignment="1">
      <alignment horizontal="center" vertical="center"/>
    </xf>
    <xf numFmtId="0" fontId="169" fillId="46" borderId="257" xfId="0" applyFont="1" applyFill="1" applyBorder="1" applyAlignment="1">
      <alignment horizontal="center" vertical="center"/>
    </xf>
    <xf numFmtId="0" fontId="169" fillId="46" borderId="258" xfId="0" applyFont="1" applyFill="1" applyBorder="1" applyAlignment="1">
      <alignment horizontal="center" vertical="center"/>
    </xf>
    <xf numFmtId="0" fontId="169" fillId="46" borderId="446" xfId="0" applyFont="1" applyFill="1" applyBorder="1" applyAlignment="1">
      <alignment horizontal="center" vertical="center"/>
    </xf>
    <xf numFmtId="0" fontId="169" fillId="46" borderId="447" xfId="0" applyFont="1" applyFill="1" applyBorder="1" applyAlignment="1">
      <alignment horizontal="center" vertical="center"/>
    </xf>
    <xf numFmtId="0" fontId="19" fillId="8" borderId="448" xfId="0" applyFont="1" applyFill="1" applyBorder="1" applyAlignment="1">
      <alignment horizontal="right"/>
    </xf>
    <xf numFmtId="0" fontId="19" fillId="8" borderId="39" xfId="0" applyFont="1" applyFill="1" applyBorder="1" applyAlignment="1">
      <alignment horizontal="right"/>
    </xf>
    <xf numFmtId="0" fontId="6" fillId="0" borderId="43" xfId="0" applyFont="1" applyBorder="1" applyAlignment="1">
      <alignment horizontal="center" vertical="center"/>
    </xf>
    <xf numFmtId="0" fontId="6" fillId="46" borderId="449" xfId="0" applyFont="1" applyFill="1" applyBorder="1" applyAlignment="1">
      <alignment horizontal="center" vertical="center" wrapText="1"/>
    </xf>
    <xf numFmtId="0" fontId="19" fillId="47" borderId="450" xfId="0" applyFont="1" applyFill="1" applyBorder="1" applyAlignment="1">
      <alignment horizontal="center" vertical="center"/>
    </xf>
    <xf numFmtId="0" fontId="182" fillId="48" borderId="416" xfId="0" applyFont="1" applyFill="1" applyBorder="1" applyAlignment="1">
      <alignment horizontal="left" vertical="center" indent="1"/>
    </xf>
    <xf numFmtId="0" fontId="182" fillId="48" borderId="34" xfId="0" applyFont="1" applyFill="1" applyBorder="1" applyAlignment="1">
      <alignment horizontal="left" vertical="center" indent="1"/>
    </xf>
    <xf numFmtId="191" fontId="6" fillId="0" borderId="41" xfId="0" applyNumberFormat="1" applyFont="1" applyBorder="1" applyAlignment="1">
      <alignment horizontal="center" vertical="center"/>
    </xf>
    <xf numFmtId="191" fontId="6" fillId="0" borderId="39" xfId="0" applyNumberFormat="1" applyFont="1" applyBorder="1" applyAlignment="1">
      <alignment horizontal="center" vertical="center"/>
    </xf>
    <xf numFmtId="191" fontId="6" fillId="0" borderId="39" xfId="0" applyNumberFormat="1" applyFont="1" applyBorder="1" applyAlignment="1">
      <alignment horizontal="center"/>
    </xf>
    <xf numFmtId="191" fontId="6" fillId="0" borderId="451" xfId="0" applyNumberFormat="1" applyFont="1" applyBorder="1" applyAlignment="1">
      <alignment horizontal="center" vertical="center"/>
    </xf>
    <xf numFmtId="191" fontId="0" fillId="0" borderId="368" xfId="0" applyNumberFormat="1" applyBorder="1"/>
    <xf numFmtId="0" fontId="19" fillId="8" borderId="452" xfId="0" applyFont="1" applyFill="1" applyBorder="1" applyAlignment="1">
      <alignment horizontal="right"/>
    </xf>
    <xf numFmtId="0" fontId="19" fillId="8" borderId="43" xfId="0" applyFont="1" applyFill="1" applyBorder="1" applyAlignment="1">
      <alignment horizontal="right"/>
    </xf>
    <xf numFmtId="0" fontId="183" fillId="0" borderId="453" xfId="0" applyFont="1" applyBorder="1" applyAlignment="1">
      <alignment vertical="center"/>
    </xf>
    <xf numFmtId="0" fontId="183" fillId="0" borderId="454" xfId="0" applyFont="1" applyBorder="1" applyAlignment="1">
      <alignment vertical="center"/>
    </xf>
    <xf numFmtId="191" fontId="19" fillId="8" borderId="455" xfId="1" applyNumberFormat="1" applyFont="1" applyFill="1" applyBorder="1" applyAlignment="1" applyProtection="1">
      <alignment horizontal="center" vertical="center"/>
    </xf>
    <xf numFmtId="0" fontId="19" fillId="47" borderId="456" xfId="0" applyFont="1" applyFill="1" applyBorder="1" applyAlignment="1">
      <alignment horizontal="center" vertical="center"/>
    </xf>
    <xf numFmtId="0" fontId="182" fillId="48" borderId="417" xfId="0" applyFont="1" applyFill="1" applyBorder="1" applyAlignment="1">
      <alignment horizontal="left" vertical="center" indent="1"/>
    </xf>
    <xf numFmtId="0" fontId="182" fillId="48" borderId="456" xfId="0" applyFont="1" applyFill="1" applyBorder="1" applyAlignment="1">
      <alignment horizontal="left" vertical="center" indent="1"/>
    </xf>
    <xf numFmtId="191" fontId="6" fillId="0" borderId="45" xfId="0" applyNumberFormat="1" applyFont="1" applyBorder="1" applyAlignment="1">
      <alignment horizontal="center" vertical="center"/>
    </xf>
    <xf numFmtId="191" fontId="6" fillId="0" borderId="43" xfId="0" applyNumberFormat="1" applyFont="1" applyBorder="1" applyAlignment="1">
      <alignment horizontal="center" vertical="center"/>
    </xf>
    <xf numFmtId="191" fontId="6" fillId="0" borderId="43" xfId="0" applyNumberFormat="1" applyFont="1" applyBorder="1" applyAlignment="1">
      <alignment horizontal="center"/>
    </xf>
    <xf numFmtId="191" fontId="6" fillId="0" borderId="457" xfId="0" applyNumberFormat="1" applyFont="1" applyBorder="1" applyAlignment="1">
      <alignment horizontal="center" vertical="center"/>
    </xf>
    <xf numFmtId="0" fontId="183" fillId="0" borderId="453" xfId="0" applyFont="1" applyBorder="1" applyAlignment="1">
      <alignment vertical="center" wrapText="1"/>
    </xf>
    <xf numFmtId="0" fontId="183" fillId="0" borderId="454" xfId="0" applyFont="1" applyBorder="1" applyAlignment="1">
      <alignment vertical="center" wrapText="1"/>
    </xf>
    <xf numFmtId="0" fontId="180" fillId="48" borderId="417" xfId="0" applyFont="1" applyFill="1" applyBorder="1" applyAlignment="1">
      <alignment horizontal="left" vertical="center" wrapText="1" indent="1"/>
    </xf>
    <xf numFmtId="0" fontId="180" fillId="48" borderId="456" xfId="0" applyFont="1" applyFill="1" applyBorder="1" applyAlignment="1">
      <alignment horizontal="left" vertical="center" wrapText="1" indent="1"/>
    </xf>
    <xf numFmtId="0" fontId="19" fillId="8" borderId="458" xfId="0" applyFont="1" applyFill="1" applyBorder="1" applyAlignment="1">
      <alignment horizontal="right"/>
    </xf>
    <xf numFmtId="0" fontId="19" fillId="8" borderId="459" xfId="0" applyFont="1" applyFill="1" applyBorder="1" applyAlignment="1">
      <alignment horizontal="right"/>
    </xf>
    <xf numFmtId="0" fontId="183" fillId="0" borderId="460" xfId="0" applyFont="1" applyBorder="1" applyAlignment="1">
      <alignment vertical="center" wrapText="1"/>
    </xf>
    <xf numFmtId="0" fontId="183" fillId="0" borderId="461" xfId="0" applyFont="1" applyBorder="1" applyAlignment="1">
      <alignment vertical="center" wrapText="1"/>
    </xf>
    <xf numFmtId="0" fontId="6" fillId="7" borderId="462" xfId="0" applyFont="1" applyFill="1" applyBorder="1" applyAlignment="1">
      <alignment horizontal="center"/>
    </xf>
    <xf numFmtId="0" fontId="6" fillId="7" borderId="463" xfId="0" applyFont="1" applyFill="1" applyBorder="1" applyAlignment="1">
      <alignment horizontal="center"/>
    </xf>
    <xf numFmtId="191" fontId="7" fillId="7" borderId="464" xfId="1" applyNumberFormat="1" applyFont="1" applyFill="1" applyBorder="1" applyAlignment="1" applyProtection="1">
      <alignment horizontal="center"/>
    </xf>
    <xf numFmtId="0" fontId="17" fillId="6" borderId="465" xfId="0" applyFont="1" applyFill="1" applyBorder="1" applyAlignment="1">
      <alignment horizontal="centerContinuous" vertical="center"/>
    </xf>
    <xf numFmtId="0" fontId="5" fillId="6" borderId="466" xfId="0" applyFont="1" applyFill="1" applyBorder="1" applyAlignment="1">
      <alignment horizontal="centerContinuous" vertical="center"/>
    </xf>
    <xf numFmtId="0" fontId="5" fillId="6" borderId="467" xfId="0" applyFont="1" applyFill="1" applyBorder="1" applyAlignment="1">
      <alignment horizontal="centerContinuous" vertical="center"/>
    </xf>
    <xf numFmtId="0" fontId="5" fillId="6" borderId="468" xfId="0" applyFont="1" applyFill="1" applyBorder="1" applyAlignment="1">
      <alignment horizontal="centerContinuous" vertical="center"/>
    </xf>
    <xf numFmtId="0" fontId="5" fillId="6" borderId="469" xfId="0" applyFont="1" applyFill="1" applyBorder="1" applyAlignment="1">
      <alignment horizontal="centerContinuous" vertical="center"/>
    </xf>
    <xf numFmtId="0" fontId="5" fillId="6" borderId="470" xfId="0" applyFont="1" applyFill="1" applyBorder="1" applyAlignment="1">
      <alignment horizontal="center" vertical="center"/>
    </xf>
    <xf numFmtId="0" fontId="20" fillId="7" borderId="471" xfId="0" applyFont="1" applyFill="1" applyBorder="1" applyAlignment="1">
      <alignment horizontal="centerContinuous" vertical="center"/>
    </xf>
    <xf numFmtId="207" fontId="183" fillId="48" borderId="416" xfId="0" applyNumberFormat="1" applyFont="1" applyFill="1" applyBorder="1" applyAlignment="1">
      <alignment horizontal="left" vertical="center" wrapText="1" indent="2"/>
    </xf>
    <xf numFmtId="207" fontId="183" fillId="48" borderId="33" xfId="0" applyNumberFormat="1" applyFont="1" applyFill="1" applyBorder="1" applyAlignment="1">
      <alignment horizontal="left" vertical="center" wrapText="1" indent="2"/>
    </xf>
    <xf numFmtId="180" fontId="19" fillId="0" borderId="0" xfId="1" applyNumberFormat="1" applyFont="1" applyFill="1" applyBorder="1" applyAlignment="1" applyProtection="1">
      <alignment horizontal="center" vertical="center"/>
    </xf>
    <xf numFmtId="180" fontId="19" fillId="0" borderId="396" xfId="1" applyNumberFormat="1" applyFont="1" applyFill="1" applyBorder="1" applyAlignment="1" applyProtection="1">
      <alignment horizontal="center" vertical="center"/>
    </xf>
    <xf numFmtId="207" fontId="183" fillId="48" borderId="472" xfId="0" applyNumberFormat="1" applyFont="1" applyFill="1" applyBorder="1" applyAlignment="1">
      <alignment horizontal="left" vertical="center" wrapText="1" indent="2"/>
    </xf>
    <xf numFmtId="207" fontId="183" fillId="48" borderId="0" xfId="0" applyNumberFormat="1" applyFont="1" applyFill="1" applyAlignment="1">
      <alignment horizontal="left" vertical="center" wrapText="1" indent="2"/>
    </xf>
    <xf numFmtId="180" fontId="19" fillId="0" borderId="0" xfId="0" applyNumberFormat="1" applyFont="1" applyAlignment="1">
      <alignment horizontal="center" vertical="center"/>
    </xf>
    <xf numFmtId="0" fontId="6" fillId="7" borderId="219" xfId="0" applyFont="1" applyFill="1" applyBorder="1" applyAlignment="1">
      <alignment horizontal="center"/>
    </xf>
    <xf numFmtId="0" fontId="6" fillId="7" borderId="0" xfId="0" applyFont="1" applyFill="1" applyAlignment="1">
      <alignment horizontal="center"/>
    </xf>
    <xf numFmtId="0" fontId="6" fillId="7" borderId="368" xfId="0" applyFont="1" applyFill="1" applyBorder="1" applyAlignment="1">
      <alignment horizontal="center"/>
    </xf>
    <xf numFmtId="207" fontId="6" fillId="45" borderId="311" xfId="0" applyNumberFormat="1" applyFont="1" applyFill="1" applyBorder="1" applyAlignment="1">
      <alignment horizontal="center" vertical="center"/>
    </xf>
    <xf numFmtId="207" fontId="6" fillId="45" borderId="253" xfId="0" applyNumberFormat="1" applyFont="1" applyFill="1" applyBorder="1" applyAlignment="1">
      <alignment horizontal="center" vertical="center"/>
    </xf>
    <xf numFmtId="0" fontId="6" fillId="45" borderId="316" xfId="0" applyFont="1" applyFill="1" applyBorder="1" applyAlignment="1">
      <alignment horizontal="center" vertical="center"/>
    </xf>
    <xf numFmtId="0" fontId="6" fillId="45" borderId="316" xfId="0" applyFont="1" applyFill="1" applyBorder="1" applyAlignment="1">
      <alignment horizontal="centerContinuous"/>
    </xf>
    <xf numFmtId="0" fontId="6" fillId="45" borderId="80" xfId="0" applyFont="1" applyFill="1" applyBorder="1" applyAlignment="1">
      <alignment horizontal="center" vertical="center" wrapText="1"/>
    </xf>
    <xf numFmtId="0" fontId="6" fillId="45" borderId="316" xfId="0" applyFont="1" applyFill="1" applyBorder="1" applyAlignment="1">
      <alignment horizontal="center" vertical="center" wrapText="1"/>
    </xf>
    <xf numFmtId="0" fontId="6" fillId="45" borderId="0" xfId="0" applyFont="1" applyFill="1" applyAlignment="1">
      <alignment horizontal="center" vertical="center" wrapText="1"/>
    </xf>
    <xf numFmtId="207" fontId="183" fillId="48" borderId="417" xfId="0" applyNumberFormat="1" applyFont="1" applyFill="1" applyBorder="1" applyAlignment="1">
      <alignment horizontal="left" vertical="center" wrapText="1" indent="2"/>
    </xf>
    <xf numFmtId="0" fontId="19" fillId="0" borderId="0" xfId="0" applyFont="1" applyAlignment="1">
      <alignment horizontal="center" vertical="center"/>
    </xf>
    <xf numFmtId="207" fontId="6" fillId="45" borderId="438" xfId="0" applyNumberFormat="1" applyFont="1" applyFill="1" applyBorder="1" applyAlignment="1">
      <alignment horizontal="center" vertical="center"/>
    </xf>
    <xf numFmtId="207" fontId="6" fillId="45" borderId="445" xfId="0" applyNumberFormat="1" applyFont="1" applyFill="1" applyBorder="1" applyAlignment="1">
      <alignment horizontal="center" vertical="center"/>
    </xf>
    <xf numFmtId="0" fontId="6" fillId="45" borderId="446" xfId="0" applyFont="1" applyFill="1" applyBorder="1" applyAlignment="1">
      <alignment horizontal="center" vertical="center"/>
    </xf>
    <xf numFmtId="0" fontId="5" fillId="32" borderId="446" xfId="0" applyFont="1" applyFill="1" applyBorder="1" applyAlignment="1">
      <alignment horizontal="center" vertical="center" wrapText="1"/>
    </xf>
    <xf numFmtId="0" fontId="6" fillId="45" borderId="444" xfId="0" applyFont="1" applyFill="1" applyBorder="1" applyAlignment="1">
      <alignment horizontal="center" vertical="center" wrapText="1"/>
    </xf>
    <xf numFmtId="0" fontId="6" fillId="45" borderId="446" xfId="0" applyFont="1" applyFill="1" applyBorder="1" applyAlignment="1">
      <alignment horizontal="center" vertical="center" wrapText="1"/>
    </xf>
    <xf numFmtId="0" fontId="6" fillId="45" borderId="473" xfId="0" applyFont="1" applyFill="1" applyBorder="1" applyAlignment="1">
      <alignment horizontal="center" vertical="center" wrapText="1"/>
    </xf>
    <xf numFmtId="180" fontId="19" fillId="0" borderId="456" xfId="0" applyNumberFormat="1" applyFont="1" applyBorder="1" applyAlignment="1">
      <alignment horizontal="center" vertical="center"/>
    </xf>
    <xf numFmtId="0" fontId="19" fillId="8" borderId="448" xfId="0" applyFont="1" applyFill="1" applyBorder="1" applyAlignment="1">
      <alignment horizontal="right" vertical="center"/>
    </xf>
    <xf numFmtId="0" fontId="19" fillId="8" borderId="39" xfId="0" applyFont="1" applyFill="1" applyBorder="1" applyAlignment="1">
      <alignment horizontal="right" vertical="center"/>
    </xf>
    <xf numFmtId="0" fontId="19" fillId="8" borderId="452" xfId="0" applyFont="1" applyFill="1" applyBorder="1" applyAlignment="1">
      <alignment horizontal="right" vertical="center"/>
    </xf>
    <xf numFmtId="0" fontId="19" fillId="8" borderId="43" xfId="0" applyFont="1" applyFill="1" applyBorder="1" applyAlignment="1">
      <alignment horizontal="right" vertical="center"/>
    </xf>
    <xf numFmtId="0" fontId="19" fillId="47" borderId="474" xfId="0" applyFont="1" applyFill="1" applyBorder="1" applyAlignment="1">
      <alignment horizontal="center" vertical="center"/>
    </xf>
    <xf numFmtId="0" fontId="17" fillId="6" borderId="475" xfId="0" applyFont="1" applyFill="1" applyBorder="1" applyAlignment="1">
      <alignment horizontal="center" vertical="center" wrapText="1"/>
    </xf>
    <xf numFmtId="0" fontId="17" fillId="6" borderId="469" xfId="0" applyFont="1" applyFill="1" applyBorder="1" applyAlignment="1">
      <alignment horizontal="center" vertical="center" wrapText="1"/>
    </xf>
    <xf numFmtId="0" fontId="17" fillId="6" borderId="470" xfId="0" applyFont="1" applyFill="1" applyBorder="1" applyAlignment="1">
      <alignment horizontal="center" vertical="center" wrapText="1"/>
    </xf>
    <xf numFmtId="0" fontId="183" fillId="48" borderId="0" xfId="0" applyFont="1" applyFill="1" applyAlignment="1">
      <alignment horizontal="right" vertical="center"/>
    </xf>
    <xf numFmtId="37" fontId="19" fillId="0" borderId="0" xfId="1" applyNumberFormat="1" applyFont="1" applyFill="1" applyBorder="1" applyAlignment="1" applyProtection="1">
      <alignment horizontal="center" vertical="center"/>
    </xf>
    <xf numFmtId="0" fontId="183" fillId="48" borderId="472" xfId="0" applyFont="1" applyFill="1" applyBorder="1" applyAlignment="1">
      <alignment horizontal="left" vertical="center" indent="2"/>
    </xf>
    <xf numFmtId="0" fontId="183" fillId="48" borderId="0" xfId="0" applyFont="1" applyFill="1" applyAlignment="1">
      <alignment horizontal="left" vertical="center" indent="2"/>
    </xf>
    <xf numFmtId="37" fontId="20" fillId="0" borderId="476" xfId="0" applyNumberFormat="1" applyFont="1" applyBorder="1" applyAlignment="1">
      <alignment horizontal="center" vertical="center"/>
    </xf>
    <xf numFmtId="0" fontId="184" fillId="0" borderId="366" xfId="0" applyFont="1" applyBorder="1" applyAlignment="1">
      <alignment vertical="center"/>
    </xf>
    <xf numFmtId="37" fontId="184" fillId="0" borderId="477" xfId="0" applyNumberFormat="1" applyFont="1" applyBorder="1" applyAlignment="1">
      <alignment vertical="center"/>
    </xf>
    <xf numFmtId="37" fontId="43" fillId="0" borderId="478" xfId="0" applyNumberFormat="1" applyFont="1" applyBorder="1" applyAlignment="1">
      <alignment vertical="center"/>
    </xf>
    <xf numFmtId="0" fontId="19" fillId="8" borderId="479" xfId="0" applyFont="1" applyFill="1" applyBorder="1" applyAlignment="1">
      <alignment horizontal="right" vertical="center"/>
    </xf>
    <xf numFmtId="0" fontId="19" fillId="8" borderId="47" xfId="0" applyFont="1" applyFill="1" applyBorder="1" applyAlignment="1">
      <alignment horizontal="right" vertical="center"/>
    </xf>
    <xf numFmtId="37" fontId="20" fillId="0" borderId="480" xfId="0" applyNumberFormat="1" applyFont="1" applyBorder="1" applyAlignment="1">
      <alignment horizontal="center" vertical="center"/>
    </xf>
    <xf numFmtId="184" fontId="43" fillId="0" borderId="0" xfId="0" applyNumberFormat="1" applyFont="1" applyAlignment="1">
      <alignment vertical="center"/>
    </xf>
    <xf numFmtId="37" fontId="0" fillId="0" borderId="481" xfId="0" applyNumberFormat="1" applyBorder="1" applyAlignment="1">
      <alignment vertical="center"/>
    </xf>
    <xf numFmtId="191" fontId="7" fillId="7" borderId="482" xfId="1" applyNumberFormat="1" applyFont="1" applyFill="1" applyBorder="1" applyAlignment="1" applyProtection="1">
      <alignment horizontal="center"/>
    </xf>
    <xf numFmtId="191" fontId="7" fillId="7" borderId="475" xfId="1" applyNumberFormat="1" applyFont="1" applyFill="1" applyBorder="1" applyAlignment="1" applyProtection="1">
      <alignment horizontal="center"/>
    </xf>
    <xf numFmtId="0" fontId="183" fillId="48" borderId="417" xfId="0" applyFont="1" applyFill="1" applyBorder="1" applyAlignment="1">
      <alignment horizontal="right" vertical="center"/>
    </xf>
    <xf numFmtId="0" fontId="184" fillId="0" borderId="483" xfId="0" applyFont="1" applyBorder="1" applyAlignment="1">
      <alignment vertical="center"/>
    </xf>
    <xf numFmtId="0" fontId="20" fillId="7" borderId="484" xfId="0" applyFont="1" applyFill="1" applyBorder="1" applyAlignment="1">
      <alignment horizontal="centerContinuous" vertical="center"/>
    </xf>
    <xf numFmtId="180" fontId="20" fillId="0" borderId="480" xfId="0" applyNumberFormat="1" applyFont="1" applyBorder="1" applyAlignment="1">
      <alignment horizontal="center" vertical="center"/>
    </xf>
    <xf numFmtId="37" fontId="184" fillId="0" borderId="485" xfId="0" applyNumberFormat="1" applyFont="1" applyBorder="1" applyAlignment="1">
      <alignment vertical="center"/>
    </xf>
    <xf numFmtId="180" fontId="1" fillId="0" borderId="481" xfId="0" applyNumberFormat="1" applyFont="1" applyBorder="1" applyAlignment="1">
      <alignment vertical="center"/>
    </xf>
    <xf numFmtId="0" fontId="19" fillId="47" borderId="473" xfId="0" applyFont="1" applyFill="1" applyBorder="1" applyAlignment="1">
      <alignment horizontal="center" vertical="center"/>
    </xf>
    <xf numFmtId="0" fontId="182" fillId="48" borderId="486" xfId="0" applyFont="1" applyFill="1" applyBorder="1" applyAlignment="1">
      <alignment horizontal="left" vertical="center" indent="1"/>
    </xf>
    <xf numFmtId="0" fontId="182" fillId="48" borderId="473" xfId="0" applyFont="1" applyFill="1" applyBorder="1" applyAlignment="1">
      <alignment horizontal="left" vertical="center" indent="1"/>
    </xf>
    <xf numFmtId="191" fontId="6" fillId="0" borderId="49" xfId="0" applyNumberFormat="1" applyFont="1" applyBorder="1" applyAlignment="1">
      <alignment horizontal="center" vertical="center"/>
    </xf>
    <xf numFmtId="191" fontId="6" fillId="0" borderId="47" xfId="0" applyNumberFormat="1" applyFont="1" applyBorder="1" applyAlignment="1">
      <alignment horizontal="center" vertical="center"/>
    </xf>
    <xf numFmtId="191" fontId="6" fillId="0" borderId="47" xfId="0" applyNumberFormat="1" applyFont="1" applyBorder="1" applyAlignment="1">
      <alignment horizontal="center"/>
    </xf>
    <xf numFmtId="191" fontId="6" fillId="0" borderId="487" xfId="0" applyNumberFormat="1" applyFont="1" applyBorder="1" applyAlignment="1">
      <alignment horizontal="center" vertical="center"/>
    </xf>
    <xf numFmtId="0" fontId="6" fillId="45" borderId="488" xfId="0" applyFont="1" applyFill="1" applyBorder="1" applyAlignment="1">
      <alignment horizontal="center" vertical="center"/>
    </xf>
    <xf numFmtId="0" fontId="6" fillId="45" borderId="489" xfId="0" applyFont="1" applyFill="1" applyBorder="1" applyAlignment="1">
      <alignment horizontal="center" vertical="center"/>
    </xf>
    <xf numFmtId="0" fontId="6" fillId="45" borderId="490" xfId="0" applyFont="1" applyFill="1" applyBorder="1" applyAlignment="1">
      <alignment horizontal="center" vertical="center" wrapText="1"/>
    </xf>
    <xf numFmtId="0" fontId="6" fillId="45" borderId="489" xfId="0" applyFont="1" applyFill="1" applyBorder="1" applyAlignment="1">
      <alignment horizontal="center" vertical="center" wrapText="1"/>
    </xf>
    <xf numFmtId="9" fontId="19" fillId="0" borderId="0" xfId="3" applyFont="1" applyFill="1" applyBorder="1" applyAlignment="1" applyProtection="1">
      <alignment horizontal="center" vertical="center"/>
    </xf>
    <xf numFmtId="37" fontId="0" fillId="0" borderId="403" xfId="0" applyNumberFormat="1" applyBorder="1" applyAlignment="1">
      <alignment vertical="center"/>
    </xf>
    <xf numFmtId="0" fontId="17" fillId="14" borderId="416" xfId="0" applyFont="1" applyFill="1" applyBorder="1" applyAlignment="1">
      <alignment horizontal="center" vertical="center"/>
    </xf>
    <xf numFmtId="0" fontId="17" fillId="14" borderId="33" xfId="0" applyFont="1" applyFill="1" applyBorder="1" applyAlignment="1">
      <alignment horizontal="center" vertical="center"/>
    </xf>
    <xf numFmtId="0" fontId="17" fillId="14" borderId="491" xfId="0" applyFont="1" applyFill="1" applyBorder="1" applyAlignment="1">
      <alignment horizontal="center" vertical="center"/>
    </xf>
    <xf numFmtId="0" fontId="6" fillId="45" borderId="492" xfId="0" applyFont="1" applyFill="1" applyBorder="1" applyAlignment="1">
      <alignment horizontal="center" vertical="center"/>
    </xf>
    <xf numFmtId="0" fontId="6" fillId="45" borderId="493" xfId="0" applyFont="1" applyFill="1" applyBorder="1" applyAlignment="1">
      <alignment horizontal="center" vertical="center"/>
    </xf>
    <xf numFmtId="0" fontId="6" fillId="45" borderId="494" xfId="0" applyFont="1" applyFill="1" applyBorder="1" applyAlignment="1">
      <alignment horizontal="center" vertical="center" wrapText="1"/>
    </xf>
    <xf numFmtId="0" fontId="6" fillId="45" borderId="493" xfId="0" applyFont="1" applyFill="1" applyBorder="1" applyAlignment="1">
      <alignment horizontal="center" vertical="center" wrapText="1"/>
    </xf>
    <xf numFmtId="0" fontId="17" fillId="14" borderId="486" xfId="0" applyFont="1" applyFill="1" applyBorder="1" applyAlignment="1">
      <alignment horizontal="center" vertical="center"/>
    </xf>
    <xf numFmtId="0" fontId="17" fillId="14" borderId="391" xfId="0" applyFont="1" applyFill="1" applyBorder="1" applyAlignment="1">
      <alignment horizontal="center" vertical="center"/>
    </xf>
    <xf numFmtId="0" fontId="17" fillId="14" borderId="392" xfId="0" applyFont="1" applyFill="1" applyBorder="1" applyAlignment="1">
      <alignment horizontal="center" vertical="center"/>
    </xf>
    <xf numFmtId="180" fontId="19" fillId="8" borderId="39" xfId="1" applyNumberFormat="1" applyFont="1" applyFill="1" applyBorder="1" applyAlignment="1" applyProtection="1">
      <alignment horizontal="center"/>
    </xf>
    <xf numFmtId="180" fontId="19" fillId="8" borderId="40" xfId="1" applyNumberFormat="1" applyFont="1" applyFill="1" applyBorder="1" applyAlignment="1" applyProtection="1">
      <alignment horizontal="center"/>
    </xf>
    <xf numFmtId="9" fontId="19" fillId="0" borderId="401" xfId="3" applyFont="1" applyFill="1" applyBorder="1" applyAlignment="1" applyProtection="1">
      <alignment horizontal="center" vertical="center"/>
    </xf>
    <xf numFmtId="38" fontId="20" fillId="0" borderId="495" xfId="0" applyNumberFormat="1" applyFont="1" applyBorder="1" applyAlignment="1">
      <alignment horizontal="center" vertical="center"/>
    </xf>
    <xf numFmtId="0" fontId="184" fillId="0" borderId="496" xfId="0" applyFont="1" applyBorder="1" applyAlignment="1">
      <alignment vertical="center"/>
    </xf>
    <xf numFmtId="0" fontId="43" fillId="0" borderId="496" xfId="0" applyFont="1" applyBorder="1" applyAlignment="1">
      <alignment vertical="center"/>
    </xf>
    <xf numFmtId="38" fontId="0" fillId="0" borderId="496" xfId="0" applyNumberFormat="1" applyBorder="1" applyAlignment="1">
      <alignment vertical="center"/>
    </xf>
    <xf numFmtId="38" fontId="0" fillId="0" borderId="497" xfId="0" applyNumberFormat="1" applyBorder="1" applyAlignment="1">
      <alignment vertical="center"/>
    </xf>
    <xf numFmtId="0" fontId="6" fillId="7" borderId="417"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33" xfId="0" applyFont="1" applyFill="1" applyBorder="1" applyAlignment="1">
      <alignment horizontal="center" vertical="center" wrapText="1"/>
    </xf>
    <xf numFmtId="0" fontId="6" fillId="7" borderId="368" xfId="0" applyFont="1" applyFill="1" applyBorder="1" applyAlignment="1">
      <alignment horizontal="center" vertical="center" wrapText="1"/>
    </xf>
    <xf numFmtId="0" fontId="17" fillId="14" borderId="0" xfId="0" applyFont="1" applyFill="1" applyAlignment="1">
      <alignment horizontal="center" vertical="center" wrapText="1"/>
    </xf>
    <xf numFmtId="0" fontId="6" fillId="7" borderId="486" xfId="0" applyFont="1" applyFill="1" applyBorder="1" applyAlignment="1">
      <alignment horizontal="center" vertical="center" wrapText="1"/>
    </xf>
    <xf numFmtId="0" fontId="6" fillId="7" borderId="391" xfId="0" applyFont="1" applyFill="1" applyBorder="1" applyAlignment="1">
      <alignment horizontal="center" vertical="center" wrapText="1"/>
    </xf>
    <xf numFmtId="0" fontId="6" fillId="7" borderId="392" xfId="0" applyFont="1" applyFill="1" applyBorder="1" applyAlignment="1">
      <alignment horizontal="center" vertical="center" wrapText="1"/>
    </xf>
    <xf numFmtId="0" fontId="6" fillId="0" borderId="41" xfId="0" applyFont="1" applyBorder="1" applyAlignment="1">
      <alignment horizontal="centerContinuous" vertical="center" wrapText="1"/>
    </xf>
    <xf numFmtId="0" fontId="6" fillId="0" borderId="39" xfId="0" applyFont="1" applyBorder="1" applyAlignment="1">
      <alignment horizontal="centerContinuous" vertical="center" wrapText="1"/>
    </xf>
    <xf numFmtId="0" fontId="6" fillId="0" borderId="39" xfId="0" applyFont="1" applyBorder="1" applyAlignment="1">
      <alignment horizontal="centerContinuous" vertical="center"/>
    </xf>
    <xf numFmtId="0" fontId="6" fillId="0" borderId="40" xfId="0" applyFont="1" applyBorder="1" applyAlignment="1">
      <alignment horizontal="centerContinuous" vertical="center" wrapText="1"/>
    </xf>
    <xf numFmtId="0" fontId="6" fillId="45" borderId="417" xfId="0" applyFont="1" applyFill="1" applyBorder="1" applyAlignment="1">
      <alignment horizontal="center" vertical="center"/>
    </xf>
    <xf numFmtId="0" fontId="6" fillId="45" borderId="0" xfId="0" applyFont="1" applyFill="1" applyAlignment="1">
      <alignment horizontal="center" vertical="center"/>
    </xf>
    <xf numFmtId="0" fontId="174" fillId="0" borderId="41" xfId="0" applyFont="1" applyBorder="1" applyAlignment="1">
      <alignment horizontal="center" vertical="center"/>
    </xf>
    <xf numFmtId="180" fontId="174" fillId="0" borderId="39" xfId="0" applyNumberFormat="1" applyFont="1" applyBorder="1" applyAlignment="1">
      <alignment horizontal="center" vertical="center"/>
    </xf>
    <xf numFmtId="0" fontId="174" fillId="0" borderId="39" xfId="0" applyFont="1" applyBorder="1" applyAlignment="1">
      <alignment horizontal="left" vertical="center" wrapText="1" indent="1"/>
    </xf>
    <xf numFmtId="0" fontId="174" fillId="0" borderId="39" xfId="0" applyFont="1" applyBorder="1" applyAlignment="1">
      <alignment horizontal="center" vertical="center"/>
    </xf>
    <xf numFmtId="3" fontId="174" fillId="0" borderId="39" xfId="0" applyNumberFormat="1" applyFont="1" applyBorder="1" applyAlignment="1">
      <alignment horizontal="center" vertical="center"/>
    </xf>
    <xf numFmtId="15" fontId="174" fillId="0" borderId="39" xfId="0" applyNumberFormat="1" applyFont="1" applyBorder="1" applyAlignment="1">
      <alignment horizontal="center" vertical="center"/>
    </xf>
    <xf numFmtId="0" fontId="174" fillId="0" borderId="412" xfId="0" applyFont="1" applyBorder="1" applyAlignment="1">
      <alignment horizontal="center" vertical="center"/>
    </xf>
    <xf numFmtId="0" fontId="182" fillId="45" borderId="45" xfId="0" applyFont="1" applyFill="1" applyBorder="1" applyAlignment="1">
      <alignment horizontal="center" vertical="center" wrapText="1"/>
    </xf>
    <xf numFmtId="0" fontId="182" fillId="45" borderId="43" xfId="0" applyFont="1" applyFill="1" applyBorder="1" applyAlignment="1">
      <alignment horizontal="center" vertical="center" wrapText="1"/>
    </xf>
    <xf numFmtId="0" fontId="180" fillId="45" borderId="43" xfId="0" applyFont="1" applyFill="1" applyBorder="1" applyAlignment="1">
      <alignment horizontal="center" vertical="center" wrapText="1"/>
    </xf>
    <xf numFmtId="0" fontId="182" fillId="45" borderId="44" xfId="0" applyFont="1" applyFill="1" applyBorder="1" applyAlignment="1">
      <alignment horizontal="center" vertical="center" wrapText="1"/>
    </xf>
    <xf numFmtId="0" fontId="7" fillId="7" borderId="125" xfId="0" applyFont="1" applyFill="1" applyBorder="1" applyAlignment="1">
      <alignment horizontal="center" vertical="center" wrapText="1"/>
    </xf>
    <xf numFmtId="0" fontId="7" fillId="7" borderId="250" xfId="0" applyFont="1" applyFill="1" applyBorder="1" applyAlignment="1">
      <alignment horizontal="center" vertical="center" wrapText="1"/>
    </xf>
    <xf numFmtId="0" fontId="7" fillId="7" borderId="225" xfId="0" applyFont="1" applyFill="1" applyBorder="1" applyAlignment="1">
      <alignment horizontal="center" vertical="center" wrapText="1"/>
    </xf>
    <xf numFmtId="0" fontId="174" fillId="0" borderId="45" xfId="0" applyFont="1" applyBorder="1" applyAlignment="1">
      <alignment horizontal="center" vertical="center"/>
    </xf>
    <xf numFmtId="180" fontId="174" fillId="0" borderId="43" xfId="0" applyNumberFormat="1" applyFont="1" applyBorder="1" applyAlignment="1">
      <alignment horizontal="center" vertical="center"/>
    </xf>
    <xf numFmtId="0" fontId="174" fillId="0" borderId="43" xfId="0" applyFont="1" applyBorder="1" applyAlignment="1">
      <alignment horizontal="left" vertical="center" wrapText="1" indent="1"/>
    </xf>
    <xf numFmtId="0" fontId="174" fillId="0" borderId="43" xfId="0" applyFont="1" applyBorder="1" applyAlignment="1">
      <alignment horizontal="center" vertical="center"/>
    </xf>
    <xf numFmtId="3" fontId="174" fillId="0" borderId="43" xfId="0" applyNumberFormat="1" applyFont="1" applyBorder="1" applyAlignment="1">
      <alignment horizontal="center" vertical="center"/>
    </xf>
    <xf numFmtId="15" fontId="174" fillId="0" borderId="43" xfId="0" applyNumberFormat="1" applyFont="1" applyBorder="1" applyAlignment="1">
      <alignment horizontal="center" vertical="center"/>
    </xf>
    <xf numFmtId="0" fontId="174" fillId="0" borderId="415" xfId="0" applyFont="1" applyBorder="1" applyAlignment="1">
      <alignment horizontal="center" vertical="center"/>
    </xf>
    <xf numFmtId="1" fontId="6" fillId="0" borderId="49" xfId="0" applyNumberFormat="1" applyFont="1" applyBorder="1" applyAlignment="1">
      <alignment horizontal="center" vertical="center"/>
    </xf>
    <xf numFmtId="0" fontId="6" fillId="0" borderId="47" xfId="0" applyFont="1" applyBorder="1" applyAlignment="1">
      <alignment horizontal="center" vertical="center"/>
    </xf>
    <xf numFmtId="1" fontId="6" fillId="0" borderId="47" xfId="0" applyNumberFormat="1" applyFont="1" applyBorder="1" applyAlignment="1">
      <alignment horizontal="center" vertical="center"/>
    </xf>
    <xf numFmtId="0" fontId="6" fillId="0" borderId="498" xfId="0" applyFont="1" applyBorder="1" applyAlignment="1">
      <alignment horizontal="center" vertical="center"/>
    </xf>
    <xf numFmtId="1" fontId="6" fillId="0" borderId="499" xfId="0" applyNumberFormat="1" applyFont="1" applyBorder="1" applyAlignment="1">
      <alignment horizontal="center" vertical="center"/>
    </xf>
    <xf numFmtId="0" fontId="6" fillId="0" borderId="499" xfId="0" applyFont="1" applyBorder="1" applyAlignment="1">
      <alignment horizontal="center" vertical="center"/>
    </xf>
    <xf numFmtId="1" fontId="43" fillId="0" borderId="0" xfId="0" applyNumberFormat="1" applyFont="1" applyAlignment="1">
      <alignment horizontal="center"/>
    </xf>
    <xf numFmtId="180" fontId="7" fillId="7" borderId="500" xfId="1" applyNumberFormat="1" applyFont="1" applyFill="1" applyBorder="1" applyAlignment="1" applyProtection="1">
      <alignment horizontal="center"/>
    </xf>
    <xf numFmtId="180" fontId="7" fillId="7" borderId="469" xfId="1" applyNumberFormat="1" applyFont="1" applyFill="1" applyBorder="1" applyAlignment="1" applyProtection="1">
      <alignment horizontal="center"/>
    </xf>
    <xf numFmtId="180" fontId="7" fillId="7" borderId="470" xfId="1" applyNumberFormat="1" applyFont="1" applyFill="1" applyBorder="1" applyAlignment="1" applyProtection="1">
      <alignment horizontal="center"/>
    </xf>
    <xf numFmtId="0" fontId="6" fillId="7" borderId="475" xfId="0" applyFont="1" applyFill="1" applyBorder="1" applyAlignment="1">
      <alignment horizontal="centerContinuous" vertical="center"/>
    </xf>
    <xf numFmtId="0" fontId="6" fillId="7" borderId="469" xfId="0" applyFont="1" applyFill="1" applyBorder="1" applyAlignment="1">
      <alignment horizontal="centerContinuous" vertical="center"/>
    </xf>
    <xf numFmtId="0" fontId="6" fillId="7" borderId="475" xfId="0" applyFont="1" applyFill="1" applyBorder="1" applyAlignment="1">
      <alignment horizontal="center" vertical="center"/>
    </xf>
    <xf numFmtId="0" fontId="6" fillId="7" borderId="469" xfId="0" applyFont="1" applyFill="1" applyBorder="1" applyAlignment="1">
      <alignment horizontal="center" vertical="center"/>
    </xf>
    <xf numFmtId="0" fontId="17" fillId="14" borderId="501" xfId="0" applyFont="1" applyFill="1" applyBorder="1" applyAlignment="1">
      <alignment horizontal="center" vertical="center"/>
    </xf>
    <xf numFmtId="0" fontId="17" fillId="14" borderId="502" xfId="0" applyFont="1" applyFill="1" applyBorder="1" applyAlignment="1">
      <alignment horizontal="center" vertical="center"/>
    </xf>
    <xf numFmtId="0" fontId="17" fillId="14" borderId="503" xfId="0" applyFont="1" applyFill="1" applyBorder="1" applyAlignment="1">
      <alignment horizontal="center" vertical="center"/>
    </xf>
    <xf numFmtId="0" fontId="7" fillId="45" borderId="504" xfId="0" applyFont="1" applyFill="1" applyBorder="1" applyAlignment="1">
      <alignment horizontal="left" vertical="center" wrapText="1"/>
    </xf>
    <xf numFmtId="0" fontId="6" fillId="45" borderId="505" xfId="0" applyFont="1" applyFill="1" applyBorder="1" applyAlignment="1">
      <alignment horizontal="center" vertical="center"/>
    </xf>
    <xf numFmtId="0" fontId="6" fillId="45" borderId="506" xfId="0" applyFont="1" applyFill="1" applyBorder="1" applyAlignment="1">
      <alignment horizontal="center" vertical="center"/>
    </xf>
    <xf numFmtId="0" fontId="19" fillId="7" borderId="507" xfId="0" applyFont="1" applyFill="1" applyBorder="1" applyAlignment="1">
      <alignment horizontal="center" vertical="center"/>
    </xf>
    <xf numFmtId="0" fontId="19" fillId="7" borderId="508" xfId="0" applyFont="1" applyFill="1" applyBorder="1" applyAlignment="1">
      <alignment horizontal="center" vertical="center"/>
    </xf>
    <xf numFmtId="0" fontId="19" fillId="7" borderId="509" xfId="0" applyFont="1" applyFill="1" applyBorder="1" applyAlignment="1">
      <alignment horizontal="center" vertical="center"/>
    </xf>
    <xf numFmtId="0" fontId="182" fillId="38" borderId="45" xfId="0" applyFont="1" applyFill="1" applyBorder="1" applyAlignment="1">
      <alignment horizontal="left" vertical="center" wrapText="1"/>
    </xf>
    <xf numFmtId="0" fontId="6" fillId="0" borderId="44" xfId="0" applyFont="1" applyBorder="1" applyAlignment="1">
      <alignment horizontal="center" vertical="center"/>
    </xf>
    <xf numFmtId="0" fontId="174" fillId="0" borderId="49" xfId="0" applyFont="1" applyBorder="1" applyAlignment="1">
      <alignment horizontal="center" vertical="center"/>
    </xf>
    <xf numFmtId="180" fontId="174" fillId="0" borderId="47" xfId="0" applyNumberFormat="1" applyFont="1" applyBorder="1" applyAlignment="1">
      <alignment horizontal="center" vertical="center"/>
    </xf>
    <xf numFmtId="0" fontId="174" fillId="0" borderId="47" xfId="0" applyFont="1" applyBorder="1" applyAlignment="1">
      <alignment horizontal="left" vertical="center" wrapText="1" indent="1"/>
    </xf>
    <xf numFmtId="0" fontId="174" fillId="0" borderId="47" xfId="0" applyFont="1" applyBorder="1" applyAlignment="1">
      <alignment horizontal="center" vertical="center"/>
    </xf>
    <xf numFmtId="3" fontId="174" fillId="0" borderId="47" xfId="0" applyNumberFormat="1" applyFont="1" applyBorder="1" applyAlignment="1">
      <alignment horizontal="center" vertical="center"/>
    </xf>
    <xf numFmtId="15" fontId="174" fillId="0" borderId="47" xfId="0" applyNumberFormat="1" applyFont="1" applyBorder="1" applyAlignment="1">
      <alignment horizontal="center" vertical="center"/>
    </xf>
    <xf numFmtId="0" fontId="174" fillId="0" borderId="510" xfId="0" applyFont="1" applyBorder="1" applyAlignment="1">
      <alignment horizontal="center" vertical="center"/>
    </xf>
    <xf numFmtId="0" fontId="6" fillId="16" borderId="448" xfId="0" applyFont="1" applyFill="1" applyBorder="1" applyAlignment="1">
      <alignment horizontal="center" vertical="center"/>
    </xf>
    <xf numFmtId="0" fontId="17" fillId="14" borderId="472" xfId="0" applyFont="1" applyFill="1" applyBorder="1" applyAlignment="1">
      <alignment horizontal="centerContinuous" vertical="center"/>
    </xf>
    <xf numFmtId="0" fontId="5" fillId="14" borderId="0" xfId="0" applyFont="1" applyFill="1" applyAlignment="1">
      <alignment horizontal="centerContinuous" vertical="center"/>
    </xf>
    <xf numFmtId="0" fontId="17" fillId="14" borderId="0" xfId="0" applyFont="1" applyFill="1" applyAlignment="1">
      <alignment horizontal="centerContinuous" vertical="center"/>
    </xf>
    <xf numFmtId="0" fontId="5" fillId="14" borderId="368" xfId="0" applyFont="1" applyFill="1" applyBorder="1" applyAlignment="1">
      <alignment horizontal="centerContinuous" vertical="center"/>
    </xf>
    <xf numFmtId="0" fontId="6" fillId="7" borderId="452" xfId="0" applyFont="1" applyFill="1" applyBorder="1" applyAlignment="1">
      <alignment horizontal="centerContinuous" vertical="center"/>
    </xf>
    <xf numFmtId="0" fontId="6" fillId="45" borderId="511" xfId="0" applyFont="1" applyFill="1" applyBorder="1" applyAlignment="1">
      <alignment horizontal="center" vertical="center" wrapText="1"/>
    </xf>
    <xf numFmtId="0" fontId="6" fillId="45" borderId="469" xfId="0" applyFont="1" applyFill="1" applyBorder="1" applyAlignment="1">
      <alignment horizontal="center" vertical="center" wrapText="1"/>
    </xf>
    <xf numFmtId="0" fontId="6" fillId="45" borderId="512" xfId="0" applyFont="1" applyFill="1" applyBorder="1" applyAlignment="1">
      <alignment horizontal="center" vertical="center" wrapText="1"/>
    </xf>
    <xf numFmtId="38" fontId="6" fillId="0" borderId="479" xfId="0" applyNumberFormat="1" applyFont="1" applyBorder="1" applyAlignment="1">
      <alignment horizontal="center" vertical="center"/>
    </xf>
    <xf numFmtId="38" fontId="6" fillId="0" borderId="47" xfId="0" applyNumberFormat="1" applyFont="1" applyBorder="1" applyAlignment="1">
      <alignment horizontal="center" vertical="center"/>
    </xf>
    <xf numFmtId="10" fontId="6" fillId="16" borderId="48" xfId="3" applyNumberFormat="1" applyFont="1" applyFill="1" applyBorder="1" applyAlignment="1" applyProtection="1">
      <alignment horizontal="center" vertical="center"/>
    </xf>
    <xf numFmtId="0" fontId="6" fillId="0" borderId="413" xfId="0" applyFont="1" applyBorder="1" applyAlignment="1">
      <alignment horizontal="center" vertical="center"/>
    </xf>
    <xf numFmtId="0" fontId="174" fillId="0" borderId="39" xfId="0" applyFont="1" applyBorder="1" applyAlignment="1">
      <alignment horizontal="left" vertical="center" indent="1"/>
    </xf>
    <xf numFmtId="2" fontId="174" fillId="0" borderId="39" xfId="0" applyNumberFormat="1" applyFont="1" applyBorder="1" applyAlignment="1">
      <alignment horizontal="center" vertical="center"/>
    </xf>
    <xf numFmtId="0" fontId="19" fillId="17" borderId="448" xfId="0" applyFont="1" applyFill="1" applyBorder="1" applyAlignment="1">
      <alignment horizontal="center" vertical="center"/>
    </xf>
    <xf numFmtId="0" fontId="174" fillId="0" borderId="413" xfId="0" applyFont="1" applyBorder="1" applyAlignment="1">
      <alignment horizontal="left" vertical="center" indent="1"/>
    </xf>
    <xf numFmtId="0" fontId="174" fillId="0" borderId="513" xfId="0" applyFont="1" applyBorder="1" applyAlignment="1">
      <alignment horizontal="left" vertical="center" indent="1"/>
    </xf>
    <xf numFmtId="0" fontId="174" fillId="0" borderId="414" xfId="0" applyFont="1" applyBorder="1" applyAlignment="1">
      <alignment horizontal="left" vertical="center" indent="1"/>
    </xf>
    <xf numFmtId="2" fontId="174" fillId="0" borderId="43" xfId="0" applyNumberFormat="1" applyFont="1" applyBorder="1" applyAlignment="1">
      <alignment horizontal="center" vertical="center"/>
    </xf>
    <xf numFmtId="0" fontId="19" fillId="17" borderId="452" xfId="0" applyFont="1" applyFill="1" applyBorder="1" applyAlignment="1">
      <alignment horizontal="center" vertical="center"/>
    </xf>
    <xf numFmtId="0" fontId="182" fillId="38" borderId="49" xfId="0" applyFont="1" applyFill="1" applyBorder="1" applyAlignment="1">
      <alignment horizontal="left" vertical="center" wrapText="1"/>
    </xf>
    <xf numFmtId="0" fontId="6" fillId="0" borderId="48" xfId="0" applyFont="1" applyBorder="1" applyAlignment="1">
      <alignment horizontal="center" vertical="center"/>
    </xf>
    <xf numFmtId="0" fontId="6" fillId="0" borderId="514" xfId="0" applyFont="1" applyBorder="1" applyAlignment="1">
      <alignment horizontal="center" vertical="center"/>
    </xf>
    <xf numFmtId="0" fontId="6" fillId="0" borderId="479" xfId="0" applyFont="1" applyBorder="1" applyAlignment="1">
      <alignment horizontal="center" vertical="center"/>
    </xf>
    <xf numFmtId="0" fontId="6" fillId="0" borderId="49" xfId="0" applyFont="1" applyBorder="1" applyAlignment="1">
      <alignment horizontal="center" vertical="center"/>
    </xf>
    <xf numFmtId="0" fontId="6" fillId="0" borderId="48" xfId="0" applyFont="1" applyBorder="1" applyAlignment="1">
      <alignment horizontal="center" vertical="center" wrapText="1"/>
    </xf>
    <xf numFmtId="0" fontId="6" fillId="0" borderId="475" xfId="0" applyFont="1" applyBorder="1" applyAlignment="1">
      <alignment horizontal="center" vertical="center"/>
    </xf>
    <xf numFmtId="1" fontId="6" fillId="0" borderId="469" xfId="0" applyNumberFormat="1" applyFont="1" applyBorder="1" applyAlignment="1">
      <alignment horizontal="center" vertical="center"/>
    </xf>
    <xf numFmtId="0" fontId="6" fillId="0" borderId="470" xfId="0" applyFont="1" applyBorder="1" applyAlignment="1">
      <alignment horizontal="center" vertical="center"/>
    </xf>
    <xf numFmtId="0" fontId="6" fillId="0" borderId="469" xfId="0" applyFont="1" applyBorder="1" applyAlignment="1">
      <alignment horizontal="center" vertical="center"/>
    </xf>
    <xf numFmtId="0" fontId="174" fillId="0" borderId="514" xfId="0" applyFont="1" applyBorder="1" applyAlignment="1">
      <alignment horizontal="left" vertical="center" indent="1"/>
    </xf>
    <xf numFmtId="0" fontId="174" fillId="0" borderId="515" xfId="0" applyFont="1" applyBorder="1" applyAlignment="1">
      <alignment horizontal="left" vertical="center" indent="1"/>
    </xf>
    <xf numFmtId="0" fontId="174" fillId="0" borderId="516" xfId="0" applyFont="1" applyBorder="1" applyAlignment="1">
      <alignment horizontal="left" vertical="center" indent="1"/>
    </xf>
    <xf numFmtId="2" fontId="174" fillId="0" borderId="47" xfId="0" applyNumberFormat="1" applyFont="1" applyBorder="1" applyAlignment="1">
      <alignment horizontal="center" vertical="center"/>
    </xf>
    <xf numFmtId="0" fontId="17" fillId="21" borderId="96" xfId="0" applyFont="1" applyFill="1" applyBorder="1" applyAlignment="1">
      <alignment horizontal="centerContinuous" vertical="center"/>
    </xf>
    <xf numFmtId="0" fontId="165" fillId="21" borderId="517" xfId="0" applyFont="1" applyFill="1" applyBorder="1" applyAlignment="1">
      <alignment vertical="center"/>
    </xf>
    <xf numFmtId="0" fontId="17" fillId="21" borderId="518" xfId="0" applyFont="1" applyFill="1" applyBorder="1" applyAlignment="1">
      <alignment horizontal="centerContinuous" vertical="center"/>
    </xf>
    <xf numFmtId="0" fontId="5" fillId="6" borderId="519" xfId="0" applyFont="1" applyFill="1" applyBorder="1" applyAlignment="1">
      <alignment horizontal="center" vertical="center"/>
    </xf>
    <xf numFmtId="0" fontId="5" fillId="6" borderId="520" xfId="0" applyFont="1" applyFill="1" applyBorder="1" applyAlignment="1">
      <alignment horizontal="center" vertical="center"/>
    </xf>
    <xf numFmtId="0" fontId="5" fillId="6" borderId="521" xfId="0" applyFont="1" applyFill="1" applyBorder="1" applyAlignment="1">
      <alignment horizontal="center" vertical="center"/>
    </xf>
    <xf numFmtId="0" fontId="160" fillId="6" borderId="257" xfId="0" applyFont="1" applyFill="1" applyBorder="1" applyAlignment="1">
      <alignment horizontal="centerContinuous" vertical="center"/>
    </xf>
    <xf numFmtId="0" fontId="5" fillId="6" borderId="96" xfId="0" applyFont="1" applyFill="1" applyBorder="1" applyAlignment="1">
      <alignment horizontal="centerContinuous" vertical="center"/>
    </xf>
    <xf numFmtId="0" fontId="5" fillId="6" borderId="518" xfId="0" applyFont="1" applyFill="1" applyBorder="1" applyAlignment="1">
      <alignment horizontal="centerContinuous" vertical="center"/>
    </xf>
    <xf numFmtId="0" fontId="0" fillId="0" borderId="522" xfId="0" applyBorder="1"/>
    <xf numFmtId="0" fontId="6" fillId="7" borderId="523" xfId="0" applyFont="1" applyFill="1" applyBorder="1" applyAlignment="1">
      <alignment horizontal="center" vertical="center" wrapText="1"/>
    </xf>
    <xf numFmtId="0" fontId="6" fillId="7" borderId="524" xfId="0" applyFont="1" applyFill="1" applyBorder="1" applyAlignment="1">
      <alignment horizontal="center" vertical="center" wrapText="1"/>
    </xf>
    <xf numFmtId="0" fontId="0" fillId="0" borderId="0" xfId="0" applyAlignment="1">
      <alignment horizontal="center" wrapText="1"/>
    </xf>
    <xf numFmtId="0" fontId="20" fillId="0" borderId="414" xfId="0" applyFont="1" applyBorder="1" applyAlignment="1">
      <alignment horizontal="center" vertical="center"/>
    </xf>
    <xf numFmtId="200" fontId="174" fillId="0" borderId="43" xfId="0" applyNumberFormat="1" applyFont="1" applyBorder="1" applyAlignment="1">
      <alignment horizontal="center" vertical="center"/>
    </xf>
    <xf numFmtId="0" fontId="20" fillId="0" borderId="43" xfId="0" applyFont="1" applyBorder="1" applyAlignment="1">
      <alignment horizontal="left" vertical="center" wrapText="1"/>
    </xf>
    <xf numFmtId="0" fontId="20" fillId="0" borderId="43" xfId="0" applyFont="1" applyBorder="1" applyAlignment="1">
      <alignment horizontal="center" vertical="center" wrapText="1"/>
    </xf>
    <xf numFmtId="0" fontId="20" fillId="0" borderId="413" xfId="0" applyFont="1" applyBorder="1" applyAlignment="1">
      <alignment horizontal="left" vertical="center" wrapText="1"/>
    </xf>
    <xf numFmtId="0" fontId="20" fillId="0" borderId="513" xfId="0" applyFont="1" applyBorder="1" applyAlignment="1">
      <alignment horizontal="left" vertical="center" wrapText="1"/>
    </xf>
    <xf numFmtId="0" fontId="20" fillId="0" borderId="414" xfId="0" applyFont="1" applyBorder="1" applyAlignment="1">
      <alignment horizontal="left" vertical="center" wrapText="1"/>
    </xf>
    <xf numFmtId="0" fontId="20" fillId="0" borderId="43" xfId="0" applyFont="1" applyBorder="1" applyAlignment="1">
      <alignment horizontal="center" vertical="center"/>
    </xf>
    <xf numFmtId="200" fontId="20" fillId="0" borderId="43" xfId="0" applyNumberFormat="1" applyFont="1" applyBorder="1" applyAlignment="1">
      <alignment horizontal="center" vertical="center"/>
    </xf>
    <xf numFmtId="1" fontId="20" fillId="0" borderId="415" xfId="0" applyNumberFormat="1" applyFont="1" applyBorder="1" applyAlignment="1">
      <alignment horizontal="center" vertical="center"/>
    </xf>
    <xf numFmtId="0" fontId="20" fillId="0" borderId="413" xfId="0" applyFont="1" applyBorder="1" applyAlignment="1">
      <alignment horizontal="left" vertical="center"/>
    </xf>
    <xf numFmtId="0" fontId="20" fillId="0" borderId="513" xfId="0" applyFont="1" applyBorder="1" applyAlignment="1">
      <alignment horizontal="left" vertical="center"/>
    </xf>
    <xf numFmtId="0" fontId="20" fillId="0" borderId="414" xfId="0" applyFont="1" applyBorder="1" applyAlignment="1">
      <alignment horizontal="left" vertical="center"/>
    </xf>
    <xf numFmtId="0" fontId="20" fillId="0" borderId="415" xfId="0" applyFont="1" applyBorder="1" applyAlignment="1">
      <alignment horizontal="center" vertical="center"/>
    </xf>
    <xf numFmtId="0" fontId="0" fillId="0" borderId="525" xfId="0" applyBorder="1"/>
    <xf numFmtId="0" fontId="0" fillId="0" borderId="526" xfId="0" applyBorder="1"/>
    <xf numFmtId="0" fontId="0" fillId="0" borderId="527" xfId="0" applyBorder="1"/>
    <xf numFmtId="0" fontId="0" fillId="0" borderId="528" xfId="0" applyBorder="1"/>
    <xf numFmtId="0" fontId="20" fillId="0" borderId="529" xfId="0" applyFont="1" applyBorder="1" applyAlignment="1">
      <alignment horizontal="center" vertical="center"/>
    </xf>
    <xf numFmtId="200" fontId="20" fillId="0" borderId="530" xfId="0" applyNumberFormat="1" applyFont="1" applyBorder="1" applyAlignment="1">
      <alignment horizontal="center" vertical="center"/>
    </xf>
    <xf numFmtId="0" fontId="20" fillId="0" borderId="531" xfId="0" applyFont="1" applyBorder="1" applyAlignment="1">
      <alignment horizontal="left" vertical="center"/>
    </xf>
    <xf numFmtId="0" fontId="20" fillId="0" borderId="532" xfId="0" applyFont="1" applyBorder="1" applyAlignment="1">
      <alignment horizontal="left" vertical="center"/>
    </xf>
    <xf numFmtId="0" fontId="20" fillId="0" borderId="529" xfId="0" applyFont="1" applyBorder="1" applyAlignment="1">
      <alignment horizontal="left" vertical="center"/>
    </xf>
    <xf numFmtId="0" fontId="20" fillId="0" borderId="530" xfId="0" applyFont="1" applyBorder="1" applyAlignment="1">
      <alignment horizontal="center" vertical="center"/>
    </xf>
    <xf numFmtId="0" fontId="20" fillId="0" borderId="533" xfId="0" applyFont="1" applyBorder="1" applyAlignment="1">
      <alignment horizontal="center" vertical="center"/>
    </xf>
    <xf numFmtId="58" fontId="0" fillId="0" borderId="0" xfId="0" applyNumberFormat="1"/>
    <xf numFmtId="0" fontId="97" fillId="0" borderId="0" xfId="0" applyFont="1" applyAlignment="1">
      <alignment vertical="center"/>
    </xf>
    <xf numFmtId="0" fontId="30" fillId="21" borderId="23" xfId="0" applyFont="1" applyFill="1" applyBorder="1" applyAlignment="1">
      <alignment horizontal="center" vertical="center"/>
    </xf>
    <xf numFmtId="0" fontId="30" fillId="18" borderId="108" xfId="0" applyFont="1" applyFill="1" applyBorder="1" applyAlignment="1">
      <alignment horizontal="left" vertical="center"/>
    </xf>
    <xf numFmtId="0" fontId="23" fillId="18" borderId="109" xfId="0" applyFont="1" applyFill="1" applyBorder="1" applyAlignment="1">
      <alignment horizontal="center" vertical="center" wrapText="1"/>
    </xf>
    <xf numFmtId="0" fontId="23" fillId="18" borderId="115" xfId="0" applyFont="1" applyFill="1" applyBorder="1" applyAlignment="1">
      <alignment horizontal="center" vertical="center" wrapText="1"/>
    </xf>
    <xf numFmtId="0" fontId="76" fillId="0" borderId="534" xfId="0" applyFont="1" applyBorder="1" applyAlignment="1" applyProtection="1">
      <alignment horizontal="center" vertical="center" wrapText="1"/>
      <protection locked="0"/>
    </xf>
    <xf numFmtId="0" fontId="76" fillId="0" borderId="109" xfId="0" applyFont="1" applyBorder="1" applyAlignment="1" applyProtection="1">
      <alignment horizontal="center" vertical="center" wrapText="1"/>
      <protection locked="0"/>
    </xf>
    <xf numFmtId="0" fontId="76" fillId="0" borderId="115" xfId="0" applyFont="1" applyBorder="1" applyAlignment="1" applyProtection="1">
      <alignment horizontal="center" vertical="center" wrapText="1"/>
      <protection locked="0"/>
    </xf>
    <xf numFmtId="0" fontId="73" fillId="0" borderId="535" xfId="0" applyFont="1" applyBorder="1" applyAlignment="1">
      <alignment horizontal="center" vertical="center"/>
    </xf>
    <xf numFmtId="0" fontId="40" fillId="0" borderId="536" xfId="0" applyFont="1" applyBorder="1"/>
    <xf numFmtId="0" fontId="40" fillId="0" borderId="537" xfId="0" applyFont="1" applyBorder="1"/>
    <xf numFmtId="0" fontId="76" fillId="0" borderId="534" xfId="0" applyFont="1" applyBorder="1" applyAlignment="1" applyProtection="1">
      <alignment horizontal="center" vertical="center"/>
      <protection locked="0"/>
    </xf>
    <xf numFmtId="0" fontId="76" fillId="0" borderId="109" xfId="0" applyFont="1" applyBorder="1" applyAlignment="1" applyProtection="1">
      <alignment horizontal="center" vertical="center"/>
      <protection locked="0"/>
    </xf>
    <xf numFmtId="0" fontId="76" fillId="0" borderId="115" xfId="0" applyFont="1" applyBorder="1" applyAlignment="1" applyProtection="1">
      <alignment horizontal="center" vertical="center"/>
      <protection locked="0"/>
    </xf>
    <xf numFmtId="0" fontId="72" fillId="21" borderId="87" xfId="0" applyFont="1" applyFill="1" applyBorder="1" applyAlignment="1">
      <alignment horizontal="center" vertical="center" wrapText="1"/>
    </xf>
    <xf numFmtId="0" fontId="72" fillId="21" borderId="98" xfId="0" applyFont="1" applyFill="1" applyBorder="1" applyAlignment="1">
      <alignment horizontal="center" vertical="center" wrapText="1"/>
    </xf>
    <xf numFmtId="0" fontId="76" fillId="0" borderId="538" xfId="0" applyFont="1" applyBorder="1" applyAlignment="1" applyProtection="1">
      <alignment horizontal="center" vertical="center"/>
      <protection locked="0"/>
    </xf>
    <xf numFmtId="0" fontId="76" fillId="0" borderId="5" xfId="0" applyFont="1" applyBorder="1" applyAlignment="1" applyProtection="1">
      <alignment horizontal="center" vertical="center"/>
      <protection locked="0"/>
    </xf>
    <xf numFmtId="0" fontId="76" fillId="0" borderId="6" xfId="0" applyFont="1" applyBorder="1" applyAlignment="1" applyProtection="1">
      <alignment horizontal="center" vertical="center"/>
      <protection locked="0"/>
    </xf>
    <xf numFmtId="180" fontId="76" fillId="16" borderId="80" xfId="0" applyNumberFormat="1" applyFont="1" applyFill="1" applyBorder="1" applyAlignment="1" applyProtection="1">
      <alignment horizontal="center" vertical="center"/>
      <protection locked="0"/>
    </xf>
    <xf numFmtId="180" fontId="76" fillId="16" borderId="0" xfId="0" applyNumberFormat="1" applyFont="1" applyFill="1" applyAlignment="1" applyProtection="1">
      <alignment horizontal="center" vertical="center"/>
      <protection locked="0"/>
    </xf>
    <xf numFmtId="180" fontId="76" fillId="16" borderId="215" xfId="0" applyNumberFormat="1" applyFont="1" applyFill="1" applyBorder="1" applyAlignment="1" applyProtection="1">
      <alignment horizontal="center" vertical="center"/>
      <protection locked="0"/>
    </xf>
    <xf numFmtId="204" fontId="73" fillId="16" borderId="80" xfId="0" applyNumberFormat="1" applyFont="1" applyFill="1" applyBorder="1" applyAlignment="1" applyProtection="1">
      <alignment horizontal="center" vertical="center"/>
      <protection locked="0"/>
    </xf>
    <xf numFmtId="204" fontId="73" fillId="16" borderId="0" xfId="0" applyNumberFormat="1" applyFont="1" applyFill="1" applyAlignment="1" applyProtection="1">
      <alignment horizontal="center" vertical="center"/>
      <protection locked="0"/>
    </xf>
    <xf numFmtId="204" fontId="73" fillId="16" borderId="215" xfId="0" applyNumberFormat="1" applyFont="1" applyFill="1" applyBorder="1" applyAlignment="1" applyProtection="1">
      <alignment horizontal="center" vertical="center"/>
      <protection locked="0"/>
    </xf>
    <xf numFmtId="206" fontId="76" fillId="16" borderId="539" xfId="0" applyNumberFormat="1" applyFont="1" applyFill="1" applyBorder="1" applyAlignment="1">
      <alignment horizontal="center" vertical="center"/>
    </xf>
    <xf numFmtId="206" fontId="76" fillId="16" borderId="23" xfId="0" applyNumberFormat="1" applyFont="1" applyFill="1" applyBorder="1" applyAlignment="1">
      <alignment horizontal="center" vertical="center"/>
    </xf>
    <xf numFmtId="206" fontId="76" fillId="16" borderId="121" xfId="0" applyNumberFormat="1" applyFont="1" applyFill="1" applyBorder="1" applyAlignment="1">
      <alignment horizontal="center" vertical="center"/>
    </xf>
    <xf numFmtId="0" fontId="118" fillId="18" borderId="64" xfId="0" applyFont="1" applyFill="1" applyBorder="1" applyAlignment="1">
      <alignment horizontal="center" vertical="center" wrapText="1"/>
    </xf>
    <xf numFmtId="0" fontId="118" fillId="18" borderId="135" xfId="0" applyFont="1" applyFill="1" applyBorder="1" applyAlignment="1">
      <alignment horizontal="center" vertical="center" wrapText="1"/>
    </xf>
    <xf numFmtId="0" fontId="118" fillId="18" borderId="540" xfId="0" applyFont="1" applyFill="1" applyBorder="1" applyAlignment="1">
      <alignment horizontal="center" vertical="center" wrapText="1"/>
    </xf>
    <xf numFmtId="0" fontId="117" fillId="21" borderId="19" xfId="0" applyFont="1" applyFill="1" applyBorder="1" applyAlignment="1">
      <alignment horizontal="center"/>
    </xf>
    <xf numFmtId="0" fontId="117" fillId="21" borderId="20" xfId="0" applyFont="1" applyFill="1" applyBorder="1" applyAlignment="1">
      <alignment horizontal="center"/>
    </xf>
    <xf numFmtId="15" fontId="40" fillId="0" borderId="541" xfId="0" applyNumberFormat="1" applyFont="1" applyBorder="1" applyAlignment="1">
      <alignment horizontal="center"/>
    </xf>
    <xf numFmtId="0" fontId="0" fillId="0" borderId="282" xfId="0" applyBorder="1" applyAlignment="1">
      <alignment horizontal="center" vertical="center"/>
    </xf>
    <xf numFmtId="0" fontId="117" fillId="21" borderId="158" xfId="0" applyFont="1" applyFill="1" applyBorder="1" applyAlignment="1">
      <alignment horizontal="center"/>
    </xf>
    <xf numFmtId="0" fontId="117" fillId="21" borderId="4" xfId="0" applyFont="1" applyFill="1" applyBorder="1" applyAlignment="1">
      <alignment horizontal="center"/>
    </xf>
    <xf numFmtId="0" fontId="0" fillId="0" borderId="283" xfId="0" applyBorder="1" applyAlignment="1">
      <alignment horizontal="center" vertical="center"/>
    </xf>
    <xf numFmtId="0" fontId="117" fillId="21" borderId="170" xfId="0" applyFont="1" applyFill="1" applyBorder="1" applyAlignment="1">
      <alignment horizontal="center"/>
    </xf>
    <xf numFmtId="0" fontId="117" fillId="21" borderId="296" xfId="0" applyFont="1" applyFill="1" applyBorder="1" applyAlignment="1">
      <alignment horizontal="center"/>
    </xf>
    <xf numFmtId="0" fontId="0" fillId="0" borderId="288" xfId="0" applyBorder="1" applyAlignment="1">
      <alignment horizontal="center" vertical="center"/>
    </xf>
    <xf numFmtId="0" fontId="40" fillId="0" borderId="0" xfId="0" applyFont="1" applyAlignment="1">
      <alignment horizontal="center"/>
    </xf>
    <xf numFmtId="15" fontId="40" fillId="0" borderId="542" xfId="0" applyNumberFormat="1" applyFont="1" applyBorder="1" applyAlignment="1">
      <alignment horizontal="center"/>
    </xf>
    <xf numFmtId="0" fontId="117" fillId="0" borderId="543" xfId="0" applyFont="1" applyBorder="1" applyAlignment="1">
      <alignment horizontal="center"/>
    </xf>
    <xf numFmtId="0" fontId="117" fillId="0" borderId="7" xfId="0" applyFont="1" applyBorder="1" applyAlignment="1">
      <alignment horizontal="center"/>
    </xf>
    <xf numFmtId="15" fontId="40" fillId="0" borderId="544" xfId="0" applyNumberFormat="1" applyFont="1" applyBorder="1" applyAlignment="1">
      <alignment horizontal="center"/>
    </xf>
    <xf numFmtId="15" fontId="0" fillId="0" borderId="0" xfId="0" applyNumberFormat="1" applyAlignment="1">
      <alignment horizontal="center"/>
    </xf>
    <xf numFmtId="0" fontId="117" fillId="21" borderId="191" xfId="0" applyFont="1" applyFill="1" applyBorder="1" applyAlignment="1">
      <alignment horizontal="center"/>
    </xf>
    <xf numFmtId="0" fontId="117" fillId="21" borderId="192" xfId="0" applyFont="1" applyFill="1" applyBorder="1" applyAlignment="1">
      <alignment horizontal="center"/>
    </xf>
    <xf numFmtId="0" fontId="117" fillId="21" borderId="107" xfId="0" applyFont="1" applyFill="1" applyBorder="1" applyAlignment="1">
      <alignment horizontal="center"/>
    </xf>
    <xf numFmtId="0" fontId="117" fillId="21" borderId="294" xfId="0" applyFont="1" applyFill="1" applyBorder="1" applyAlignment="1">
      <alignment horizontal="center"/>
    </xf>
    <xf numFmtId="0" fontId="117" fillId="21" borderId="545" xfId="0" applyFont="1" applyFill="1" applyBorder="1" applyAlignment="1">
      <alignment horizontal="center"/>
    </xf>
    <xf numFmtId="0" fontId="117" fillId="21" borderId="239" xfId="0" applyFont="1" applyFill="1" applyBorder="1" applyAlignment="1">
      <alignment horizontal="center"/>
    </xf>
    <xf numFmtId="0" fontId="117" fillId="21" borderId="546" xfId="0" applyFont="1" applyFill="1" applyBorder="1" applyAlignment="1">
      <alignment horizontal="center"/>
    </xf>
    <xf numFmtId="0" fontId="117" fillId="21" borderId="28" xfId="0" applyFont="1" applyFill="1" applyBorder="1" applyAlignment="1">
      <alignment horizontal="center"/>
    </xf>
    <xf numFmtId="0" fontId="1" fillId="0" borderId="64" xfId="0" applyFont="1" applyBorder="1"/>
    <xf numFmtId="0" fontId="1" fillId="0" borderId="65" xfId="0" applyFont="1" applyBorder="1"/>
    <xf numFmtId="0" fontId="1" fillId="0" borderId="135" xfId="0" applyFont="1" applyBorder="1"/>
    <xf numFmtId="0" fontId="117" fillId="21" borderId="3" xfId="0" applyFont="1" applyFill="1" applyBorder="1" applyAlignment="1">
      <alignment wrapText="1"/>
    </xf>
    <xf numFmtId="0" fontId="117" fillId="21" borderId="4" xfId="0" applyFont="1" applyFill="1" applyBorder="1" applyAlignment="1">
      <alignment wrapText="1"/>
    </xf>
    <xf numFmtId="0" fontId="117" fillId="21" borderId="158" xfId="0" applyFont="1" applyFill="1" applyBorder="1" applyAlignment="1">
      <alignment wrapText="1"/>
    </xf>
    <xf numFmtId="0" fontId="117" fillId="21" borderId="107" xfId="0" applyFont="1" applyFill="1" applyBorder="1" applyAlignment="1">
      <alignment wrapText="1"/>
    </xf>
    <xf numFmtId="0" fontId="117" fillId="21" borderId="5" xfId="0" applyFont="1" applyFill="1" applyBorder="1" applyAlignment="1">
      <alignment wrapText="1"/>
    </xf>
    <xf numFmtId="0" fontId="117" fillId="21" borderId="66" xfId="0" applyFont="1" applyFill="1" applyBorder="1" applyAlignment="1">
      <alignment wrapText="1"/>
    </xf>
    <xf numFmtId="0" fontId="117" fillId="21" borderId="0" xfId="0" applyFont="1" applyFill="1" applyAlignment="1">
      <alignment wrapText="1"/>
    </xf>
    <xf numFmtId="0" fontId="117" fillId="21" borderId="238" xfId="0" applyFont="1" applyFill="1" applyBorder="1" applyAlignment="1">
      <alignment wrapText="1"/>
    </xf>
    <xf numFmtId="15" fontId="0" fillId="0" borderId="0" xfId="0" applyNumberFormat="1" applyAlignment="1">
      <alignment wrapText="1"/>
    </xf>
    <xf numFmtId="0" fontId="0" fillId="49" borderId="0" xfId="0" applyFill="1" applyAlignment="1">
      <alignment wrapText="1"/>
    </xf>
    <xf numFmtId="208" fontId="0" fillId="0" borderId="67" xfId="0" applyNumberFormat="1" applyBorder="1" applyAlignment="1">
      <alignment wrapText="1"/>
    </xf>
    <xf numFmtId="208" fontId="0" fillId="0" borderId="8" xfId="0" applyNumberFormat="1" applyBorder="1" applyAlignment="1">
      <alignment wrapText="1"/>
    </xf>
    <xf numFmtId="200" fontId="0" fillId="0" borderId="8" xfId="0" applyNumberFormat="1" applyBorder="1" applyAlignment="1">
      <alignment wrapText="1"/>
    </xf>
    <xf numFmtId="200" fontId="0" fillId="0" borderId="143" xfId="0" applyNumberFormat="1" applyBorder="1" applyAlignment="1">
      <alignment wrapText="1"/>
    </xf>
    <xf numFmtId="37" fontId="0" fillId="0" borderId="67" xfId="0" applyNumberFormat="1" applyBorder="1" applyAlignment="1">
      <alignment wrapText="1"/>
    </xf>
    <xf numFmtId="37" fontId="0" fillId="0" borderId="8" xfId="0" applyNumberFormat="1" applyBorder="1" applyAlignment="1">
      <alignment wrapText="1"/>
    </xf>
    <xf numFmtId="38" fontId="0" fillId="0" borderId="8" xfId="0" applyNumberFormat="1" applyBorder="1" applyAlignment="1">
      <alignment wrapText="1"/>
    </xf>
    <xf numFmtId="38" fontId="0" fillId="0" borderId="143" xfId="0" applyNumberFormat="1" applyBorder="1" applyAlignment="1">
      <alignment wrapText="1"/>
    </xf>
    <xf numFmtId="10" fontId="0" fillId="0" borderId="67" xfId="0" applyNumberFormat="1" applyBorder="1" applyAlignment="1">
      <alignment wrapText="1"/>
    </xf>
    <xf numFmtId="10" fontId="0" fillId="0" borderId="8" xfId="0" applyNumberFormat="1" applyBorder="1" applyAlignment="1">
      <alignment wrapText="1"/>
    </xf>
    <xf numFmtId="0" fontId="0" fillId="0" borderId="8" xfId="0" applyBorder="1" applyAlignment="1">
      <alignment wrapText="1"/>
    </xf>
    <xf numFmtId="43" fontId="0" fillId="0" borderId="8" xfId="1" applyFont="1" applyBorder="1" applyAlignment="1">
      <alignment wrapText="1"/>
    </xf>
    <xf numFmtId="10" fontId="0" fillId="0" borderId="8" xfId="3" applyNumberFormat="1" applyFont="1" applyBorder="1" applyAlignment="1">
      <alignment wrapText="1"/>
    </xf>
    <xf numFmtId="10" fontId="0" fillId="0" borderId="143" xfId="0" applyNumberFormat="1" applyBorder="1" applyAlignment="1">
      <alignment wrapText="1"/>
    </xf>
    <xf numFmtId="0" fontId="0" fillId="0" borderId="67" xfId="0" applyBorder="1" applyAlignment="1">
      <alignment wrapText="1"/>
    </xf>
    <xf numFmtId="0" fontId="0" fillId="0" borderId="143" xfId="0" applyBorder="1" applyAlignment="1">
      <alignment wrapText="1"/>
    </xf>
    <xf numFmtId="15" fontId="0" fillId="0" borderId="67" xfId="0" applyNumberFormat="1" applyBorder="1" applyAlignment="1">
      <alignment wrapText="1"/>
    </xf>
    <xf numFmtId="15" fontId="0" fillId="0" borderId="8" xfId="0" applyNumberFormat="1" applyBorder="1" applyAlignment="1">
      <alignment wrapText="1"/>
    </xf>
    <xf numFmtId="37" fontId="122" fillId="0" borderId="8" xfId="0" applyNumberFormat="1" applyFont="1" applyBorder="1" applyAlignment="1">
      <alignment wrapText="1"/>
    </xf>
    <xf numFmtId="15" fontId="122" fillId="0" borderId="8" xfId="0" applyNumberFormat="1" applyFont="1" applyBorder="1" applyAlignment="1">
      <alignment wrapText="1"/>
    </xf>
    <xf numFmtId="37" fontId="122" fillId="0" borderId="143" xfId="0" applyNumberFormat="1" applyFont="1" applyBorder="1" applyAlignment="1">
      <alignment wrapText="1"/>
    </xf>
    <xf numFmtId="1" fontId="0" fillId="0" borderId="67" xfId="0" applyNumberFormat="1" applyBorder="1" applyAlignment="1">
      <alignment wrapText="1"/>
    </xf>
    <xf numFmtId="1" fontId="0" fillId="0" borderId="8" xfId="0" applyNumberFormat="1" applyBorder="1" applyAlignment="1">
      <alignment wrapText="1"/>
    </xf>
    <xf numFmtId="38" fontId="0" fillId="0" borderId="67" xfId="0" applyNumberFormat="1" applyBorder="1" applyAlignment="1">
      <alignment wrapText="1"/>
    </xf>
    <xf numFmtId="9" fontId="0" fillId="0" borderId="8" xfId="3" applyFont="1" applyBorder="1" applyAlignment="1">
      <alignment wrapText="1"/>
    </xf>
    <xf numFmtId="0" fontId="6" fillId="7" borderId="523" xfId="0" applyFont="1" applyFill="1" applyBorder="1" applyAlignment="1" quotePrefix="1">
      <alignment horizontal="center" vertical="center" wrapText="1"/>
    </xf>
    <xf numFmtId="37" fontId="96" fillId="0" borderId="13" xfId="58" applyNumberFormat="1" applyFont="1" applyFill="1" applyBorder="1" applyAlignment="1" applyProtection="1" quotePrefix="1">
      <alignment horizontal="center" vertical="center"/>
      <protection locked="0"/>
    </xf>
    <xf numFmtId="0" fontId="89" fillId="31" borderId="183" xfId="94" applyFont="1" applyFill="1" applyBorder="1" applyAlignment="1" quotePrefix="1">
      <alignment horizontal="center" vertical="center"/>
    </xf>
    <xf numFmtId="0" fontId="89" fillId="24" borderId="188" xfId="94" applyFont="1" applyFill="1" applyBorder="1" applyAlignment="1" quotePrefix="1">
      <alignment horizontal="center" vertical="center"/>
    </xf>
    <xf numFmtId="0" fontId="89" fillId="18" borderId="191" xfId="94" applyFont="1" applyFill="1" applyBorder="1" applyAlignment="1" quotePrefix="1">
      <alignment horizontal="center" vertical="center" wrapText="1"/>
    </xf>
    <xf numFmtId="0" fontId="89" fillId="18" borderId="192" xfId="94" applyFont="1" applyFill="1" applyBorder="1" applyAlignment="1" quotePrefix="1">
      <alignment horizontal="center" vertical="center" wrapText="1"/>
    </xf>
    <xf numFmtId="0" fontId="89" fillId="18" borderId="66" xfId="94" applyFont="1" applyFill="1" applyBorder="1" applyAlignment="1" quotePrefix="1">
      <alignment horizontal="center" vertical="center" wrapText="1"/>
    </xf>
    <xf numFmtId="0" fontId="89" fillId="18" borderId="101" xfId="94" applyFont="1" applyFill="1" applyBorder="1" applyAlignment="1" quotePrefix="1">
      <alignment horizontal="center" vertical="center" wrapText="1"/>
    </xf>
    <xf numFmtId="0" fontId="89" fillId="18" borderId="7" xfId="94" applyFont="1" applyFill="1" applyBorder="1" applyAlignment="1" quotePrefix="1">
      <alignment horizontal="center" vertical="center" wrapText="1"/>
    </xf>
    <xf numFmtId="0" fontId="89" fillId="18" borderId="193" xfId="94" applyFont="1" applyFill="1" applyBorder="1" applyAlignment="1" quotePrefix="1">
      <alignment horizontal="center" vertical="center" wrapText="1"/>
    </xf>
    <xf numFmtId="0" fontId="89" fillId="18" borderId="194" xfId="94" applyFont="1" applyFill="1" applyBorder="1" applyAlignment="1" quotePrefix="1">
      <alignment horizontal="center" vertical="center" wrapText="1"/>
    </xf>
    <xf numFmtId="0" fontId="89" fillId="18" borderId="195" xfId="94" applyFont="1" applyFill="1" applyBorder="1" applyAlignment="1" quotePrefix="1">
      <alignment horizontal="center" vertical="center" wrapText="1"/>
    </xf>
    <xf numFmtId="0" fontId="89" fillId="18" borderId="196" xfId="94" applyFont="1" applyFill="1" applyBorder="1" applyAlignment="1" quotePrefix="1">
      <alignment horizontal="center" vertical="center" wrapText="1"/>
    </xf>
    <xf numFmtId="0" fontId="89" fillId="18" borderId="25" xfId="94" applyFont="1" applyFill="1" applyBorder="1" applyAlignment="1" quotePrefix="1">
      <alignment horizontal="center" vertical="center" wrapText="1"/>
    </xf>
    <xf numFmtId="0" fontId="89" fillId="18" borderId="199" xfId="94" applyFont="1" applyFill="1" applyBorder="1" applyAlignment="1" quotePrefix="1">
      <alignment horizontal="center" vertical="center" wrapText="1"/>
    </xf>
    <xf numFmtId="0" fontId="80" fillId="11" borderId="174" xfId="143" applyFont="1" applyBorder="1" applyAlignment="1" applyProtection="1" quotePrefix="1">
      <alignment horizontal="center" vertical="center"/>
      <protection locked="0"/>
    </xf>
    <xf numFmtId="15" fontId="80" fillId="11" borderId="175" xfId="143" applyNumberFormat="1" applyFont="1" applyAlignment="1" applyProtection="1" quotePrefix="1">
      <alignment horizontal="center" vertical="center"/>
      <protection locked="0"/>
    </xf>
    <xf numFmtId="0" fontId="80" fillId="11" borderId="175" xfId="143" applyFont="1" applyAlignment="1" applyProtection="1" quotePrefix="1">
      <alignment vertical="center" shrinkToFit="1"/>
      <protection locked="0"/>
    </xf>
    <xf numFmtId="194" fontId="81" fillId="11" borderId="175" xfId="143" applyNumberFormat="1" applyFont="1" applyAlignment="1" applyProtection="1" quotePrefix="1">
      <alignment horizontal="right" vertical="center"/>
      <protection locked="0"/>
    </xf>
    <xf numFmtId="0" fontId="80" fillId="11" borderId="175" xfId="143" applyFont="1" applyAlignment="1" applyProtection="1" quotePrefix="1">
      <alignment horizontal="center" vertical="center"/>
      <protection locked="0"/>
    </xf>
    <xf numFmtId="0" fontId="80" fillId="11" borderId="176" xfId="143" applyFont="1" applyBorder="1" applyAlignment="1" applyProtection="1" quotePrefix="1">
      <alignment horizontal="center" vertical="center"/>
      <protection locked="0"/>
    </xf>
    <xf numFmtId="194" fontId="81" fillId="11" borderId="177" xfId="143" applyNumberFormat="1" applyFont="1" applyBorder="1" applyAlignment="1" applyProtection="1" quotePrefix="1">
      <alignment horizontal="right" vertical="center"/>
      <protection locked="0"/>
    </xf>
    <xf numFmtId="0" fontId="49" fillId="18" borderId="3" xfId="0" applyFont="1" applyFill="1" applyBorder="1" applyAlignment="1" quotePrefix="1">
      <alignment horizontal="center" vertical="center" wrapText="1"/>
    </xf>
    <xf numFmtId="0" fontId="49" fillId="18" borderId="4" xfId="0" applyFont="1" applyFill="1" applyBorder="1" applyAlignment="1" quotePrefix="1">
      <alignment horizontal="center" vertical="center" wrapText="1"/>
    </xf>
    <xf numFmtId="0" fontId="24" fillId="19" borderId="56" xfId="0" applyFont="1" applyFill="1" applyBorder="1" applyAlignment="1" quotePrefix="1">
      <alignment horizontal="center" vertical="center" wrapText="1"/>
    </xf>
    <xf numFmtId="0" fontId="24" fillId="19" borderId="57" xfId="0" applyFont="1" applyFill="1" applyBorder="1" applyAlignment="1" quotePrefix="1">
      <alignment horizontal="center" vertical="center" wrapText="1"/>
    </xf>
    <xf numFmtId="0" fontId="6" fillId="7" borderId="9" xfId="0" applyFont="1" applyFill="1" applyBorder="1" applyAlignment="1" quotePrefix="1">
      <alignment horizontal="center" vertical="center" wrapText="1"/>
    </xf>
    <xf numFmtId="0" fontId="6" fillId="7" borderId="10" xfId="0" applyFont="1" applyFill="1" applyBorder="1" applyAlignment="1" quotePrefix="1">
      <alignment vertical="center" wrapText="1"/>
    </xf>
    <xf numFmtId="0" fontId="6" fillId="7" borderId="10" xfId="0" applyFont="1" applyFill="1" applyBorder="1" applyAlignment="1" quotePrefix="1">
      <alignment horizontal="center" vertical="center" wrapText="1"/>
    </xf>
    <xf numFmtId="0" fontId="6" fillId="7" borderId="11" xfId="0" applyFont="1" applyFill="1" applyBorder="1" applyAlignment="1" quotePrefix="1">
      <alignment horizontal="center" vertical="center" wrapText="1"/>
    </xf>
    <xf numFmtId="0" fontId="0" fillId="0" borderId="2" xfId="0" applyBorder="1" applyAlignment="1" quotePrefix="1">
      <alignment horizontal="center" vertical="center"/>
    </xf>
  </cellXfs>
  <cellStyles count="1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ad 2" xfId="49"/>
    <cellStyle name="Comma 12" xfId="50"/>
    <cellStyle name="Comma 14" xfId="51"/>
    <cellStyle name="Comma 2" xfId="52"/>
    <cellStyle name="Comma 2 2" xfId="53"/>
    <cellStyle name="Comma 2 2 2" xfId="54"/>
    <cellStyle name="Comma 2 2 2 2" xfId="55"/>
    <cellStyle name="Comma 2 2 2 2 2" xfId="56"/>
    <cellStyle name="Comma 2 2 2 3" xfId="57"/>
    <cellStyle name="Comma 2 2 2 3 2" xfId="58"/>
    <cellStyle name="Comma 2 2 3" xfId="59"/>
    <cellStyle name="Comma 2 2 3 2" xfId="60"/>
    <cellStyle name="Comma 2 2 4" xfId="61"/>
    <cellStyle name="Comma 2 2 5" xfId="62"/>
    <cellStyle name="Comma 2 2 6" xfId="63"/>
    <cellStyle name="Comma 2 2 7" xfId="64"/>
    <cellStyle name="Comma 2 2 8" xfId="65"/>
    <cellStyle name="Comma 2 3" xfId="66"/>
    <cellStyle name="Comma 2 3 2" xfId="67"/>
    <cellStyle name="Comma 2 4" xfId="68"/>
    <cellStyle name="Comma 2 4 2" xfId="69"/>
    <cellStyle name="Comma 2 5" xfId="70"/>
    <cellStyle name="Comma 3" xfId="71"/>
    <cellStyle name="Comma 3 2" xfId="72"/>
    <cellStyle name="Comma 3 3" xfId="73"/>
    <cellStyle name="Comma 4" xfId="74"/>
    <cellStyle name="Comma 4 2" xfId="75"/>
    <cellStyle name="Comma 4 3" xfId="76"/>
    <cellStyle name="Comma 5" xfId="77"/>
    <cellStyle name="Comma 5 2" xfId="78"/>
    <cellStyle name="Comma 5 2 2" xfId="79"/>
    <cellStyle name="Comma 5 3" xfId="80"/>
    <cellStyle name="Comma 5 4" xfId="81"/>
    <cellStyle name="Comma 6" xfId="82"/>
    <cellStyle name="Comma 6 2" xfId="83"/>
    <cellStyle name="Comma 6 2 2" xfId="84"/>
    <cellStyle name="Comma 6 3" xfId="85"/>
    <cellStyle name="Hyperlink 2" xfId="86"/>
    <cellStyle name="Neutral 2" xfId="87"/>
    <cellStyle name="Normal 10" xfId="88"/>
    <cellStyle name="Normal 10 10" xfId="89"/>
    <cellStyle name="Normal 11" xfId="90"/>
    <cellStyle name="Normal 111" xfId="91"/>
    <cellStyle name="Normal 114 2 2" xfId="92"/>
    <cellStyle name="Normal 114 3" xfId="93"/>
    <cellStyle name="Normal 12" xfId="94"/>
    <cellStyle name="Normal 14 2" xfId="95"/>
    <cellStyle name="Normal 156" xfId="96"/>
    <cellStyle name="Normal 17" xfId="97"/>
    <cellStyle name="Normal 18" xfId="98"/>
    <cellStyle name="Normal 18 2" xfId="99"/>
    <cellStyle name="Normal 18 2 2" xfId="100"/>
    <cellStyle name="Normal 2" xfId="101"/>
    <cellStyle name="Normal 2 2" xfId="102"/>
    <cellStyle name="Normal 2 2 2" xfId="103"/>
    <cellStyle name="Normal 2 2 2 2" xfId="104"/>
    <cellStyle name="Normal 2 2 3" xfId="105"/>
    <cellStyle name="Normal 2 2 4" xfId="106"/>
    <cellStyle name="Normal 2 3" xfId="107"/>
    <cellStyle name="Normal 2 3 2" xfId="108"/>
    <cellStyle name="Normal 2 4" xfId="109"/>
    <cellStyle name="Normal 3" xfId="110"/>
    <cellStyle name="Normal 3 2" xfId="111"/>
    <cellStyle name="Normal 3 3" xfId="112"/>
    <cellStyle name="Normal 3 4" xfId="113"/>
    <cellStyle name="Normal 3 4 10 17 2 2 2 2 2" xfId="114"/>
    <cellStyle name="Normal 3 4 10 17 2 2 2 2 3 2 2" xfId="115"/>
    <cellStyle name="Normal 3 4 10 17 2 2 2 2 3 3 2" xfId="116"/>
    <cellStyle name="Normal 3 4 10 17 2 2 2 2 4" xfId="117"/>
    <cellStyle name="Normal 3 4 10 17 2 3 2 2" xfId="118"/>
    <cellStyle name="Normal 3 4 10 17 3 2 2 3 3" xfId="119"/>
    <cellStyle name="Normal 3 4 10 17 3 5 3 2 2 2" xfId="120"/>
    <cellStyle name="Normal 31" xfId="121"/>
    <cellStyle name="Normal 4" xfId="122"/>
    <cellStyle name="Normal 4 2" xfId="123"/>
    <cellStyle name="Normal 4 2 2" xfId="124"/>
    <cellStyle name="Normal 4 3" xfId="125"/>
    <cellStyle name="Normal 4 4" xfId="126"/>
    <cellStyle name="Normal 5" xfId="127"/>
    <cellStyle name="Normal 5 10" xfId="128"/>
    <cellStyle name="Normal 5 2" xfId="129"/>
    <cellStyle name="Normal 52 34" xfId="130"/>
    <cellStyle name="Normal 6" xfId="131"/>
    <cellStyle name="Normal 6 2" xfId="132"/>
    <cellStyle name="Normal 6 3" xfId="133"/>
    <cellStyle name="Normal 7" xfId="134"/>
    <cellStyle name="Normal 8" xfId="135"/>
    <cellStyle name="Normal 88" xfId="136"/>
    <cellStyle name="Normal 88 2" xfId="137"/>
    <cellStyle name="Normal 88 2 2" xfId="138"/>
    <cellStyle name="Normal 88 3" xfId="139"/>
    <cellStyle name="Normal 9" xfId="140"/>
    <cellStyle name="Normal_Sheet2" xfId="141"/>
    <cellStyle name="Normal_Weekly Inspection on 28.1.2008" xfId="142"/>
    <cellStyle name="Note 2" xfId="143"/>
    <cellStyle name="Percent 2" xfId="144"/>
    <cellStyle name="Percent 2 10" xfId="145"/>
    <cellStyle name="Percent 2 2" xfId="146"/>
    <cellStyle name="Percent 4" xfId="147"/>
    <cellStyle name="Percent 5" xfId="148"/>
    <cellStyle name="Percent 5 2" xfId="149"/>
    <cellStyle name="عادي 2" xfId="150"/>
    <cellStyle name="عادي 3" xfId="151"/>
  </cellStyles>
  <dxfs count="35">
    <dxf>
      <font>
        <b val="1"/>
        <i val="0"/>
        <color indexed="9"/>
      </font>
      <fill>
        <patternFill patternType="solid">
          <bgColor indexed="17"/>
        </patternFill>
      </fill>
    </dxf>
    <dxf>
      <font>
        <b val="1"/>
        <i val="0"/>
        <color auto="1"/>
      </font>
      <fill>
        <patternFill patternType="solid">
          <bgColor indexed="51"/>
        </patternFill>
      </fill>
    </dxf>
    <dxf>
      <font>
        <b val="1"/>
        <i val="0"/>
        <color indexed="9"/>
      </font>
      <fill>
        <patternFill patternType="solid">
          <bgColor indexed="10"/>
        </patternFill>
      </fill>
    </dxf>
    <dxf>
      <font>
        <b val="1"/>
        <i val="0"/>
        <color rgb="FF00B050"/>
      </font>
      <numFmt numFmtId="209" formatCode="#,##0;[Red]#,##0"/>
    </dxf>
    <dxf>
      <font>
        <b val="1"/>
        <i val="0"/>
        <color rgb="FFFF0000"/>
      </font>
    </dxf>
    <dxf>
      <font>
        <b val="1"/>
        <i val="0"/>
        <color rgb="FF00B050"/>
      </font>
    </dxf>
    <dxf>
      <fill>
        <patternFill patternType="solid">
          <bgColor rgb="FFFF0000"/>
        </patternFill>
      </fill>
    </dxf>
    <dxf>
      <font>
        <b val="1"/>
        <i val="0"/>
        <color indexed="9"/>
      </font>
      <fill>
        <gradientFill>
          <stop position="0">
            <color rgb="FF00A200"/>
          </stop>
          <stop position="1">
            <color rgb="FF008000"/>
          </stop>
        </gradientFill>
      </fill>
    </dxf>
    <dxf>
      <font>
        <b val="1"/>
        <i val="0"/>
        <color auto="1"/>
      </font>
      <fill>
        <gradientFill>
          <stop position="0">
            <color rgb="FFFFD03B"/>
          </stop>
          <stop position="1">
            <color rgb="FFFFC000"/>
          </stop>
        </gradientFill>
      </fill>
    </dxf>
    <dxf>
      <font>
        <b val="1"/>
        <i val="0"/>
        <color indexed="9"/>
      </font>
      <fill>
        <patternFill patternType="solid">
          <bgColor indexed="10"/>
        </patternFill>
      </fill>
    </dxf>
    <dxf>
      <font>
        <b val="0"/>
        <i val="0"/>
        <color indexed="10"/>
      </font>
    </dxf>
    <dxf>
      <font>
        <b val="0"/>
        <i val="0"/>
        <color indexed="17"/>
      </font>
    </dxf>
    <dxf>
      <font>
        <color indexed="10"/>
      </font>
    </dxf>
    <dxf>
      <fill>
        <patternFill patternType="solid">
          <bgColor indexed="29"/>
        </patternFill>
      </fill>
    </dxf>
    <dxf>
      <fill>
        <patternFill patternType="solid">
          <bgColor indexed="44"/>
        </patternFill>
      </fill>
    </dxf>
    <dxf>
      <fill>
        <patternFill patternType="solid">
          <bgColor theme="7" tint="-0.249946592608417"/>
        </patternFill>
      </fill>
    </dxf>
    <dxf>
      <font>
        <b val="1"/>
        <i val="0"/>
        <color theme="0"/>
      </font>
      <fill>
        <patternFill patternType="solid">
          <bgColor rgb="FF8DC440"/>
        </patternFill>
      </fill>
    </dxf>
    <dxf>
      <font>
        <color indexed="9"/>
      </font>
      <fill>
        <patternFill patternType="solid">
          <bgColor indexed="9"/>
        </patternFill>
      </fill>
    </dxf>
    <dxf>
      <font>
        <color rgb="FF8DC440"/>
      </font>
      <fill>
        <patternFill patternType="solid">
          <bgColor rgb="FF8DC440"/>
        </patternFill>
      </fill>
    </dxf>
    <dxf>
      <fill>
        <patternFill patternType="solid">
          <bgColor indexed="8"/>
        </patternFill>
      </fill>
    </dxf>
    <dxf>
      <fill>
        <patternFill patternType="solid">
          <bgColor rgb="FFFFFF00"/>
        </patternFill>
      </fill>
    </dxf>
    <dxf>
      <fill>
        <patternFill patternType="solid">
          <bgColor rgb="FF00B050"/>
        </patternFill>
      </fill>
    </dxf>
    <dxf>
      <fill>
        <patternFill patternType="solid">
          <bgColor rgb="FFFF0000"/>
        </patternFill>
      </fill>
    </dxf>
    <dxf>
      <fill>
        <patternFill patternType="solid">
          <fgColor rgb="FF99CCFF"/>
          <bgColor rgb="FF99CCFF"/>
        </patternFill>
      </fill>
    </dxf>
    <dxf>
      <fill>
        <patternFill patternType="solid">
          <fgColor rgb="FFFF8080"/>
          <bgColor rgb="FFFF8080"/>
        </patternFill>
      </fill>
    </dxf>
    <dxf>
      <fill>
        <patternFill patternType="solid">
          <fgColor rgb="FFBF9000"/>
          <bgColor rgb="FFBF9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ont>
        <color rgb="FF9C0006"/>
      </font>
      <fill>
        <patternFill patternType="solid">
          <bgColor rgb="FFFFC7CE"/>
        </patternFill>
      </fill>
    </dxf>
    <dxf>
      <font>
        <color rgb="FF006100"/>
      </font>
      <fill>
        <patternFill patternType="solid">
          <bgColor rgb="FFC6EFCE"/>
        </patternFill>
      </fill>
    </dxf>
    <dxf>
      <font>
        <color rgb="FF9C0006"/>
      </font>
    </dxf>
    <dxf>
      <fill>
        <patternFill patternType="solid">
          <bgColor rgb="FF92D050"/>
        </patternFill>
      </fill>
    </dxf>
    <dxf>
      <fill>
        <patternFill patternType="solid">
          <bgColor theme="7"/>
        </patternFill>
      </fill>
    </dxf>
    <dxf>
      <fill>
        <patternFill patternType="solid">
          <bgColor rgb="FFFF4747"/>
        </patternFill>
      </fill>
    </dxf>
  </dxfs>
  <tableStyles count="0" defaultTableStyle="TableStyleMedium2" defaultPivotStyle="PivotStyleLight16"/>
  <colors>
    <mruColors>
      <color rgb="00D5FFFE"/>
      <color rgb="00008000"/>
      <color rgb="002C6682"/>
      <color rgb="00EDF4F7"/>
      <color rgb="0053B3DD"/>
      <color rgb="003D88AA"/>
      <color rgb="00D1E4EB"/>
      <color rgb="00FF5050"/>
      <color rgb="00FFD03B"/>
      <color rgb="0000A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0" Type="http://schemas.openxmlformats.org/officeDocument/2006/relationships/styles" Target="styles.xml"/><Relationship Id="rId8" Type="http://schemas.openxmlformats.org/officeDocument/2006/relationships/worksheet" Target="worksheets/sheet8.xml"/><Relationship Id="rId79" Type="http://schemas.openxmlformats.org/officeDocument/2006/relationships/sharedStrings" Target="sharedStrings.xml"/><Relationship Id="rId78" Type="http://schemas.openxmlformats.org/officeDocument/2006/relationships/theme" Target="theme/theme1.xml"/><Relationship Id="rId77" Type="http://schemas.openxmlformats.org/officeDocument/2006/relationships/externalLink" Target="externalLinks/externalLink48.xml"/><Relationship Id="rId76" Type="http://schemas.openxmlformats.org/officeDocument/2006/relationships/externalLink" Target="externalLinks/externalLink47.xml"/><Relationship Id="rId75" Type="http://schemas.openxmlformats.org/officeDocument/2006/relationships/externalLink" Target="externalLinks/externalLink46.xml"/><Relationship Id="rId74" Type="http://schemas.openxmlformats.org/officeDocument/2006/relationships/externalLink" Target="externalLinks/externalLink45.xml"/><Relationship Id="rId73" Type="http://schemas.openxmlformats.org/officeDocument/2006/relationships/externalLink" Target="externalLinks/externalLink44.xml"/><Relationship Id="rId72" Type="http://schemas.openxmlformats.org/officeDocument/2006/relationships/externalLink" Target="externalLinks/externalLink43.xml"/><Relationship Id="rId71" Type="http://schemas.openxmlformats.org/officeDocument/2006/relationships/externalLink" Target="externalLinks/externalLink42.xml"/><Relationship Id="rId70" Type="http://schemas.openxmlformats.org/officeDocument/2006/relationships/externalLink" Target="externalLinks/externalLink41.xml"/><Relationship Id="rId7" Type="http://schemas.openxmlformats.org/officeDocument/2006/relationships/worksheet" Target="worksheets/sheet7.xml"/><Relationship Id="rId69" Type="http://schemas.openxmlformats.org/officeDocument/2006/relationships/externalLink" Target="externalLinks/externalLink40.xml"/><Relationship Id="rId68" Type="http://schemas.openxmlformats.org/officeDocument/2006/relationships/externalLink" Target="externalLinks/externalLink39.xml"/><Relationship Id="rId67" Type="http://schemas.openxmlformats.org/officeDocument/2006/relationships/externalLink" Target="externalLinks/externalLink38.xml"/><Relationship Id="rId66" Type="http://schemas.openxmlformats.org/officeDocument/2006/relationships/externalLink" Target="externalLinks/externalLink37.xml"/><Relationship Id="rId65" Type="http://schemas.openxmlformats.org/officeDocument/2006/relationships/externalLink" Target="externalLinks/externalLink36.xml"/><Relationship Id="rId64" Type="http://schemas.openxmlformats.org/officeDocument/2006/relationships/externalLink" Target="externalLinks/externalLink35.xml"/><Relationship Id="rId63" Type="http://schemas.openxmlformats.org/officeDocument/2006/relationships/externalLink" Target="externalLinks/externalLink34.xml"/><Relationship Id="rId62" Type="http://schemas.openxmlformats.org/officeDocument/2006/relationships/externalLink" Target="externalLinks/externalLink33.xml"/><Relationship Id="rId61" Type="http://schemas.openxmlformats.org/officeDocument/2006/relationships/externalLink" Target="externalLinks/externalLink32.xml"/><Relationship Id="rId60" Type="http://schemas.openxmlformats.org/officeDocument/2006/relationships/externalLink" Target="externalLinks/externalLink31.xml"/><Relationship Id="rId6" Type="http://schemas.openxmlformats.org/officeDocument/2006/relationships/worksheet" Target="worksheets/sheet6.xml"/><Relationship Id="rId59" Type="http://schemas.openxmlformats.org/officeDocument/2006/relationships/externalLink" Target="externalLinks/externalLink30.xml"/><Relationship Id="rId58" Type="http://schemas.openxmlformats.org/officeDocument/2006/relationships/externalLink" Target="externalLinks/externalLink29.xml"/><Relationship Id="rId57" Type="http://schemas.openxmlformats.org/officeDocument/2006/relationships/externalLink" Target="externalLinks/externalLink28.xml"/><Relationship Id="rId56" Type="http://schemas.openxmlformats.org/officeDocument/2006/relationships/externalLink" Target="externalLinks/externalLink27.xml"/><Relationship Id="rId55" Type="http://schemas.openxmlformats.org/officeDocument/2006/relationships/externalLink" Target="externalLinks/externalLink26.xml"/><Relationship Id="rId54" Type="http://schemas.openxmlformats.org/officeDocument/2006/relationships/externalLink" Target="externalLinks/externalLink25.xml"/><Relationship Id="rId53" Type="http://schemas.openxmlformats.org/officeDocument/2006/relationships/externalLink" Target="externalLinks/externalLink24.xml"/><Relationship Id="rId52" Type="http://schemas.openxmlformats.org/officeDocument/2006/relationships/externalLink" Target="externalLinks/externalLink23.xml"/><Relationship Id="rId51" Type="http://schemas.openxmlformats.org/officeDocument/2006/relationships/externalLink" Target="externalLinks/externalLink22.xml"/><Relationship Id="rId50" Type="http://schemas.openxmlformats.org/officeDocument/2006/relationships/externalLink" Target="externalLinks/externalLink21.xml"/><Relationship Id="rId5" Type="http://schemas.openxmlformats.org/officeDocument/2006/relationships/worksheet" Target="worksheets/sheet5.xml"/><Relationship Id="rId49" Type="http://schemas.openxmlformats.org/officeDocument/2006/relationships/externalLink" Target="externalLinks/externalLink20.xml"/><Relationship Id="rId48" Type="http://schemas.openxmlformats.org/officeDocument/2006/relationships/externalLink" Target="externalLinks/externalLink19.xml"/><Relationship Id="rId47" Type="http://schemas.openxmlformats.org/officeDocument/2006/relationships/externalLink" Target="externalLinks/externalLink18.xml"/><Relationship Id="rId46" Type="http://schemas.openxmlformats.org/officeDocument/2006/relationships/externalLink" Target="externalLinks/externalLink17.xml"/><Relationship Id="rId45" Type="http://schemas.openxmlformats.org/officeDocument/2006/relationships/externalLink" Target="externalLinks/externalLink16.xml"/><Relationship Id="rId44" Type="http://schemas.openxmlformats.org/officeDocument/2006/relationships/externalLink" Target="externalLinks/externalLink15.xml"/><Relationship Id="rId43" Type="http://schemas.openxmlformats.org/officeDocument/2006/relationships/externalLink" Target="externalLinks/externalLink14.xml"/><Relationship Id="rId42" Type="http://schemas.openxmlformats.org/officeDocument/2006/relationships/externalLink" Target="externalLinks/externalLink13.xml"/><Relationship Id="rId41" Type="http://schemas.openxmlformats.org/officeDocument/2006/relationships/externalLink" Target="externalLinks/externalLink12.xml"/><Relationship Id="rId40" Type="http://schemas.openxmlformats.org/officeDocument/2006/relationships/externalLink" Target="externalLinks/externalLink11.xml"/><Relationship Id="rId4" Type="http://schemas.openxmlformats.org/officeDocument/2006/relationships/worksheet" Target="worksheets/sheet4.xml"/><Relationship Id="rId39" Type="http://schemas.openxmlformats.org/officeDocument/2006/relationships/externalLink" Target="externalLinks/externalLink10.xml"/><Relationship Id="rId38" Type="http://schemas.openxmlformats.org/officeDocument/2006/relationships/externalLink" Target="externalLinks/externalLink9.xml"/><Relationship Id="rId37" Type="http://schemas.openxmlformats.org/officeDocument/2006/relationships/externalLink" Target="externalLinks/externalLink8.xml"/><Relationship Id="rId36" Type="http://schemas.openxmlformats.org/officeDocument/2006/relationships/externalLink" Target="externalLinks/externalLink7.xml"/><Relationship Id="rId35" Type="http://schemas.openxmlformats.org/officeDocument/2006/relationships/externalLink" Target="externalLinks/externalLink6.xml"/><Relationship Id="rId34" Type="http://schemas.openxmlformats.org/officeDocument/2006/relationships/externalLink" Target="externalLinks/externalLink5.xml"/><Relationship Id="rId33" Type="http://schemas.openxmlformats.org/officeDocument/2006/relationships/externalLink" Target="externalLinks/externalLink4.xml"/><Relationship Id="rId32" Type="http://schemas.openxmlformats.org/officeDocument/2006/relationships/externalLink" Target="externalLinks/externalLink3.xml"/><Relationship Id="rId31" Type="http://schemas.openxmlformats.org/officeDocument/2006/relationships/externalLink" Target="externalLinks/externalLink2.xml"/><Relationship Id="rId30" Type="http://schemas.openxmlformats.org/officeDocument/2006/relationships/externalLink" Target="externalLinks/externalLink1.xml"/><Relationship Id="rId3" Type="http://schemas.openxmlformats.org/officeDocument/2006/relationships/worksheet" Target="worksheets/sheet3.xml"/><Relationship Id="rId29" Type="http://schemas.openxmlformats.org/officeDocument/2006/relationships/customXml" Target="../customXml/item4.xml"/><Relationship Id="rId28" Type="http://schemas.openxmlformats.org/officeDocument/2006/relationships/customXml" Target="../customXml/item3.xml"/><Relationship Id="rId27" Type="http://schemas.openxmlformats.org/officeDocument/2006/relationships/customXml" Target="../customXml/item2.xml"/><Relationship Id="rId26" Type="http://schemas.openxmlformats.org/officeDocument/2006/relationships/customXml" Target="../customXml/item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endParaRPr lang="en-US">
              <a:solidFill>
                <a:srgbClr val="2C6682"/>
              </a:solidFill>
            </a:endParaRPr>
          </a:p>
        </c:rich>
      </c:tx>
      <c:layout>
        <c:manualLayout>
          <c:xMode val="edge"/>
          <c:yMode val="edge"/>
          <c:x val="0.249859414222519"/>
          <c:y val="0.00671328578227919"/>
        </c:manualLayout>
      </c:layout>
      <c:overlay val="0"/>
      <c:spPr>
        <a:noFill/>
        <a:ln>
          <a:noFill/>
        </a:ln>
        <a:effectLst/>
      </c:spPr>
    </c:title>
    <c:autoTitleDeleted val="0"/>
    <c:plotArea>
      <c:layout>
        <c:manualLayout>
          <c:layoutTarget val="inner"/>
          <c:xMode val="edge"/>
          <c:yMode val="edge"/>
          <c:x val="0.281058958097164"/>
          <c:y val="0.151456915343209"/>
          <c:w val="0.440886669321977"/>
          <c:h val="0.768188976377953"/>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elete val="1"/>
          </c:dLbls>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c:v>
                </c:pt>
                <c:pt idx="1">
                  <c:v>0</c:v>
                </c:pt>
                <c:pt idx="2">
                  <c:v>1</c:v>
                </c:pt>
                <c:pt idx="3">
                  <c:v>4.69565217391304</c:v>
                </c:pt>
                <c:pt idx="4">
                  <c:v>2.66666666666667</c:v>
                </c:pt>
                <c:pt idx="5">
                  <c:v>0</c:v>
                </c:pt>
                <c:pt idx="6">
                  <c:v>0.855833333333333</c:v>
                </c:pt>
                <c:pt idx="7">
                  <c:v>0</c:v>
                </c:pt>
              </c:numCache>
            </c:numRef>
          </c:val>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p>
        </c:txPr>
        <c:crossAx val="409236496"/>
        <c:crosses val="autoZero"/>
        <c:crossBetween val="between"/>
      </c:valAx>
      <c:spPr>
        <a:noFill/>
        <a:ln>
          <a:noFill/>
        </a:ln>
        <a:effectLst/>
      </c:spPr>
    </c:plotArea>
    <c:plotVisOnly val="1"/>
    <c:dispBlanksAs val="gap"/>
    <c:showDLblsOverMax val="0"/>
    <c:extLst>
      <c:ext uri="{0b15fc19-7d7d-44ad-8c2d-2c3a37ce22c3}">
        <chartProps xmlns="https://web.wps.cn/et/2018/main" chartId="{2f1a7f4f-4207-4d1d-8072-470b77088277}"/>
      </c:ext>
    </c:extLst>
  </c:chart>
  <c:spPr>
    <a:solidFill>
      <a:schemeClr val="bg1"/>
    </a:solidFill>
    <a:ln w="12700" cap="flat" cmpd="sng" algn="ctr">
      <a:solidFill>
        <a:srgbClr val="53B3DD"/>
      </a:solidFill>
      <a:round/>
    </a:ln>
    <a:effectLst/>
  </c:spPr>
  <c:txPr>
    <a:bodyPr/>
    <a:lstStyle/>
    <a:p>
      <a:pPr>
        <a:defRPr lang="en-US" b="0" cap="none" spc="0">
          <a:ln w="0"/>
          <a:solidFill>
            <a:schemeClr val="tx1"/>
          </a:solidFill>
          <a:effectLst>
            <a:outerShdw blurRad="38100" dist="19050" dir="2700000" algn="tl" rotWithShape="0">
              <a:schemeClr val="dk1">
                <a:alpha val="40000"/>
              </a:schemeClr>
            </a:outerShdw>
          </a:effectLst>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Physical Progress - Effort</a:t>
            </a:r>
            <a:endParaRPr lang="en-US">
              <a:solidFill>
                <a:srgbClr val="2C6682"/>
              </a:solidFill>
            </a:endParaRPr>
          </a:p>
        </c:rich>
      </c:tx>
      <c:layout>
        <c:manualLayout>
          <c:xMode val="edge"/>
          <c:yMode val="edge"/>
          <c:x val="0.0813711236769931"/>
          <c:y val="0.0349681232706403"/>
        </c:manualLayout>
      </c:layout>
      <c:overlay val="0"/>
      <c:spPr>
        <a:noFill/>
        <a:ln>
          <a:noFill/>
        </a:ln>
        <a:effectLst/>
      </c:spPr>
    </c:title>
    <c:autoTitleDeleted val="0"/>
    <c:plotArea>
      <c:layout>
        <c:manualLayout>
          <c:layoutTarget val="inner"/>
          <c:xMode val="edge"/>
          <c:yMode val="edge"/>
          <c:x val="0.0545026807140138"/>
          <c:y val="0.0174365704286964"/>
          <c:w val="0.92209187307072"/>
          <c:h val="0.816660962926484"/>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accent6"/>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Data'!$D$4:$D$24</c15:sqref>
                  </c15:fullRef>
                </c:ext>
              </c:extLst>
              <c:f>'Physical-Chart Data'!$D$4:$D$17</c:f>
              <c:numCache>
                <c:formatCode>0.0%</c:formatCode>
                <c:ptCount val="14"/>
                <c:pt idx="0">
                  <c:v>0.0319654164637116</c:v>
                </c:pt>
                <c:pt idx="1">
                  <c:v>0.0361868809871732</c:v>
                </c:pt>
                <c:pt idx="2">
                  <c:v>0.0884985387238188</c:v>
                </c:pt>
                <c:pt idx="3">
                  <c:v>0.309181685338529</c:v>
                </c:pt>
                <c:pt idx="4">
                  <c:v>0.942269443091411</c:v>
                </c:pt>
                <c:pt idx="5">
                  <c:v>1</c:v>
                </c:pt>
              </c:numCache>
            </c:numRef>
          </c:val>
          <c:smooth val="0"/>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layout>
                <c:manualLayout>
                  <c:x val="-0.00502527315822265"/>
                  <c:y val="0.0374587946056647"/>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0070C0"/>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15:layout/>
                </c:ext>
              </c:extLst>
            </c:dLbl>
            <c:dLbl>
              <c:idx val="9"/>
              <c:delete val="1"/>
            </c:dLbl>
            <c:dLbl>
              <c:idx val="10"/>
              <c:delete val="1"/>
            </c:dLbl>
            <c:dLbl>
              <c:idx val="11"/>
              <c:delete val="1"/>
            </c:dLbl>
            <c:dLbl>
              <c:idx val="12"/>
              <c:layout/>
              <c:dLblPos val="t"/>
              <c:showLegendKey val="0"/>
              <c:showVal val="1"/>
              <c:showCatName val="0"/>
              <c:showSerName val="0"/>
              <c:showPercent val="0"/>
              <c:showBubbleSize val="0"/>
              <c:extLst>
                <c:ext xmlns:c15="http://schemas.microsoft.com/office/drawing/2012/chart" uri="{CE6537A1-D6FC-4f65-9D91-7224C49458BB}"/>
              </c:extLst>
            </c:dLbl>
            <c:dLbl>
              <c:idx val="13"/>
              <c:delete val="1"/>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EEB500"/>
                    </a:solidFill>
                    <a:latin typeface="+mn-lt"/>
                    <a:ea typeface="+mn-ea"/>
                    <a:cs typeface="+mn-cs"/>
                  </a:defRPr>
                </a:pPr>
              </a:p>
            </c:txPr>
            <c:dLblPos val="t"/>
            <c:showLegendKey val="0"/>
            <c:showVal val="0"/>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Data'!$G$4:$G$24</c15:sqref>
                  </c15:fullRef>
                </c:ext>
              </c:extLst>
              <c:f>'Physical-Chart Data'!$G$4:$G$17</c:f>
              <c:numCache>
                <c:formatCode>0.0%</c:formatCode>
                <c:ptCount val="14"/>
                <c:pt idx="0">
                  <c:v>0.0319654164637116</c:v>
                </c:pt>
                <c:pt idx="1">
                  <c:v>0.0361868809871732</c:v>
                </c:pt>
                <c:pt idx="2">
                  <c:v>0.0884985387238188</c:v>
                </c:pt>
                <c:pt idx="3">
                  <c:v>0.309181685338529</c:v>
                </c:pt>
                <c:pt idx="4">
                  <c:v>0.942269443091411</c:v>
                </c:pt>
                <c:pt idx="5">
                  <c:v>1</c:v>
                </c:pt>
              </c:numCache>
            </c:numRef>
          </c:val>
          <c:smooth val="0"/>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8"/>
              <c:layout>
                <c:manualLayout>
                  <c:x val="-0.0553603979116646"/>
                  <c:y val="-0.0350422918002166"/>
                </c:manualLayout>
              </c:layout>
              <c:numFmt formatCode="General" sourceLinked="1"/>
              <c:spPr>
                <a:noFill/>
                <a:ln>
                  <a:noFill/>
                </a:ln>
                <a:effectLst/>
              </c:spPr>
              <c:txPr>
                <a:bodyPr rot="0" spcFirstLastPara="1" vertOverflow="ellipsis" vert="horz" wrap="square" lIns="38100" tIns="19050" rIns="38100" bIns="19050" anchor="ctr" anchorCtr="0">
                  <a:spAutoFit/>
                </a:bodyPr>
                <a:lstStyle/>
                <a:p>
                  <a:pPr algn="r">
                    <a:defRPr lang="en-US" sz="1100" b="1" i="0" u="none" strike="noStrike" kern="1200" baseline="0">
                      <a:solidFill>
                        <a:schemeClr val="accent1">
                          <a:lumMod val="50000"/>
                        </a:schemeClr>
                      </a:solidFill>
                      <a:latin typeface="+mn-lt"/>
                      <a:ea typeface="+mn-ea"/>
                      <a:cs typeface="+mn-cs"/>
                    </a:defRPr>
                  </a:pPr>
                </a:p>
              </c:txPr>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accent1">
                        <a:lumMod val="50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Data'!$A$4:$A$24</c15:sqref>
                  </c15:fullRef>
                </c:ext>
              </c:extLst>
              <c:f>'Physical-Chart Data'!$A$4:$A$17</c:f>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xmlns:c15="http://schemas.microsoft.com/office/drawing/2012/chart" uri="{02D57815-91ED-43cb-92C2-25804820EDAC}">
                  <c15:fullRef>
                    <c15:sqref>'Physical-Chart Data'!$J$4:$J$24</c15:sqref>
                  </c15:fullRef>
                </c:ext>
              </c:extLst>
              <c:f>'Physical-Chart Data'!$J$4:$J$17</c:f>
              <c:numCache>
                <c:formatCode>0.0%</c:formatCode>
                <c:ptCount val="14"/>
                <c:pt idx="0">
                  <c:v>0.032</c:v>
                </c:pt>
                <c:pt idx="1">
                  <c:v>0.036</c:v>
                </c:pt>
                <c:pt idx="2">
                  <c:v>0.0663</c:v>
                </c:pt>
                <c:pt idx="3" c:formatCode="0.00%">
                  <c:v>0.1248</c:v>
                </c:pt>
                <c:pt idx="4">
                  <c:v>0.203451453803385</c:v>
                </c:pt>
              </c:numCache>
            </c:numRef>
          </c:val>
          <c:smooth val="0"/>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Data'!$K$2:$L$2</c15:sqref>
                        </c15:formulaRef>
                      </c:ext>
                    </c:extLst>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elete val="1"/>
                </c:dLbls>
                <c:cat>
                  <c:numRef>
                    <c:extLst>
                      <c:ext uri="{02D57815-91ED-43cb-92C2-25804820EDAC}">
                        <c15:fullRef>
                          <c15:sqref>'Physical-Chart Data'!$A$4:$A$24</c15:sqref>
                        </c15:fullRef>
                        <c15:formulaRef>
                          <c15:sqref>'Physical-Chart Data'!$A$4:$A$17</c15:sqref>
                        </c15:formulaRef>
                      </c:ext>
                    </c:extLst>
                    <c:numCache>
                      <c:formatCode>mmm\-yy</c:formatCode>
                      <c:ptCount val="14"/>
                      <c:pt idx="0" c:formatCode="mmm\-yy">
                        <c:v>46146</c:v>
                      </c:pt>
                      <c:pt idx="1" c:formatCode="mmm\-yy">
                        <c:v>46177</c:v>
                      </c:pt>
                      <c:pt idx="2" c:formatCode="mmm\-yy">
                        <c:v>46207</c:v>
                      </c:pt>
                      <c:pt idx="3" c:formatCode="mmm\-yy">
                        <c:v>46238</c:v>
                      </c:pt>
                      <c:pt idx="4" c:formatCode="mmm\-yy">
                        <c:v>46269</c:v>
                      </c:pt>
                      <c:pt idx="5" c:formatCode="mmm\-yy">
                        <c:v>46299</c:v>
                      </c:pt>
                    </c:numCache>
                  </c:numRef>
                </c:cat>
                <c:val>
                  <c:numRef>
                    <c:extLst>
                      <c:ext uri="{02D57815-91ED-43cb-92C2-25804820EDAC}">
                        <c15:fullRef>
                          <c15:sqref>'Physical-Chart Data'!$M$4:$M$24</c15:sqref>
                        </c15:fullRef>
                        <c15:formulaRef>
                          <c15:sqref>'Physical-Chart Data'!$M$4:$M$17</c15:sqref>
                        </c15:formulaRef>
                      </c:ext>
                    </c:extLst>
                    <c:numCache>
                      <c:formatCode>0.0%</c:formatCode>
                      <c:ptCount val="14"/>
                    </c:numCache>
                  </c:numRef>
                </c:val>
                <c:smooth val="0"/>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
          <c:y val="0.930967036175022"/>
          <c:w val="0.539700159611534"/>
          <c:h val="0.0469565441416419"/>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fadb2e0-404b-42eb-a6b2-46c50aff86ac}"/>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r>
              <a:rPr lang="en-US" b="1">
                <a:solidFill>
                  <a:srgbClr val="2C6682"/>
                </a:solidFill>
              </a:rPr>
              <a:t>Actual Invoices</a:t>
            </a:r>
            <a:endParaRPr lang="en-US" b="1">
              <a:solidFill>
                <a:srgbClr val="2C6682"/>
              </a:solidFill>
            </a:endParaRPr>
          </a:p>
        </c:rich>
      </c:tx>
      <c:layout/>
      <c:overlay val="0"/>
      <c:spPr>
        <a:noFill/>
        <a:ln>
          <a:noFill/>
        </a:ln>
        <a:effectLst/>
      </c:spPr>
    </c:title>
    <c:autoTitleDeleted val="0"/>
    <c:plotArea>
      <c:layout>
        <c:manualLayout>
          <c:layoutTarget val="inner"/>
          <c:xMode val="edge"/>
          <c:yMode val="edge"/>
          <c:x val="0.172124856291047"/>
          <c:y val="0.292553882120283"/>
          <c:w val="0.827875143708953"/>
          <c:h val="0.519572176344707"/>
        </c:manualLayout>
      </c:layout>
      <c:barChart>
        <c:barDir val="col"/>
        <c:grouping val="clustered"/>
        <c:varyColors val="0"/>
        <c:ser>
          <c:idx val="0"/>
          <c:order val="0"/>
          <c:tx>
            <c:strRef>
              <c:f>"Monthly Gross Value"</c:f>
              <c:strCache>
                <c:ptCount val="1"/>
                <c:pt idx="0">
                  <c:v>Monthly Gross Value</c:v>
                </c:pt>
              </c:strCache>
            </c:strRef>
          </c:tx>
          <c:spPr>
            <a:solidFill>
              <a:srgbClr val="53B3DD"/>
            </a:solidFill>
            <a:ln>
              <a:solidFill>
                <a:srgbClr val="2C6682"/>
              </a:solidFill>
            </a:ln>
            <a:effectLst/>
          </c:spPr>
          <c:invertIfNegative val="0"/>
          <c:dLbls>
            <c:delete val="1"/>
          </c:dLbls>
          <c:val>
            <c:numRef>
              <c:f>'Invoice Log'!$F$9:$F$20</c:f>
              <c:numCache>
                <c:formatCode>#,##0.00_);[Red]\(#,##0.00\)_)</c:formatCode>
                <c:ptCount val="12"/>
                <c:pt idx="0">
                  <c:v>1325658.77</c:v>
                </c:pt>
                <c:pt idx="1">
                  <c:v>2177182.5228</c:v>
                </c:pt>
              </c:numCache>
            </c:numRef>
          </c:val>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6411023"/>
        <c:crosses val="autoZero"/>
        <c:crossBetween val="between"/>
        <c:dispUnits>
          <c:builtInUnit val="thousands"/>
          <c:dispUnitsLbl>
            <c:layout/>
            <c:spPr>
              <a:noFill/>
              <a:ln>
                <a:noFill/>
              </a:ln>
              <a:effectLst/>
            </c:spPr>
            <c:txPr>
              <a:bodyPr rot="-5400000" spcFirstLastPara="1" vertOverflow="ellipsis" vert="horz" wrap="square"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plotVisOnly val="1"/>
    <c:dispBlanksAs val="gap"/>
    <c:showDLblsOverMax val="0"/>
    <c:extLst>
      <c:ext uri="{0b15fc19-7d7d-44ad-8c2d-2c3a37ce22c3}">
        <chartProps xmlns="https://web.wps.cn/et/2018/main" chartId="{8d7aea92-c9f1-46bc-ae1d-1e043f619b99}"/>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4"/>
          <c:y val="0.0949552072429684"/>
          <c:w val="0.537658666435501"/>
          <c:h val="0.704790581965987"/>
        </c:manualLayout>
      </c:layout>
      <c:barChart>
        <c:barDir val="bar"/>
        <c:grouping val="clustered"/>
        <c:varyColors val="0"/>
        <c:ser>
          <c:idx val="0"/>
          <c:order val="0"/>
          <c:spPr>
            <a:solidFill>
              <a:srgbClr val="53B3DD"/>
            </a:solidFill>
            <a:ln>
              <a:solidFill>
                <a:schemeClr val="accent1"/>
              </a:solidFill>
            </a:ln>
            <a:effectLst/>
          </c:spPr>
          <c:invertIfNegative val="0"/>
          <c:dLbls>
            <c:delete val="1"/>
          </c:dLbls>
          <c:cat>
            <c:strRef>
              <c:f>'Weekly Progress Report'!$S$69:$S$74</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Report'!$T$69:$T$74</c:f>
              <c:numCache>
                <c:formatCode>#,##0_);\(#,##0\)</c:formatCode>
                <c:ptCount val="6"/>
                <c:pt idx="0">
                  <c:v>15898659.13</c:v>
                </c:pt>
                <c:pt idx="1" c:formatCode="_(* #,##0_);_(* \(#,##0\);_(* &quot;-&quot;??_);_(@_)">
                  <c:v>0</c:v>
                </c:pt>
                <c:pt idx="2" c:formatCode="_(* #,##0_);_(* \(#,##0\);_(* &quot;-&quot;??_);_(@_)">
                  <c:v>0</c:v>
                </c:pt>
                <c:pt idx="3">
                  <c:v>3502841.2928</c:v>
                </c:pt>
                <c:pt idx="4">
                  <c:v>0</c:v>
                </c:pt>
                <c:pt idx="5">
                  <c:v>0</c:v>
                </c:pt>
              </c:numCache>
            </c:numRef>
          </c:val>
        </c:ser>
        <c:dLbls>
          <c:showLegendKey val="0"/>
          <c:showVal val="0"/>
          <c:showCatName val="0"/>
          <c:showSerName val="0"/>
          <c:showPercent val="0"/>
          <c:showBubbleSize val="0"/>
        </c:dLbls>
        <c:gapWidth val="35"/>
        <c:axId val="903833656"/>
        <c:axId val="903829064"/>
      </c:barChart>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lang="en-US" sz="900" b="1" i="0" u="none" strike="noStrike" baseline="0">
                <a:solidFill>
                  <a:srgbClr val="2C6682"/>
                </a:solidFill>
                <a:latin typeface="+mn-lt"/>
                <a:ea typeface="+mn-ea"/>
                <a:cs typeface="+mn-cs"/>
              </a:defRPr>
            </a:pPr>
          </a:p>
        </c:txPr>
        <c:crossAx val="903829064"/>
        <c:crosses val="autoZero"/>
        <c:auto val="1"/>
        <c:lblAlgn val="ctr"/>
        <c:lblOffset val="100"/>
        <c:noMultiLvlLbl val="0"/>
      </c:catAx>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chemeClr val="accent1"/>
                </a:solidFill>
                <a:latin typeface="+mn-lt"/>
                <a:ea typeface="+mn-ea"/>
                <a:cs typeface="+mn-cs"/>
              </a:defRPr>
            </a:pPr>
          </a:p>
        </c:txPr>
        <c:crossAx val="903833656"/>
        <c:crosses val="autoZero"/>
        <c:crossBetween val="between"/>
      </c:valAx>
      <c:spPr>
        <a:noFill/>
        <a:ln>
          <a:noFill/>
        </a:ln>
        <a:effectLst/>
      </c:spPr>
    </c:plotArea>
    <c:plotVisOnly val="1"/>
    <c:dispBlanksAs val="gap"/>
    <c:showDLblsOverMax val="0"/>
    <c:extLst>
      <c:ext uri="{0b15fc19-7d7d-44ad-8c2d-2c3a37ce22c3}">
        <chartProps xmlns="https://web.wps.cn/et/2018/main" chartId="{0dbf5698-2e35-4bd8-b840-270d42b8ee4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17246414565691"/>
          <c:y val="0.0194069580807031"/>
          <c:w val="0.883208471765987"/>
          <c:h val="0.904438567272512"/>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Manpower!$B$11:$Z$11</c15:sqref>
                  </c15:fullRef>
                </c:ext>
              </c:extLst>
              <c:f>Manpower!$B$11:$Q$11</c:f>
              <c:numCache>
                <c:formatCode>0</c:formatCode>
                <c:ptCount val="16"/>
                <c:pt idx="0">
                  <c:v>8</c:v>
                </c:pt>
                <c:pt idx="1">
                  <c:v>18</c:v>
                </c:pt>
                <c:pt idx="2">
                  <c:v>20</c:v>
                </c:pt>
                <c:pt idx="3">
                  <c:v>20</c:v>
                </c:pt>
                <c:pt idx="4">
                  <c:v>15</c:v>
                </c:pt>
              </c:numCache>
            </c:numRef>
          </c:val>
        </c:ser>
        <c:ser>
          <c:idx val="1"/>
          <c:order val="1"/>
          <c:tx>
            <c:strRef>
              <c:f>Manpower!$A$13</c:f>
              <c:strCache>
                <c:ptCount val="1"/>
                <c:pt idx="0">
                  <c:v>Actual - Monthly</c:v>
                </c:pt>
              </c:strCache>
            </c:strRef>
          </c:tx>
          <c:spPr>
            <a:solidFill>
              <a:srgbClr val="92D050"/>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Manpower!$B$13:$Z$13</c15:sqref>
                  </c15:fullRef>
                </c:ext>
              </c:extLst>
              <c:f>Manpower!$B$13:$Q$13</c:f>
              <c:numCache>
                <c:formatCode>General</c:formatCode>
                <c:ptCount val="16"/>
                <c:pt idx="0">
                  <c:v>9</c:v>
                </c:pt>
                <c:pt idx="1">
                  <c:v>15</c:v>
                </c:pt>
                <c:pt idx="2">
                  <c:v>14</c:v>
                </c:pt>
                <c:pt idx="3">
                  <c:v>90</c:v>
                </c:pt>
                <c:pt idx="4">
                  <c:v>108</c:v>
                </c:pt>
              </c:numCache>
            </c:numRef>
          </c:val>
        </c:ser>
        <c:ser>
          <c:idx val="2"/>
          <c:order val="2"/>
          <c:tx>
            <c:strRef>
              <c:f>Manpower!$A$15</c:f>
              <c:strCache>
                <c:ptCount val="1"/>
                <c:pt idx="0">
                  <c:v>Forecast - Monthly</c:v>
                </c:pt>
              </c:strCache>
            </c:strRef>
          </c:tx>
          <c:spPr>
            <a:solidFill>
              <a:srgbClr val="00B0F0"/>
            </a:solidFill>
            <a:ln>
              <a:noFill/>
            </a:ln>
            <a:effectLst/>
          </c:spPr>
          <c:invertIfNegative val="0"/>
          <c:dLbls>
            <c:delete val="1"/>
          </c:dLbls>
          <c:cat>
            <c:numRef>
              <c:extLst>
                <c:ext xmlns:c15="http://schemas.microsoft.com/office/drawing/2012/chart" uri="{02D57815-91ED-43cb-92C2-25804820EDAC}">
                  <c15:fullRef>
                    <c15:sqref>Manpower!$B$10:$Z$10</c15:sqref>
                  </c15:fullRef>
                </c:ext>
              </c:extLst>
              <c:f>Manpower!$B$10:$Q$10</c:f>
              <c:numCache>
                <c:formatCode>[$-409]mmm\-yy;@</c:formatCode>
                <c:ptCount val="16"/>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extLst>
                <c:ext xmlns:c15="http://schemas.microsoft.com/office/drawing/2012/chart" uri="{02D57815-91ED-43cb-92C2-25804820EDAC}">
                  <c15:fullRef>
                    <c15:sqref>Manpower!$B$15:$Z$15</c15:sqref>
                  </c15:fullRef>
                </c:ext>
              </c:extLst>
              <c:f>Manpower!$B$15:$Q$15</c:f>
              <c:numCache>
                <c:formatCode>General</c:formatCode>
                <c:ptCount val="16"/>
              </c:numCache>
            </c:numRef>
          </c:val>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rgbClr val="2C6682"/>
                </a:solidFill>
                <a:latin typeface="+mn-lt"/>
                <a:ea typeface="+mn-ea"/>
                <a:cs typeface="+mn-cs"/>
              </a:defRPr>
            </a:pPr>
          </a:p>
        </c:txPr>
        <c:crossAx val="146549960"/>
        <c:crosses val="autoZero"/>
        <c:auto val="0"/>
        <c:lblOffset val="100"/>
        <c:baseTimeUnit val="months"/>
        <c:majorUnit val="1"/>
        <c:majorTimeUnit val="years"/>
        <c:minorUnit val="1"/>
        <c:minorTimeUnit val="months"/>
      </c:dateAx>
      <c:valAx>
        <c:axId val="146549960"/>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rgbClr val="2C6682"/>
                </a:solidFill>
                <a:latin typeface="+mn-lt"/>
                <a:ea typeface="+mn-ea"/>
                <a:cs typeface="+mn-cs"/>
              </a:defRPr>
            </a:pPr>
          </a:p>
        </c:txPr>
        <c:crossAx val="146555056"/>
        <c:crosses val="autoZero"/>
        <c:crossBetween val="between"/>
      </c:valAx>
      <c:spPr>
        <a:noFill/>
        <a:ln w="25400">
          <a:noFill/>
        </a:ln>
        <a:effectLst/>
      </c:spPr>
    </c:plotArea>
    <c:legend>
      <c:legendPos val="r"/>
      <c:layout>
        <c:manualLayout>
          <c:xMode val="edge"/>
          <c:yMode val="edge"/>
          <c:x val="0.0885617782185811"/>
          <c:y val="0.057546391096103"/>
          <c:w val="0.900453377118943"/>
          <c:h val="0.142582675683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cbae1471-e455-49e2-8f72-5d7e81e9ad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0.0391176088974657"/>
          <c:y val="0.0769721882332246"/>
          <c:w val="0.960882391102534"/>
          <c:h val="0.731320897240553"/>
        </c:manualLayout>
      </c:layout>
      <c:pie3DChart>
        <c:varyColors val="1"/>
        <c:ser>
          <c:idx val="0"/>
          <c:order val="0"/>
          <c:explosion val="0"/>
          <c:dPt>
            <c:idx val="0"/>
            <c:bubble3D val="0"/>
            <c:spPr>
              <a:solidFill>
                <a:srgbClr val="3D88AA"/>
              </a:solidFill>
              <a:ln w="25400">
                <a:solidFill>
                  <a:schemeClr val="lt1"/>
                </a:solidFill>
              </a:ln>
              <a:effectLst/>
              <a:scene3d>
                <a:camera prst="orthographicFront"/>
                <a:lightRig rig="threePt" dir="t"/>
              </a:scene3d>
              <a:sp3d contourW="25400">
                <a:contourClr>
                  <a:schemeClr val="lt1"/>
                </a:contourClr>
              </a:sp3d>
            </c:spPr>
          </c:dPt>
          <c:dPt>
            <c:idx val="1"/>
            <c:bubble3D val="0"/>
            <c:spPr>
              <a:solidFill>
                <a:srgbClr val="92D050"/>
              </a:solidFill>
              <a:ln w="25400">
                <a:solidFill>
                  <a:schemeClr val="lt1"/>
                </a:solidFill>
              </a:ln>
              <a:effectLst/>
              <a:scene3d>
                <a:camera prst="orthographicFront"/>
                <a:lightRig rig="threePt" dir="t"/>
              </a:scene3d>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p>
            </c:txPr>
            <c:dLblPos val="bestFit"/>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strRef>
              <c:f>'Weekly Progress Report'!$AF$57:$AF$58</c:f>
              <c:strCache>
                <c:ptCount val="2"/>
                <c:pt idx="0">
                  <c:v>Proactive</c:v>
                </c:pt>
                <c:pt idx="1">
                  <c:v>Reactive</c:v>
                </c:pt>
              </c:strCache>
            </c:strRef>
          </c:cat>
          <c:val>
            <c:numRef>
              <c:f>'Weekly Progress Report'!$AG$57:$AG$58</c:f>
              <c:numCache>
                <c:formatCode>#,##0_ ;[Red]\-#,##0\ </c:formatCode>
                <c:ptCount val="2"/>
                <c:pt idx="0">
                  <c:v>3</c:v>
                </c:pt>
                <c:pt idx="1">
                  <c:v>0</c:v>
                </c:pt>
              </c:numCache>
            </c:numRef>
          </c:val>
        </c:ser>
        <c:dLbls>
          <c:showLegendKey val="0"/>
          <c:showVal val="1"/>
          <c:showCatName val="0"/>
          <c:showSerName val="0"/>
          <c:showPercent val="0"/>
          <c:showBubbleSize val="0"/>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b82f6602-24ad-484a-af47-255e577cba89}"/>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Report'!$W$57</c:f>
              <c:strCache>
                <c:ptCount val="1"/>
                <c:pt idx="0">
                  <c:v>Total Hours Worked</c:v>
                </c:pt>
              </c:strCache>
            </c:strRef>
          </c:tx>
          <c:spPr>
            <a:solidFill>
              <a:srgbClr val="2C6682"/>
            </a:solidFill>
            <a:ln>
              <a:noFill/>
            </a:ln>
            <a:effectLst/>
          </c:spPr>
          <c:invertIfNegative val="0"/>
          <c:dLbls>
            <c:delete val="1"/>
          </c:dLbls>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Report'!$X$57,'Weekly Progress Report'!$AC$57)</c15:sqref>
                  </c15:fullRef>
                </c:ext>
              </c:extLst>
              <c:f>'Weekly Progress Report'!$AC$57</c:f>
              <c:numCache>
                <c:formatCode>#,##0_ ;[Red]\-#,##0\ </c:formatCode>
                <c:ptCount val="1"/>
                <c:pt idx="0">
                  <c:v>30524</c:v>
                </c:pt>
              </c:numCache>
            </c:numRef>
          </c:val>
        </c:ser>
        <c:ser>
          <c:idx val="1"/>
          <c:order val="1"/>
          <c:tx>
            <c:strRef>
              <c:f>'Weekly Progress Report'!$W$58</c:f>
              <c:strCache>
                <c:ptCount val="1"/>
                <c:pt idx="0">
                  <c:v>Safe Hours Worked</c:v>
                </c:pt>
              </c:strCache>
            </c:strRef>
          </c:tx>
          <c:spPr>
            <a:solidFill>
              <a:srgbClr val="92D050"/>
            </a:solidFill>
            <a:ln>
              <a:noFill/>
            </a:ln>
            <a:effectLst/>
          </c:spPr>
          <c:invertIfNegative val="0"/>
          <c:dLbls>
            <c:delete val="1"/>
          </c:dLbls>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Report'!$X$58,'Weekly Progress Report'!$AC$58)</c15:sqref>
                  </c15:fullRef>
                </c:ext>
              </c:extLst>
              <c:f>'Weekly Progress Report'!$AC$58</c:f>
              <c:numCache>
                <c:formatCode>#,##0_ ;[Red]\-#,##0\ </c:formatCode>
                <c:ptCount val="1"/>
                <c:pt idx="0">
                  <c:v>30524</c:v>
                </c:pt>
              </c:numCache>
            </c:numRef>
          </c:val>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rgbClr val="2C6682"/>
                </a:solidFill>
                <a:latin typeface="+mn-lt"/>
                <a:ea typeface="+mn-ea"/>
                <a:cs typeface="+mn-cs"/>
              </a:defRPr>
            </a:pPr>
          </a:p>
        </c:txPr>
        <c:crossAx val="1366492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legend>
    <c:plotVisOnly val="1"/>
    <c:dispBlanksAs val="gap"/>
    <c:showDLblsOverMax val="0"/>
    <c:extLst>
      <c:ext uri="{0b15fc19-7d7d-44ad-8c2d-2c3a37ce22c3}">
        <chartProps xmlns="https://web.wps.cn/et/2018/main" chartId="{527b3579-164f-41f2-a991-dd1de969816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Earned Value - Cost</a:t>
            </a:r>
            <a:endParaRPr lang="en-US">
              <a:solidFill>
                <a:srgbClr val="2C6682"/>
              </a:solidFill>
            </a:endParaRPr>
          </a:p>
        </c:rich>
      </c:tx>
      <c:layout>
        <c:manualLayout>
          <c:xMode val="edge"/>
          <c:yMode val="edge"/>
          <c:x val="0.0572109551794457"/>
          <c:y val="0.0373845521632087"/>
        </c:manualLayout>
      </c:layout>
      <c:overlay val="0"/>
      <c:spPr>
        <a:noFill/>
        <a:ln>
          <a:noFill/>
        </a:ln>
        <a:effectLst/>
      </c:spPr>
    </c:title>
    <c:autoTitleDeleted val="0"/>
    <c:plotArea>
      <c:layout>
        <c:manualLayout>
          <c:layoutTarget val="inner"/>
          <c:xMode val="edge"/>
          <c:yMode val="edge"/>
          <c:x val="0.0545026807140138"/>
          <c:y val="0.0174365704286964"/>
          <c:w val="0.941156871375404"/>
          <c:h val="0.816660962926484"/>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6"/>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Data'!$D$4:$D$9</c:f>
              <c:numCache>
                <c:formatCode>0.0%</c:formatCode>
                <c:ptCount val="6"/>
                <c:pt idx="0">
                  <c:v>0</c:v>
                </c:pt>
                <c:pt idx="1">
                  <c:v>0.0008</c:v>
                </c:pt>
                <c:pt idx="2">
                  <c:v>0.0948</c:v>
                </c:pt>
                <c:pt idx="3">
                  <c:v>0.2824</c:v>
                </c:pt>
                <c:pt idx="4">
                  <c:v>0.9131</c:v>
                </c:pt>
                <c:pt idx="5">
                  <c:v>1</c:v>
                </c:pt>
              </c:numCache>
            </c:numRef>
          </c:val>
          <c:smooth val="0"/>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Data'!$G$4:$G$9</c:f>
              <c:numCache>
                <c:formatCode>0.0%</c:formatCode>
                <c:ptCount val="6"/>
                <c:pt idx="0">
                  <c:v>0</c:v>
                </c:pt>
                <c:pt idx="1">
                  <c:v>0.0008</c:v>
                </c:pt>
                <c:pt idx="2">
                  <c:v>0.0948</c:v>
                </c:pt>
                <c:pt idx="3">
                  <c:v>0.2824</c:v>
                </c:pt>
                <c:pt idx="4">
                  <c:v>0.9131</c:v>
                </c:pt>
                <c:pt idx="5">
                  <c:v>1</c:v>
                </c:pt>
              </c:numCache>
            </c:numRef>
          </c:val>
          <c:smooth val="0"/>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1">
                        <a:lumMod val="50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Data'!$J$4:$J$9</c:f>
              <c:numCache>
                <c:formatCode>0.000%</c:formatCode>
                <c:ptCount val="6"/>
                <c:pt idx="0">
                  <c:v>0</c:v>
                </c:pt>
                <c:pt idx="1">
                  <c:v>0</c:v>
                </c:pt>
                <c:pt idx="2" c:formatCode="0.0%">
                  <c:v>0.0599</c:v>
                </c:pt>
                <c:pt idx="3" c:formatCode="0.00%">
                  <c:v>0.1612</c:v>
                </c:pt>
                <c:pt idx="4" c:formatCode="0.0%">
                  <c:v>0.393394856060418</c:v>
                </c:pt>
              </c:numCache>
            </c:numRef>
          </c:val>
          <c:smooth val="0"/>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Data'!$P$4:$P$8</c:f>
              <c:numCache>
                <c:formatCode>General</c:formatCode>
                <c:ptCount val="5"/>
              </c:numCache>
            </c:numRef>
          </c:val>
          <c:smooth val="0"/>
        </c:ser>
        <c:ser>
          <c:idx val="4"/>
          <c:order val="4"/>
          <c:tx>
            <c:strRef>
              <c:f>"Gross Paid Value"</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delete val="1"/>
          </c:dLbls>
          <c:cat>
            <c:numRef>
              <c:f>'EV-Chart Data'!$A$4:$A$9</c:f>
              <c:numCache>
                <c:formatCode>mmm\-yy</c:formatCode>
                <c:ptCount val="6"/>
                <c:pt idx="0" c:formatCode="mmm\-yy">
                  <c:v>46146</c:v>
                </c:pt>
                <c:pt idx="1" c:formatCode="mmm\-yy">
                  <c:v>46177</c:v>
                </c:pt>
                <c:pt idx="2" c:formatCode="mmm\-yy">
                  <c:v>46207</c:v>
                </c:pt>
                <c:pt idx="3" c:formatCode="mmm\-yy">
                  <c:v>46238</c:v>
                </c:pt>
                <c:pt idx="4" c:formatCode="mmm\-yy">
                  <c:v>46269</c:v>
                </c:pt>
                <c:pt idx="5" c:formatCode="mmm\-yy">
                  <c:v>46299</c:v>
                </c:pt>
              </c:numCache>
            </c:numRef>
          </c:cat>
          <c:val>
            <c:numRef>
              <c:f>'EV-Chart Data'!$M$4:$M$8</c:f>
              <c:numCache>
                <c:formatCode>General</c:formatCode>
                <c:ptCount val="5"/>
              </c:numCache>
            </c:numRef>
          </c:val>
          <c:smooth val="0"/>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vert="horz" wrap="square" anchor="ctr" anchorCtr="1"/>
          <a:lstStyle/>
          <a:p>
            <a:pPr>
              <a:defRPr lang="en-US" sz="1000" b="1" i="0" u="none" strike="noStrike" kern="1200" baseline="0">
                <a:solidFill>
                  <a:srgbClr val="2C6682"/>
                </a:solidFill>
                <a:latin typeface="+mn-lt"/>
                <a:ea typeface="+mn-ea"/>
                <a:cs typeface="+mn-cs"/>
              </a:defRPr>
            </a:pPr>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
          <c:y val="0.930967036175022"/>
          <c:w val="0.561737585313533"/>
          <c:h val="0.0472795420707284"/>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81e6023-f45a-4608-ab09-d71c79a2003c}"/>
      </c:ext>
    </c:extLst>
  </c:chart>
  <c:spPr>
    <a:solidFill>
      <a:schemeClr val="bg1"/>
    </a:solidFill>
    <a:ln w="12700" cap="flat" cmpd="sng" algn="ctr">
      <a:solidFill>
        <a:srgbClr val="53B3DD"/>
      </a:solidFill>
      <a:round/>
    </a:ln>
    <a:effectLst/>
  </c:spPr>
  <c:txPr>
    <a:bodyPr/>
    <a:lstStyle/>
    <a:p>
      <a:pPr>
        <a:defRPr lang="en-US"/>
      </a:pPr>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3045396.13</c:v>
                </c:pt>
                <c:pt idx="2">
                  <c:v>8643246.59</c:v>
                </c:pt>
              </c:numCache>
            </c:numRef>
          </c:val>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1896470.12</c:v>
                </c:pt>
                <c:pt idx="2">
                  <c:v>4176919.18</c:v>
                </c:pt>
              </c:numCache>
            </c:numRef>
          </c:val>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ysClr val="windowText" lastClr="000000"/>
                </a:solidFill>
                <a:latin typeface="+mn-lt"/>
                <a:ea typeface="+mn-ea"/>
                <a:cs typeface="+mn-cs"/>
              </a:defRPr>
            </a:pPr>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77407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7d15d7ca-4fc4-4227-81ef-fcc749b7a1e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Sheet1!$B$2</c:f>
              <c:strCache>
                <c:ptCount val="1"/>
                <c:pt idx="0">
                  <c:v>Planned (%)</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Sheet1!$B$3:$B$5</c:f>
              <c:numCache>
                <c:formatCode>#,##0</c:formatCode>
                <c:ptCount val="3"/>
                <c:pt idx="0">
                  <c:v>0</c:v>
                </c:pt>
                <c:pt idx="1">
                  <c:v>3045396.13</c:v>
                </c:pt>
                <c:pt idx="2">
                  <c:v>8643246.59</c:v>
                </c:pt>
              </c:numCache>
            </c:numRef>
          </c:val>
        </c:ser>
        <c:ser>
          <c:idx val="1"/>
          <c:order val="1"/>
          <c:tx>
            <c:strRef>
              <c:f>Sheet1!$C$2</c:f>
              <c:strCache>
                <c:ptCount val="1"/>
                <c:pt idx="0">
                  <c:v>Earned (%)</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Sheet1!$A$3:$A$5</c:f>
              <c:strCache>
                <c:ptCount val="3"/>
                <c:pt idx="0">
                  <c:v>  KUMT-05-001.6  Engineering</c:v>
                </c:pt>
                <c:pt idx="1">
                  <c:v>  KUMT-05-001.7  Procurement</c:v>
                </c:pt>
                <c:pt idx="2">
                  <c:v>  KUMT-05-001.3  Construction</c:v>
                </c:pt>
              </c:strCache>
            </c:strRef>
          </c:cat>
          <c:val>
            <c:numRef>
              <c:f>Sheet1!$C$3:$C$5</c:f>
              <c:numCache>
                <c:formatCode>#,##0</c:formatCode>
                <c:ptCount val="3"/>
                <c:pt idx="0">
                  <c:v>0</c:v>
                </c:pt>
                <c:pt idx="1">
                  <c:v>1896470.12</c:v>
                </c:pt>
                <c:pt idx="2">
                  <c:v>4176919.18</c:v>
                </c:pt>
              </c:numCache>
            </c:numRef>
          </c:val>
        </c:ser>
        <c:dLbls>
          <c:showLegendKey val="0"/>
          <c:showVal val="1"/>
          <c:showCatName val="0"/>
          <c:showSerName val="0"/>
          <c:showPercent val="0"/>
          <c:showBubbleSize val="0"/>
        </c:dLbls>
        <c:gapWidth val="219"/>
        <c:overlap val="-27"/>
        <c:axId val="257740784"/>
        <c:axId val="257742224"/>
      </c:barChart>
      <c:catAx>
        <c:axId val="2577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p>
        </c:txPr>
        <c:crossAx val="257742224"/>
        <c:crosses val="autoZero"/>
        <c:auto val="1"/>
        <c:lblAlgn val="ctr"/>
        <c:lblOffset val="100"/>
        <c:noMultiLvlLbl val="0"/>
      </c:catAx>
      <c:valAx>
        <c:axId val="25774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77407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86454dd-2ee2-42a5-bc6d-abe87042e06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endParaRPr lang="en-US" sz="1800" b="1" u="sng">
              <a:solidFill>
                <a:srgbClr val="005359"/>
              </a:solidFill>
              <a:latin typeface="Janna LT" panose="01000000000000000000" pitchFamily="2" charset="-78"/>
              <a:cs typeface="Janna LT" panose="01000000000000000000" pitchFamily="2" charset="-78"/>
            </a:endParaRPr>
          </a:p>
        </c:rich>
      </c:tx>
      <c:layout/>
      <c:overlay val="0"/>
      <c:spPr>
        <a:noFill/>
        <a:ln>
          <a:noFill/>
        </a:ln>
        <a:effectLst/>
      </c:spPr>
    </c:title>
    <c:autoTitleDeleted val="0"/>
    <c:plotArea>
      <c:layout>
        <c:manualLayout>
          <c:layoutTarget val="inner"/>
          <c:xMode val="edge"/>
          <c:yMode val="edge"/>
          <c:x val="0.0317246414565691"/>
          <c:y val="0.0194069580807031"/>
          <c:w val="0.939046836881247"/>
          <c:h val="0.904438567272512"/>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Manpower!$B$11:$N$11</c:f>
              <c:numCache>
                <c:formatCode>0</c:formatCode>
                <c:ptCount val="13"/>
                <c:pt idx="0">
                  <c:v>8</c:v>
                </c:pt>
                <c:pt idx="1">
                  <c:v>18</c:v>
                </c:pt>
                <c:pt idx="2">
                  <c:v>20</c:v>
                </c:pt>
                <c:pt idx="3">
                  <c:v>20</c:v>
                </c:pt>
                <c:pt idx="4">
                  <c:v>15</c:v>
                </c:pt>
              </c:numCache>
            </c:numRef>
          </c:val>
        </c:ser>
        <c:ser>
          <c:idx val="1"/>
          <c:order val="1"/>
          <c:tx>
            <c:strRef>
              <c:f>Manpower!$A$13</c:f>
              <c:strCache>
                <c:ptCount val="1"/>
                <c:pt idx="0">
                  <c:v>Actual - Monthly</c:v>
                </c:pt>
              </c:strCache>
            </c:strRef>
          </c:tx>
          <c:spPr>
            <a:solidFill>
              <a:srgbClr val="92D050"/>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Manpower!$B$13:$N$13</c:f>
              <c:numCache>
                <c:formatCode>General</c:formatCode>
                <c:ptCount val="13"/>
                <c:pt idx="0">
                  <c:v>9</c:v>
                </c:pt>
                <c:pt idx="1">
                  <c:v>15</c:v>
                </c:pt>
                <c:pt idx="2">
                  <c:v>14</c:v>
                </c:pt>
                <c:pt idx="3">
                  <c:v>90</c:v>
                </c:pt>
                <c:pt idx="4">
                  <c:v>108</c:v>
                </c:pt>
              </c:numCache>
            </c:numRef>
          </c:val>
        </c:ser>
        <c:ser>
          <c:idx val="2"/>
          <c:order val="2"/>
          <c:tx>
            <c:strRef>
              <c:f>Manpower!$A$15</c:f>
              <c:strCache>
                <c:ptCount val="1"/>
                <c:pt idx="0">
                  <c:v>Forecast - Monthly</c:v>
                </c:pt>
              </c:strCache>
            </c:strRef>
          </c:tx>
          <c:spPr>
            <a:solidFill>
              <a:srgbClr val="00B0F0"/>
            </a:solidFill>
            <a:ln>
              <a:noFill/>
            </a:ln>
            <a:effectLst/>
          </c:spPr>
          <c:invertIfNegative val="0"/>
          <c:dLbls>
            <c:delete val="1"/>
          </c:dLbls>
          <c:cat>
            <c:numRef>
              <c:f>Manpower!$B$10:$N$10</c:f>
              <c:numCache>
                <c:formatCode>[$-409]mmm\-yy;@</c:formatCode>
                <c:ptCount val="13"/>
                <c:pt idx="0" c:formatCode="[$-409]mmm\-yy;@">
                  <c:v>46146</c:v>
                </c:pt>
                <c:pt idx="1" c:formatCode="[$-409]mmm\-yy;@">
                  <c:v>46177</c:v>
                </c:pt>
                <c:pt idx="2" c:formatCode="[$-409]mmm\-yy;@">
                  <c:v>46207</c:v>
                </c:pt>
                <c:pt idx="3" c:formatCode="[$-409]mmm\-yy;@">
                  <c:v>46238</c:v>
                </c:pt>
                <c:pt idx="4" c:formatCode="[$-409]mmm\-yy;@">
                  <c:v>46269</c:v>
                </c:pt>
                <c:pt idx="5" c:formatCode="[$-409]mmm\-yy;@">
                  <c:v>46299</c:v>
                </c:pt>
              </c:numCache>
            </c:numRef>
          </c:cat>
          <c:val>
            <c:numRef>
              <c:f>Manpower!$B$15:$N$15</c:f>
              <c:numCache>
                <c:formatCode>General</c:formatCode>
                <c:ptCount val="13"/>
              </c:numCache>
            </c:numRef>
          </c:val>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55056"/>
        <c:crosses val="autoZero"/>
        <c:crossBetween val="between"/>
      </c:valAx>
      <c:spPr>
        <a:noFill/>
        <a:ln w="25400">
          <a:noFill/>
        </a:ln>
        <a:effectLst/>
      </c:spPr>
    </c:plotArea>
    <c:legend>
      <c:legendPos val="tr"/>
      <c:layout/>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p>
      </c:txPr>
    </c:legend>
    <c:plotVisOnly val="1"/>
    <c:dispBlanksAs val="gap"/>
    <c:showDLblsOverMax val="0"/>
    <c:extLst>
      <c:ext uri="{0b15fc19-7d7d-44ad-8c2d-2c3a37ce22c3}">
        <chartProps xmlns="https://web.wps.cn/et/2018/main" chartId="{6448be22-6c19-491e-801f-5f57c0f3607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endParaRPr lang="en-US" sz="1800" b="1" u="sng">
              <a:solidFill>
                <a:srgbClr val="005359"/>
              </a:solidFill>
              <a:latin typeface="Janna LT" panose="01000000000000000000" pitchFamily="2" charset="-78"/>
              <a:cs typeface="Janna LT" panose="01000000000000000000" pitchFamily="2" charset="-78"/>
            </a:endParaRPr>
          </a:p>
        </c:rich>
      </c:tx>
      <c:layout/>
      <c:overlay val="0"/>
      <c:spPr>
        <a:noFill/>
        <a:ln>
          <a:noFill/>
        </a:ln>
        <a:effectLst/>
      </c:spPr>
    </c:title>
    <c:autoTitleDeleted val="0"/>
    <c:plotArea>
      <c:layout>
        <c:manualLayout>
          <c:layoutTarget val="inner"/>
          <c:xMode val="edge"/>
          <c:yMode val="edge"/>
          <c:x val="0.0317246414565691"/>
          <c:y val="0.0194069580807031"/>
          <c:w val="0.939046836881247"/>
          <c:h val="0.904438567272512"/>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Manpower!$B$34:$N$34</c:f>
              <c:numCache>
                <c:formatCode>General</c:formatCode>
                <c:ptCount val="13"/>
                <c:pt idx="0">
                  <c:v>8</c:v>
                </c:pt>
                <c:pt idx="1">
                  <c:v>8</c:v>
                </c:pt>
                <c:pt idx="2">
                  <c:v>7</c:v>
                </c:pt>
                <c:pt idx="3">
                  <c:v>9</c:v>
                </c:pt>
                <c:pt idx="4">
                  <c:v>3</c:v>
                </c:pt>
              </c:numCache>
            </c:numRef>
          </c:val>
        </c:ser>
        <c:ser>
          <c:idx val="1"/>
          <c:order val="1"/>
          <c:tx>
            <c:strRef>
              <c:f>Manpower!$A$36</c:f>
              <c:strCache>
                <c:ptCount val="1"/>
                <c:pt idx="0">
                  <c:v>Actual - Monthly</c:v>
                </c:pt>
              </c:strCache>
            </c:strRef>
          </c:tx>
          <c:spPr>
            <a:solidFill>
              <a:srgbClr val="7DCB73"/>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Manpower!$B$36:$N$36</c:f>
              <c:numCache>
                <c:formatCode>General</c:formatCode>
                <c:ptCount val="13"/>
                <c:pt idx="0">
                  <c:v>9</c:v>
                </c:pt>
                <c:pt idx="1">
                  <c:v>9</c:v>
                </c:pt>
                <c:pt idx="2">
                  <c:v>10</c:v>
                </c:pt>
                <c:pt idx="3">
                  <c:v>12</c:v>
                </c:pt>
                <c:pt idx="4">
                  <c:v>8</c:v>
                </c:pt>
              </c:numCache>
            </c:numRef>
          </c:val>
        </c:ser>
        <c:ser>
          <c:idx val="2"/>
          <c:order val="2"/>
          <c:tx>
            <c:strRef>
              <c:f>Manpower!$A$38</c:f>
              <c:strCache>
                <c:ptCount val="1"/>
                <c:pt idx="0">
                  <c:v>Forecast - Monthly</c:v>
                </c:pt>
              </c:strCache>
            </c:strRef>
          </c:tx>
          <c:spPr>
            <a:solidFill>
              <a:srgbClr val="00B0F0"/>
            </a:solidFill>
            <a:ln>
              <a:noFill/>
            </a:ln>
            <a:effectLst/>
          </c:spPr>
          <c:invertIfNegative val="0"/>
          <c:dLbls>
            <c:delete val="1"/>
          </c:dLbls>
          <c:cat>
            <c:multiLvlStrRef>
              <c:f>Manpower!$B$32:$N$33</c:f>
              <c:multiLvlStrCache>
                <c:ptCount val="13"/>
                <c:lvl>
                  <c:pt idx="0" c:formatCode="[$-409]mmm\-yy;@">
                    <c:v>46146</c:v>
                  </c:pt>
                  <c:pt idx="1" c:formatCode="[$-409]mmm\-yy;@">
                    <c:v>46177</c:v>
                  </c:pt>
                  <c:pt idx="2" c:formatCode="[$-409]mmm\-yy;@">
                    <c:v>46207</c:v>
                  </c:pt>
                  <c:pt idx="3" c:formatCode="[$-409]mmm\-yy;@">
                    <c:v>46238</c:v>
                  </c:pt>
                  <c:pt idx="4" c:formatCode="[$-409]mmm\-yy;@">
                    <c:v>46269</c:v>
                  </c:pt>
                  <c:pt idx="5" c:formatCode="[$-409]mmm\-yy;@">
                    <c:v>46299</c:v>
                  </c:pt>
                </c:lvl>
                <c:lvl/>
              </c:multiLvlStrCache>
            </c:multiLvlStrRef>
          </c:cat>
          <c:val>
            <c:numRef>
              <c:f>Manpower!$B$38:$N$38</c:f>
              <c:numCache>
                <c:formatCode>General</c:formatCode>
                <c:ptCount val="13"/>
              </c:numCache>
            </c:numRef>
          </c:val>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1100" b="0" i="0" u="none" strike="noStrike" kern="1200" baseline="0">
                <a:solidFill>
                  <a:schemeClr val="tx1">
                    <a:lumMod val="65000"/>
                    <a:lumOff val="35000"/>
                  </a:schemeClr>
                </a:solidFill>
                <a:latin typeface="+mn-lt"/>
                <a:ea typeface="+mn-ea"/>
                <a:cs typeface="+mn-cs"/>
              </a:defRPr>
            </a:pPr>
          </a:p>
        </c:txPr>
        <c:crossAx val="146549960"/>
        <c:crosses val="autoZero"/>
        <c:auto val="1"/>
        <c:lblAlgn val="ctr"/>
        <c:lblOffset val="100"/>
        <c:baseTimeUnit val="day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146555056"/>
        <c:crosses val="autoZero"/>
        <c:crossBetween val="between"/>
      </c:valAx>
      <c:spPr>
        <a:noFill/>
        <a:ln w="25400">
          <a:noFill/>
        </a:ln>
        <a:effectLst/>
      </c:spPr>
    </c:plotArea>
    <c:legend>
      <c:legendPos val="tr"/>
      <c:layout/>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p>
      </c:txPr>
    </c:legend>
    <c:plotVisOnly val="1"/>
    <c:dispBlanksAs val="gap"/>
    <c:showDLblsOverMax val="0"/>
    <c:extLst>
      <c:ext uri="{0b15fc19-7d7d-44ad-8c2d-2c3a37ce22c3}">
        <chartProps xmlns="https://web.wps.cn/et/2018/main" chartId="{b2749b1a-7a23-4ced-93e4-ac75301906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3" Type="http://schemas.openxmlformats.org/officeDocument/2006/relationships/image" Target="../media/image4.emf"/><Relationship Id="rId12" Type="http://schemas.openxmlformats.org/officeDocument/2006/relationships/image" Target="../media/image3.emf"/><Relationship Id="rId11" Type="http://schemas.openxmlformats.org/officeDocument/2006/relationships/image" Target="../media/image2.emf"/><Relationship Id="rId10"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822893</xdr:colOff>
      <xdr:row>36</xdr:row>
      <xdr:rowOff>0</xdr:rowOff>
    </xdr:from>
    <xdr:to>
      <xdr:col>29</xdr:col>
      <xdr:colOff>0</xdr:colOff>
      <xdr:row>51</xdr:row>
      <xdr:rowOff>0</xdr:rowOff>
    </xdr:to>
    <xdr:graphicFrame>
      <xdr:nvGraphicFramePr>
        <xdr:cNvPr id="11" name="Chart 10"/>
        <xdr:cNvGraphicFramePr/>
      </xdr:nvGraphicFramePr>
      <xdr:xfrm>
        <a:off x="25577800" y="11089005"/>
        <a:ext cx="4421505" cy="28003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24</xdr:row>
      <xdr:rowOff>0</xdr:rowOff>
    </xdr:from>
    <xdr:to>
      <xdr:col>25</xdr:col>
      <xdr:colOff>0</xdr:colOff>
      <xdr:row>51</xdr:row>
      <xdr:rowOff>0</xdr:rowOff>
    </xdr:to>
    <xdr:graphicFrame>
      <xdr:nvGraphicFramePr>
        <xdr:cNvPr id="18" name="Chart 17"/>
        <xdr:cNvGraphicFramePr/>
      </xdr:nvGraphicFramePr>
      <xdr:xfrm>
        <a:off x="14762480" y="6840855"/>
        <a:ext cx="10829925" cy="7048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36</xdr:row>
      <xdr:rowOff>32656</xdr:rowOff>
    </xdr:from>
    <xdr:to>
      <xdr:col>32</xdr:col>
      <xdr:colOff>840441</xdr:colOff>
      <xdr:row>50</xdr:row>
      <xdr:rowOff>247649</xdr:rowOff>
    </xdr:to>
    <xdr:graphicFrame>
      <xdr:nvGraphicFramePr>
        <xdr:cNvPr id="4" name="Chart 3"/>
        <xdr:cNvGraphicFramePr/>
      </xdr:nvGraphicFramePr>
      <xdr:xfrm>
        <a:off x="29999305" y="11121390"/>
        <a:ext cx="4281170" cy="27597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38</xdr:row>
      <xdr:rowOff>60158</xdr:rowOff>
    </xdr:from>
    <xdr:to>
      <xdr:col>32</xdr:col>
      <xdr:colOff>685800</xdr:colOff>
      <xdr:row>39</xdr:row>
      <xdr:rowOff>105276</xdr:rowOff>
    </xdr:to>
    <xdr:sp textlink="'Invoice Log'!AH3">
      <xdr:nvSpPr>
        <xdr:cNvPr id="5" name="TextBox 4"/>
        <xdr:cNvSpPr txBox="1"/>
      </xdr:nvSpPr>
      <xdr:spPr>
        <a:xfrm>
          <a:off x="32419925" y="11522075"/>
          <a:ext cx="1709420" cy="245110"/>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panose="020F0502020204030204"/>
              <a:cs typeface="Calibri" panose="020F0502020204030204"/>
            </a:rPr>
            <a:t>1,751,421 </a:t>
          </a:fld>
          <a:endParaRPr lang="en-US" sz="1400" b="1">
            <a:solidFill>
              <a:srgbClr val="2C6682"/>
            </a:solidFill>
          </a:endParaRPr>
        </a:p>
      </xdr:txBody>
    </xdr:sp>
    <xdr:clientData/>
  </xdr:twoCellAnchor>
  <xdr:twoCellAnchor>
    <xdr:from>
      <xdr:col>17</xdr:col>
      <xdr:colOff>15389</xdr:colOff>
      <xdr:row>68</xdr:row>
      <xdr:rowOff>2062</xdr:rowOff>
    </xdr:from>
    <xdr:to>
      <xdr:col>20</xdr:col>
      <xdr:colOff>812423</xdr:colOff>
      <xdr:row>74</xdr:row>
      <xdr:rowOff>212041</xdr:rowOff>
    </xdr:to>
    <xdr:graphicFrame>
      <xdr:nvGraphicFramePr>
        <xdr:cNvPr id="7" name="Chart 6"/>
        <xdr:cNvGraphicFramePr/>
      </xdr:nvGraphicFramePr>
      <xdr:xfrm>
        <a:off x="18504535" y="17876520"/>
        <a:ext cx="3307715" cy="147256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80</xdr:row>
      <xdr:rowOff>26276</xdr:rowOff>
    </xdr:from>
    <xdr:to>
      <xdr:col>16</xdr:col>
      <xdr:colOff>832069</xdr:colOff>
      <xdr:row>88</xdr:row>
      <xdr:rowOff>201448</xdr:rowOff>
    </xdr:to>
    <xdr:graphicFrame>
      <xdr:nvGraphicFramePr>
        <xdr:cNvPr id="15" name="Chart 14"/>
        <xdr:cNvGraphicFramePr/>
      </xdr:nvGraphicFramePr>
      <xdr:xfrm>
        <a:off x="14797405" y="20580985"/>
        <a:ext cx="3538220" cy="20650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53</xdr:row>
      <xdr:rowOff>228600</xdr:rowOff>
    </xdr:from>
    <xdr:to>
      <xdr:col>32</xdr:col>
      <xdr:colOff>850724</xdr:colOff>
      <xdr:row>62</xdr:row>
      <xdr:rowOff>94418</xdr:rowOff>
    </xdr:to>
    <xdr:graphicFrame>
      <xdr:nvGraphicFramePr>
        <xdr:cNvPr id="2" name="Chart 1"/>
        <xdr:cNvGraphicFramePr/>
      </xdr:nvGraphicFramePr>
      <xdr:xfrm>
        <a:off x="29999305" y="14742795"/>
        <a:ext cx="4281170" cy="19284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64</xdr:row>
      <xdr:rowOff>17516</xdr:rowOff>
    </xdr:from>
    <xdr:to>
      <xdr:col>32</xdr:col>
      <xdr:colOff>849585</xdr:colOff>
      <xdr:row>71</xdr:row>
      <xdr:rowOff>158530</xdr:rowOff>
    </xdr:to>
    <xdr:graphicFrame>
      <xdr:nvGraphicFramePr>
        <xdr:cNvPr id="16" name="Chart 15"/>
        <xdr:cNvGraphicFramePr/>
      </xdr:nvGraphicFramePr>
      <xdr:xfrm>
        <a:off x="29999305" y="16983075"/>
        <a:ext cx="4281170" cy="175831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807766</xdr:colOff>
      <xdr:row>1</xdr:row>
      <xdr:rowOff>93357</xdr:rowOff>
    </xdr:to>
    <xdr:pic>
      <xdr:nvPicPr>
        <xdr:cNvPr id="10" name="Picture 9"/>
        <xdr:cNvPicPr>
          <a:picLocks noChangeAspect="1"/>
        </xdr:cNvPicPr>
      </xdr:nvPicPr>
      <xdr:blipFill>
        <a:blip r:embed="rId10" cstate="email"/>
        <a:stretch>
          <a:fillRect/>
        </a:stretch>
      </xdr:blipFill>
      <xdr:spPr>
        <a:xfrm>
          <a:off x="33470850" y="52705"/>
          <a:ext cx="780415" cy="459740"/>
        </a:xfrm>
        <a:prstGeom prst="rect">
          <a:avLst/>
        </a:prstGeom>
        <a:ln w="60325" cap="flat">
          <a:solidFill>
            <a:srgbClr val="2C6682"/>
          </a:solidFill>
          <a:miter lim="800000"/>
          <a:headEnd/>
          <a:tailEnd/>
        </a:ln>
      </xdr:spPr>
    </xdr:pic>
    <xdr:clientData/>
  </xdr:twoCellAnchor>
  <xdr:twoCellAnchor>
    <xdr:from>
      <xdr:col>0</xdr:col>
      <xdr:colOff>20266</xdr:colOff>
      <xdr:row>24</xdr:row>
      <xdr:rowOff>0</xdr:rowOff>
    </xdr:from>
    <xdr:to>
      <xdr:col>13</xdr:col>
      <xdr:colOff>0</xdr:colOff>
      <xdr:row>51</xdr:row>
      <xdr:rowOff>0</xdr:rowOff>
    </xdr:to>
    <xdr:graphicFrame>
      <xdr:nvGraphicFramePr>
        <xdr:cNvPr id="14" name="Chart 2"/>
        <xdr:cNvGraphicFramePr/>
      </xdr:nvGraphicFramePr>
      <xdr:xfrm>
        <a:off x="19685" y="6840855"/>
        <a:ext cx="14742795" cy="70485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53788</xdr:colOff>
          <xdr:row>91</xdr:row>
          <xdr:rowOff>17930</xdr:rowOff>
        </xdr:from>
        <xdr:to>
          <xdr:col>3</xdr:col>
          <xdr:colOff>35860</xdr:colOff>
          <xdr:row>96</xdr:row>
          <xdr:rowOff>367555</xdr:rowOff>
        </xdr:to>
        <xdr:pic>
          <xdr:nvPicPr>
            <xdr:cNvPr id="22" name="Picture 21"/>
            <xdr:cNvPicPr>
              <a:picLocks noChangeAspect="1" noChangeArrowheads="1"/>
              <a:extLst>
                <a:ext uri="{84589F7E-364E-4C9E-8A38-B11213B215E9}">
                  <a14:cameraTool cellRange="'Weekly Photos'!$B$24:$J$40" spid="_x0000_s144384"/>
                </a:ext>
              </a:extLst>
            </xdr:cNvPicPr>
          </xdr:nvPicPr>
          <xdr:blipFill>
            <a:blip r:embed="rId11"/>
            <a:srcRect/>
            <a:stretch>
              <a:fillRect/>
            </a:stretch>
          </xdr:blipFill>
          <xdr:spPr>
            <a:xfrm>
              <a:off x="53340" y="23279735"/>
              <a:ext cx="4871720" cy="313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33618</xdr:colOff>
          <xdr:row>91</xdr:row>
          <xdr:rowOff>53788</xdr:rowOff>
        </xdr:from>
        <xdr:to>
          <xdr:col>10</xdr:col>
          <xdr:colOff>84073</xdr:colOff>
          <xdr:row>96</xdr:row>
          <xdr:rowOff>401173</xdr:rowOff>
        </xdr:to>
        <xdr:pic>
          <xdr:nvPicPr>
            <xdr:cNvPr id="23" name="Picture 22"/>
            <xdr:cNvPicPr>
              <a:picLocks noChangeAspect="1" noChangeArrowheads="1"/>
              <a:extLst>
                <a:ext uri="{84589F7E-364E-4C9E-8A38-B11213B215E9}">
                  <a14:cameraTool cellRange="'Weekly Photos'!$L$24:$T$40" spid="_x0000_s144385"/>
                </a:ext>
              </a:extLst>
            </xdr:cNvPicPr>
          </xdr:nvPicPr>
          <xdr:blipFill>
            <a:blip r:embed="rId12"/>
            <a:srcRect/>
            <a:stretch>
              <a:fillRect/>
            </a:stretch>
          </xdr:blipFill>
          <xdr:spPr>
            <a:xfrm>
              <a:off x="7026275" y="23315295"/>
              <a:ext cx="5139055" cy="3134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112059</xdr:colOff>
          <xdr:row>91</xdr:row>
          <xdr:rowOff>71717</xdr:rowOff>
        </xdr:from>
        <xdr:to>
          <xdr:col>14</xdr:col>
          <xdr:colOff>818030</xdr:colOff>
          <xdr:row>96</xdr:row>
          <xdr:rowOff>349624</xdr:rowOff>
        </xdr:to>
        <xdr:pic>
          <xdr:nvPicPr>
            <xdr:cNvPr id="24" name="Picture 23"/>
            <xdr:cNvPicPr>
              <a:picLocks noChangeAspect="1" noChangeArrowheads="1"/>
              <a:extLst>
                <a:ext uri="{84589F7E-364E-4C9E-8A38-B11213B215E9}">
                  <a14:cameraTool cellRange="'Weekly Photos'!$B$5:$J$21" spid="_x0000_s144386"/>
                </a:ext>
              </a:extLst>
            </xdr:cNvPicPr>
          </xdr:nvPicPr>
          <xdr:blipFill>
            <a:blip r:embed="rId13"/>
            <a:srcRect/>
            <a:stretch>
              <a:fillRect/>
            </a:stretch>
          </xdr:blipFill>
          <xdr:spPr>
            <a:xfrm>
              <a:off x="12193270" y="23333075"/>
              <a:ext cx="4372610" cy="3065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Choice>
    <mc:Fallback/>
  </mc:AlternateContent>
  <xdr:twoCellAnchor>
    <xdr:from>
      <xdr:col>25</xdr:col>
      <xdr:colOff>56030</xdr:colOff>
      <xdr:row>9</xdr:row>
      <xdr:rowOff>67236</xdr:rowOff>
    </xdr:from>
    <xdr:to>
      <xdr:col>32</xdr:col>
      <xdr:colOff>784412</xdr:colOff>
      <xdr:row>23</xdr:row>
      <xdr:rowOff>112059</xdr:rowOff>
    </xdr:to>
    <xdr:graphicFrame>
      <xdr:nvGraphicFramePr>
        <xdr:cNvPr id="13" name="Chart 12"/>
        <xdr:cNvGraphicFramePr/>
      </xdr:nvGraphicFramePr>
      <xdr:xfrm>
        <a:off x="25648285" y="3417570"/>
        <a:ext cx="8579485" cy="327977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cdr:nvSpPr>
        <cdr:cNvPr id="2" name="Rectangle 1"/>
        <cdr:cNvSpPr/>
      </cdr:nvSpPr>
      <cdr:spPr xmlns:a="http://schemas.openxmlformats.org/drawingml/2006/main">
        <a:xfrm xmlns:a="http://schemas.openxmlformats.org/drawingml/2006/main">
          <a:off x="8378967" y="4526859"/>
          <a:ext cx="1989796" cy="1235070"/>
        </a:xfrm>
        <a:prstGeom xmlns:a="http://schemas.openxmlformats.org/drawingml/2006/main" prst="rect">
          <a:avLst/>
        </a:prstGeom>
        <a:l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xmlns:a="http://schemas.openxmlformats.org/drawingml/2006/main">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US" sz="1200" b="1">
              <a:solidFill>
                <a:srgbClr val="2C6682"/>
              </a:solidFill>
            </a:rPr>
            <a:t>Planned </a:t>
          </a:r>
          <a:r>
            <a:rPr lang="en-US" sz="1200" b="1" baseline="0">
              <a:solidFill>
                <a:srgbClr val="2C6682"/>
              </a:solidFill>
            </a:rPr>
            <a:t>     </a:t>
          </a:r>
          <a:r>
            <a:rPr lang="en-US" sz="1200" b="1">
              <a:solidFill>
                <a:srgbClr val="2C6682"/>
              </a:solidFill>
            </a:rPr>
            <a:t>= </a:t>
          </a:r>
          <a:endParaRPr lang="en-US" sz="1200" b="1">
            <a:solidFill>
              <a:srgbClr val="2C6682"/>
            </a:solidFill>
          </a:endParaRPr>
        </a:p>
        <a:p>
          <a:pPr algn="l"/>
          <a:r>
            <a:rPr lang="en-US" sz="1200" b="1">
              <a:solidFill>
                <a:srgbClr val="2C6682"/>
              </a:solidFill>
            </a:rPr>
            <a:t>Earned  </a:t>
          </a:r>
          <a:r>
            <a:rPr lang="en-US" sz="1200" b="1" baseline="0">
              <a:solidFill>
                <a:srgbClr val="2C6682"/>
              </a:solidFill>
            </a:rPr>
            <a:t>     </a:t>
          </a:r>
          <a:r>
            <a:rPr lang="en-US" sz="1200" b="1">
              <a:solidFill>
                <a:srgbClr val="2C6682"/>
              </a:solidFill>
            </a:rPr>
            <a:t> = </a:t>
          </a:r>
          <a:endParaRPr lang="en-US" sz="1200" b="1">
            <a:solidFill>
              <a:srgbClr val="2C6682"/>
            </a:solidFill>
          </a:endParaRPr>
        </a:p>
        <a:p>
          <a:pPr algn="l"/>
          <a:r>
            <a:rPr lang="en-US" sz="1200" b="1">
              <a:solidFill>
                <a:srgbClr val="2C6682"/>
              </a:solidFill>
            </a:rPr>
            <a:t>Variance     = </a:t>
          </a:r>
          <a:endParaRPr lang="en-US" sz="1200" b="1">
            <a:solidFill>
              <a:srgbClr val="2C6682"/>
            </a:solidFill>
          </a:endParaRPr>
        </a:p>
      </cdr:txBody>
    </cdr:sp>
  </cdr:relSizeAnchor>
  <cdr:relSizeAnchor xmlns:cdr="http://schemas.openxmlformats.org/drawingml/2006/chartDrawing">
    <cdr:from>
      <cdr:x>0.87958</cdr:x>
      <cdr:y>0.67161</cdr:y>
    </cdr:from>
    <cdr:to>
      <cdr:x>0.96425</cdr:x>
      <cdr:y>0.73059</cdr:y>
    </cdr:to>
    <cdr:sp textlink="Progress!$N$19">
      <cdr:nvSpPr>
        <cdr:cNvPr id="3" name="Rectangle 2"/>
        <cdr:cNvSpPr/>
      </cdr:nvSpPr>
      <cdr:spPr xmlns:a="http://schemas.openxmlformats.org/drawingml/2006/main">
        <a:xfrm xmlns:a="http://schemas.openxmlformats.org/drawingml/2006/main">
          <a:off x="9541090" y="4733831"/>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46A1BE56-9B09-4E62-8EB4-B61AA1C320CD}" type="TxLink">
            <a:rPr lang="en-US" sz="1100" b="0" i="0" u="none" strike="noStrike">
              <a:solidFill>
                <a:srgbClr val="000000"/>
              </a:solidFill>
              <a:latin typeface="Calibri" panose="020F0502020204030204"/>
              <a:ea typeface="+mn-ea"/>
              <a:cs typeface="Calibri" panose="020F0502020204030204"/>
            </a:rPr>
            <a:t>63.90%</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0.88917</cdr:x>
      <cdr:y>0.70818</cdr:y>
    </cdr:from>
    <cdr:to>
      <cdr:x>0.97384</cdr:x>
      <cdr:y>0.75312</cdr:y>
    </cdr:to>
    <cdr:sp textlink="'Weekly Progress Report'!$W$23">
      <cdr:nvSpPr>
        <cdr:cNvPr id="4" name="Rectangle 3"/>
        <cdr:cNvSpPr/>
      </cdr:nvSpPr>
      <cdr:spPr xmlns:a="http://schemas.openxmlformats.org/drawingml/2006/main">
        <a:xfrm xmlns:a="http://schemas.openxmlformats.org/drawingml/2006/main">
          <a:off x="8726763" y="3551464"/>
          <a:ext cx="830993" cy="22539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7D27CD93-9DD8-43C3-B0AC-BF459840A58C}" type="TxLink">
            <a:rPr lang="en-US" sz="1100" b="1" i="0" u="none" strike="noStrike">
              <a:solidFill>
                <a:srgbClr val="2C6682"/>
              </a:solidFill>
              <a:latin typeface="Calibri" panose="020F0502020204030204"/>
              <a:ea typeface="+mn-ea"/>
              <a:cs typeface="+mn-cs"/>
            </a:rP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0.88999</cdr:x>
      <cdr:y>0.74073</cdr:y>
    </cdr:from>
    <cdr:to>
      <cdr:x>0.97466</cdr:x>
      <cdr:y>0.79963</cdr:y>
    </cdr:to>
    <cdr:sp textlink="'Weekly Progress Report'!$X$23">
      <cdr:nvSpPr>
        <cdr:cNvPr id="5" name="Rectangle 4"/>
        <cdr:cNvSpPr/>
      </cdr:nvSpPr>
      <cdr:spPr xmlns:a="http://schemas.openxmlformats.org/drawingml/2006/main">
        <a:xfrm xmlns:a="http://schemas.openxmlformats.org/drawingml/2006/main">
          <a:off x="8734810" y="3714750"/>
          <a:ext cx="830994" cy="295374"/>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FAB436C0-B3B7-4102-A2A6-9E6A7C34D087}" type="TxLink">
            <a:rPr lang="en-US" sz="1100" b="1" i="0" u="none" strike="noStrike">
              <a:solidFill>
                <a:srgbClr val="2C6682"/>
              </a:solidFill>
              <a:latin typeface="Calibri" panose="020F0502020204030204"/>
              <a:ea typeface="+mn-ea"/>
              <a:cs typeface="+mn-cs"/>
            </a:rPr>
            <a:t> </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0.69719</cdr:y>
    </cdr:from>
    <cdr:to>
      <cdr:x>0.96332</cdr:x>
      <cdr:y>0.75617</cdr:y>
    </cdr:to>
    <cdr:sp textlink="Progress!$O$19">
      <cdr:nvSpPr>
        <cdr:cNvPr id="6" name="Rectangle 5"/>
        <cdr:cNvSpPr/>
      </cdr:nvSpPr>
      <cdr:spPr xmlns:a="http://schemas.openxmlformats.org/drawingml/2006/main">
        <a:xfrm xmlns:a="http://schemas.openxmlformats.org/drawingml/2006/main">
          <a:off x="9530976" y="4914153"/>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9EA2FF34-D02A-449B-9636-5045FD6867D8}" type="TxLink">
            <a:rPr lang="en-US" sz="1100" b="0" i="0" u="none" strike="noStrike">
              <a:solidFill>
                <a:srgbClr val="000000"/>
              </a:solidFill>
              <a:latin typeface="Calibri" panose="020F0502020204030204"/>
              <a:ea typeface="+mn-ea"/>
              <a:cs typeface="Calibri" panose="020F0502020204030204"/>
            </a:rPr>
            <a:t>20.35%</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0.87865</cdr:x>
      <cdr:y>0.7274</cdr:y>
    </cdr:from>
    <cdr:to>
      <cdr:x>0.96332</cdr:x>
      <cdr:y>0.78638</cdr:y>
    </cdr:to>
    <cdr:sp textlink="Progress!$O$24">
      <cdr:nvSpPr>
        <cdr:cNvPr id="7" name="Rectangle 6"/>
        <cdr:cNvSpPr/>
      </cdr:nvSpPr>
      <cdr:spPr xmlns:a="http://schemas.openxmlformats.org/drawingml/2006/main">
        <a:xfrm xmlns:a="http://schemas.openxmlformats.org/drawingml/2006/main">
          <a:off x="9530976" y="5127065"/>
          <a:ext cx="918440"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E8B6BEF8-08AD-4700-897A-75C8B267D7E7}" type="TxLink">
            <a:rPr lang="en-US" sz="1100" b="0" i="0" u="none" strike="noStrike">
              <a:solidFill>
                <a:srgbClr val="000000"/>
              </a:solidFill>
              <a:latin typeface="Calibri" panose="020F0502020204030204"/>
              <a:ea typeface="+mn-ea"/>
              <a:cs typeface="Calibri" panose="020F0502020204030204"/>
            </a:rPr>
            <a:t>-43.56%</a:t>
          </a:fld>
          <a:endParaRPr lang="en-US" sz="1100" b="1" i="0" u="none" strike="noStrike">
            <a:solidFill>
              <a:srgbClr val="2C6682"/>
            </a:solidFill>
            <a:latin typeface="Calibri" panose="020F0502020204030204"/>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cdr:nvSpPr>
        <cdr:cNvPr id="2" name="Rectangle 1"/>
        <cdr:cNvSpPr/>
      </cdr:nvSpPr>
      <cdr:spPr xmlns:a="http://schemas.openxmlformats.org/drawingml/2006/main">
        <a:xfrm xmlns:a="http://schemas.openxmlformats.org/drawingml/2006/main">
          <a:off x="585146" y="381001"/>
          <a:ext cx="1792672" cy="253029"/>
        </a:xfrm>
        <a:prstGeom xmlns:a="http://schemas.openxmlformats.org/drawingml/2006/main" prst="rect">
          <a:avLst/>
        </a:prstGeom>
        <a:ln>
          <a:solidFill>
            <a:srgbClr val="2C6682"/>
          </a:solidFill>
        </a:ln>
      </cdr:spPr>
      <cdr:txBody xmlns:a="http://schemas.openxmlformats.org/drawingml/2006/main">
        <a:bodyPr vertOverflow="clip" wrap="square" rtlCol="0"/>
        <a:lstStyle/>
        <a:p>
          <a:pPr algn="ctr"/>
          <a:r>
            <a:rPr lang="en-US" sz="1100" b="1">
              <a:solidFill>
                <a:srgbClr val="2C6682"/>
              </a:solidFill>
            </a:rPr>
            <a:t>Average  Invoice Value</a:t>
          </a:r>
          <a:endParaRPr lang="en-US" sz="1100" b="1">
            <a:solidFill>
              <a:srgbClr val="2C668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cdr:nvSpPr>
        <cdr:cNvPr id="2" name="Rectangle 1"/>
        <cdr:cNvSpPr/>
      </cdr:nvSpPr>
      <cdr:spPr xmlns:a="http://schemas.openxmlformats.org/drawingml/2006/main">
        <a:xfrm xmlns:a="http://schemas.openxmlformats.org/drawingml/2006/main">
          <a:off x="11236552" y="4475418"/>
          <a:ext cx="2075017" cy="1221035"/>
        </a:xfrm>
        <a:prstGeom xmlns:a="http://schemas.openxmlformats.org/drawingml/2006/main" prst="rect">
          <a:avLst/>
        </a:prstGeom>
        <a:l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xmlns:a="http://schemas.openxmlformats.org/drawingml/2006/main">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US" sz="1200" b="1">
              <a:solidFill>
                <a:srgbClr val="2C6682"/>
              </a:solidFill>
            </a:rPr>
            <a:t>Planned </a:t>
          </a:r>
          <a:r>
            <a:rPr lang="en-US" sz="1200" b="1" baseline="0">
              <a:solidFill>
                <a:srgbClr val="2C6682"/>
              </a:solidFill>
            </a:rPr>
            <a:t>     </a:t>
          </a:r>
          <a:r>
            <a:rPr lang="en-US" sz="1200" b="1">
              <a:solidFill>
                <a:srgbClr val="2C6682"/>
              </a:solidFill>
            </a:rPr>
            <a:t>= </a:t>
          </a:r>
          <a:endParaRPr lang="en-US" sz="1200" b="1">
            <a:solidFill>
              <a:srgbClr val="2C6682"/>
            </a:solidFill>
          </a:endParaRPr>
        </a:p>
        <a:p>
          <a:pPr algn="l"/>
          <a:r>
            <a:rPr lang="en-US" sz="1200" b="1">
              <a:solidFill>
                <a:srgbClr val="2C6682"/>
              </a:solidFill>
            </a:rPr>
            <a:t>Earned  </a:t>
          </a:r>
          <a:r>
            <a:rPr lang="en-US" sz="1200" b="1" baseline="0">
              <a:solidFill>
                <a:srgbClr val="2C6682"/>
              </a:solidFill>
            </a:rPr>
            <a:t>     </a:t>
          </a:r>
          <a:r>
            <a:rPr lang="en-US" sz="1200" b="1">
              <a:solidFill>
                <a:srgbClr val="2C6682"/>
              </a:solidFill>
            </a:rPr>
            <a:t> = </a:t>
          </a:r>
          <a:endParaRPr lang="en-US" sz="1200" b="1">
            <a:solidFill>
              <a:srgbClr val="2C6682"/>
            </a:solidFill>
          </a:endParaRPr>
        </a:p>
        <a:p>
          <a:pPr algn="l"/>
          <a:r>
            <a:rPr lang="en-US" sz="1200" b="1">
              <a:solidFill>
                <a:srgbClr val="2C6682"/>
              </a:solidFill>
            </a:rPr>
            <a:t>Variance     = </a:t>
          </a:r>
          <a:endParaRPr lang="en-US" sz="1200" b="1">
            <a:solidFill>
              <a:srgbClr val="2C6682"/>
            </a:solidFill>
          </a:endParaRPr>
        </a:p>
      </cdr:txBody>
    </cdr:sp>
  </cdr:relSizeAnchor>
  <cdr:relSizeAnchor xmlns:cdr="http://schemas.openxmlformats.org/drawingml/2006/chartDrawing">
    <cdr:from>
      <cdr:x>0.8872</cdr:x>
      <cdr:y>0.67002</cdr:y>
    </cdr:from>
    <cdr:to>
      <cdr:x>0.97187</cdr:x>
      <cdr:y>0.729</cdr:y>
    </cdr:to>
    <cdr:sp textlink="Progress!$G$19">
      <cdr:nvSpPr>
        <cdr:cNvPr id="3" name="Rectangle 2"/>
        <cdr:cNvSpPr/>
      </cdr:nvSpPr>
      <cdr:spPr xmlns:a="http://schemas.openxmlformats.org/drawingml/2006/main">
        <a:xfrm xmlns:a="http://schemas.openxmlformats.org/drawingml/2006/main">
          <a:off x="11832710" y="4722625"/>
          <a:ext cx="1129256" cy="415720"/>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4BEE8ADC-9D5A-48AF-B3CB-0BD75D154FFF}" type="TxLink">
            <a:rPr lang="en-US" sz="1100" b="0" i="0" u="none" strike="noStrike">
              <a:solidFill>
                <a:srgbClr val="000000"/>
              </a:solidFill>
              <a:latin typeface="Calibri" panose="020F0502020204030204"/>
              <a:cs typeface="Calibri" panose="020F0502020204030204"/>
            </a:rPr>
            <a:t>76.50%</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textlink="'Weekly Progress Report'!$K$23">
      <cdr:nvSpPr>
        <cdr:cNvPr id="4" name="Rectangle 3"/>
        <cdr:cNvSpPr/>
      </cdr:nvSpPr>
      <cdr:spPr xmlns:a="http://schemas.openxmlformats.org/drawingml/2006/main">
        <a:xfrm xmlns:a="http://schemas.openxmlformats.org/drawingml/2006/main">
          <a:off x="8726763" y="3551464"/>
          <a:ext cx="830993" cy="22539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A1E5E7CF-6B16-424B-AACC-BF2F728A327C}" type="TxLink">
            <a:rPr lang="en-US" sz="1100" b="1" i="0" u="none" strike="noStrike">
              <a:solidFill>
                <a:srgbClr val="2C6682"/>
              </a:solidFill>
              <a:latin typeface="Calibri" panose="020F0502020204030204"/>
              <a:cs typeface="Calibri" panose="020F0502020204030204"/>
            </a:rPr>
            <a:t> </a:t>
          </a:fld>
          <a:endParaRPr lang="en-US" sz="1100" b="1">
            <a:solidFill>
              <a:srgbClr val="2C6682"/>
            </a:solidFill>
          </a:endParaRPr>
        </a:p>
      </cdr:txBody>
    </cdr:sp>
  </cdr:relSizeAnchor>
  <cdr:relSizeAnchor xmlns:cdr="http://schemas.openxmlformats.org/drawingml/2006/chartDrawing">
    <cdr:from>
      <cdr:x>0.88831</cdr:x>
      <cdr:y>0.69145</cdr:y>
    </cdr:from>
    <cdr:to>
      <cdr:x>0.97298</cdr:x>
      <cdr:y>0.75035</cdr:y>
    </cdr:to>
    <cdr:sp textlink="Progress!$H$19">
      <cdr:nvSpPr>
        <cdr:cNvPr id="5" name="Rectangle 4"/>
        <cdr:cNvSpPr/>
      </cdr:nvSpPr>
      <cdr:spPr xmlns:a="http://schemas.openxmlformats.org/drawingml/2006/main">
        <a:xfrm xmlns:a="http://schemas.openxmlformats.org/drawingml/2006/main">
          <a:off x="11847515" y="4873653"/>
          <a:ext cx="1129256" cy="415157"/>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3D76FF77-3B0E-45FB-BEAE-3B749B687DAE}" type="TxLink">
            <a:rPr lang="en-US" sz="1100" b="0" i="0" u="none" strike="noStrike">
              <a:solidFill>
                <a:srgbClr val="000000"/>
              </a:solidFill>
              <a:latin typeface="Calibri" panose="020F0502020204030204"/>
              <a:cs typeface="Calibri" panose="020F0502020204030204"/>
            </a:rPr>
            <a:t>39.34%</a:t>
          </a:fld>
          <a:endParaRPr lang="en-US" sz="1100" b="1">
            <a:solidFill>
              <a:srgbClr val="2C6682"/>
            </a:solidFill>
          </a:endParaRPr>
        </a:p>
      </cdr:txBody>
    </cdr:sp>
  </cdr:relSizeAnchor>
  <cdr:relSizeAnchor xmlns:cdr="http://schemas.openxmlformats.org/drawingml/2006/chartDrawing">
    <cdr:from>
      <cdr:x>0.8879</cdr:x>
      <cdr:y>0.71945</cdr:y>
    </cdr:from>
    <cdr:to>
      <cdr:x>0.97257</cdr:x>
      <cdr:y>0.77843</cdr:y>
    </cdr:to>
    <cdr:sp textlink="Progress!$H$21">
      <cdr:nvSpPr>
        <cdr:cNvPr id="6" name="Rectangle 5"/>
        <cdr:cNvSpPr/>
      </cdr:nvSpPr>
      <cdr:spPr xmlns:a="http://schemas.openxmlformats.org/drawingml/2006/main">
        <a:xfrm xmlns:a="http://schemas.openxmlformats.org/drawingml/2006/main">
          <a:off x="13105653" y="5071035"/>
          <a:ext cx="1249754" cy="415721"/>
        </a:xfrm>
        <a:prstGeom xmlns:a="http://schemas.openxmlformats.org/drawingml/2006/main" prst="rect">
          <a:avLst/>
        </a:prstGeom>
        <a:noFill/>
        <a:l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xmlns:a="http://schemas.openxmlformats.org/drawingml/2006/main">
        <a:bodyPr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D46BD37B-101D-4E0B-BB96-2FE7A14883EB}" type="TxLink">
            <a:rPr lang="en-US" sz="1100" b="0" i="0" u="none" strike="noStrike">
              <a:solidFill>
                <a:srgbClr val="000000"/>
              </a:solidFill>
              <a:latin typeface="Calibri" panose="020F0502020204030204"/>
              <a:cs typeface="Calibri" panose="020F0502020204030204"/>
            </a:rPr>
            <a:t>-37.16%</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209550</xdr:colOff>
      <xdr:row>11</xdr:row>
      <xdr:rowOff>85725</xdr:rowOff>
    </xdr:from>
    <xdr:to>
      <xdr:col>13</xdr:col>
      <xdr:colOff>514350</xdr:colOff>
      <xdr:row>25</xdr:row>
      <xdr:rowOff>161925</xdr:rowOff>
    </xdr:to>
    <xdr:graphicFrame>
      <xdr:nvGraphicFramePr>
        <xdr:cNvPr id="2" name="Chart 1"/>
        <xdr:cNvGraphicFramePr/>
      </xdr:nvGraphicFramePr>
      <xdr:xfrm>
        <a:off x="6602095" y="2181225"/>
        <a:ext cx="4505325"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103187</xdr:colOff>
      <xdr:row>4</xdr:row>
      <xdr:rowOff>84666</xdr:rowOff>
    </xdr:from>
    <xdr:to>
      <xdr:col>8</xdr:col>
      <xdr:colOff>148167</xdr:colOff>
      <xdr:row>20</xdr:row>
      <xdr:rowOff>143042</xdr:rowOff>
    </xdr:to>
    <xdr:pic>
      <xdr:nvPicPr>
        <xdr:cNvPr id="2" name="Picture 1"/>
        <xdr:cNvPicPr>
          <a:picLocks noChangeAspect="1"/>
        </xdr:cNvPicPr>
      </xdr:nvPicPr>
      <xdr:blipFill>
        <a:blip r:embed="rId1"/>
        <a:stretch>
          <a:fillRect/>
        </a:stretch>
      </xdr:blipFill>
      <xdr:spPr>
        <a:xfrm>
          <a:off x="1524000" y="1463675"/>
          <a:ext cx="3191510" cy="3106420"/>
        </a:xfrm>
        <a:prstGeom prst="rect">
          <a:avLst/>
        </a:prstGeom>
      </xdr:spPr>
    </xdr:pic>
    <xdr:clientData/>
  </xdr:twoCellAnchor>
  <xdr:twoCellAnchor editAs="oneCell">
    <xdr:from>
      <xdr:col>12</xdr:col>
      <xdr:colOff>410104</xdr:colOff>
      <xdr:row>4</xdr:row>
      <xdr:rowOff>92605</xdr:rowOff>
    </xdr:from>
    <xdr:to>
      <xdr:col>18</xdr:col>
      <xdr:colOff>148167</xdr:colOff>
      <xdr:row>20</xdr:row>
      <xdr:rowOff>87586</xdr:rowOff>
    </xdr:to>
    <xdr:pic>
      <xdr:nvPicPr>
        <xdr:cNvPr id="3" name="Picture 2"/>
        <xdr:cNvPicPr>
          <a:picLocks noChangeAspect="1"/>
        </xdr:cNvPicPr>
      </xdr:nvPicPr>
      <xdr:blipFill>
        <a:blip r:embed="rId2"/>
        <a:stretch>
          <a:fillRect/>
        </a:stretch>
      </xdr:blipFill>
      <xdr:spPr>
        <a:xfrm>
          <a:off x="7102475" y="1471295"/>
          <a:ext cx="3514090" cy="3042920"/>
        </a:xfrm>
        <a:prstGeom prst="rect">
          <a:avLst/>
        </a:prstGeom>
      </xdr:spPr>
    </xdr:pic>
    <xdr:clientData/>
  </xdr:twoCellAnchor>
  <xdr:twoCellAnchor editAs="oneCell">
    <xdr:from>
      <xdr:col>2</xdr:col>
      <xdr:colOff>328084</xdr:colOff>
      <xdr:row>23</xdr:row>
      <xdr:rowOff>68794</xdr:rowOff>
    </xdr:from>
    <xdr:to>
      <xdr:col>8</xdr:col>
      <xdr:colOff>613833</xdr:colOff>
      <xdr:row>39</xdr:row>
      <xdr:rowOff>119659</xdr:rowOff>
    </xdr:to>
    <xdr:pic>
      <xdr:nvPicPr>
        <xdr:cNvPr id="4" name="Picture 3"/>
        <xdr:cNvPicPr>
          <a:picLocks noChangeAspect="1"/>
        </xdr:cNvPicPr>
      </xdr:nvPicPr>
      <xdr:blipFill>
        <a:blip r:embed="rId3"/>
        <a:stretch>
          <a:fillRect/>
        </a:stretch>
      </xdr:blipFill>
      <xdr:spPr>
        <a:xfrm>
          <a:off x="1119505" y="5314950"/>
          <a:ext cx="4061460" cy="3098800"/>
        </a:xfrm>
        <a:prstGeom prst="rect">
          <a:avLst/>
        </a:prstGeom>
      </xdr:spPr>
    </xdr:pic>
    <xdr:clientData/>
  </xdr:twoCellAnchor>
  <xdr:twoCellAnchor editAs="oneCell">
    <xdr:from>
      <xdr:col>13</xdr:col>
      <xdr:colOff>37041</xdr:colOff>
      <xdr:row>23</xdr:row>
      <xdr:rowOff>68791</xdr:rowOff>
    </xdr:from>
    <xdr:to>
      <xdr:col>18</xdr:col>
      <xdr:colOff>285750</xdr:colOff>
      <xdr:row>39</xdr:row>
      <xdr:rowOff>36815</xdr:rowOff>
    </xdr:to>
    <xdr:pic>
      <xdr:nvPicPr>
        <xdr:cNvPr id="9" name="Picture 8"/>
        <xdr:cNvPicPr>
          <a:picLocks noChangeAspect="1"/>
        </xdr:cNvPicPr>
      </xdr:nvPicPr>
      <xdr:blipFill>
        <a:blip r:embed="rId4"/>
        <a:stretch>
          <a:fillRect/>
        </a:stretch>
      </xdr:blipFill>
      <xdr:spPr>
        <a:xfrm>
          <a:off x="7359015" y="5314950"/>
          <a:ext cx="3395345" cy="301561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255814</xdr:colOff>
      <xdr:row>1</xdr:row>
      <xdr:rowOff>20411</xdr:rowOff>
    </xdr:from>
    <xdr:to>
      <xdr:col>29</xdr:col>
      <xdr:colOff>68262</xdr:colOff>
      <xdr:row>3</xdr:row>
      <xdr:rowOff>163512</xdr:rowOff>
    </xdr:to>
    <xdr:pic>
      <xdr:nvPicPr>
        <xdr:cNvPr id="2" name="Picture 1"/>
        <xdr:cNvPicPr>
          <a:picLocks noChangeAspect="1"/>
        </xdr:cNvPicPr>
      </xdr:nvPicPr>
      <xdr:blipFill>
        <a:blip r:embed="rId1" cstate="email"/>
        <a:srcRect/>
        <a:stretch>
          <a:fillRect/>
        </a:stretch>
      </xdr:blipFill>
      <xdr:spPr>
        <a:xfrm>
          <a:off x="6434455" y="113665"/>
          <a:ext cx="996315" cy="501015"/>
        </a:xfrm>
        <a:prstGeom prst="rect">
          <a:avLst/>
        </a:prstGeom>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3" name="Picture 2"/>
        <xdr:cNvPicPr>
          <a:picLocks noChangeAspect="1"/>
        </xdr:cNvPicPr>
      </xdr:nvPicPr>
      <xdr:blipFill>
        <a:blip r:embed="rId1" cstate="email"/>
        <a:srcRect/>
        <a:stretch>
          <a:fillRect/>
        </a:stretch>
      </xdr:blipFill>
      <xdr:spPr>
        <a:xfrm>
          <a:off x="6434455" y="113665"/>
          <a:ext cx="996315" cy="50101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26</xdr:col>
      <xdr:colOff>206091</xdr:colOff>
      <xdr:row>0</xdr:row>
      <xdr:rowOff>0</xdr:rowOff>
    </xdr:from>
    <xdr:to>
      <xdr:col>31</xdr:col>
      <xdr:colOff>7342</xdr:colOff>
      <xdr:row>1</xdr:row>
      <xdr:rowOff>44917</xdr:rowOff>
    </xdr:to>
    <xdr:pic>
      <xdr:nvPicPr>
        <xdr:cNvPr id="2" name="Picture 1"/>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5" name="Picture 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4" name="Picture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6" name="Picture 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7" name="Picture 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8" name="Picture 7"/>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9" name="Picture 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0" name="Picture 9"/>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1" name="Picture 1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2" name="Picture 1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3" name="Picture 1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14" name="Picture 13"/>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5" name="Picture 1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6" name="Picture 1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1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8" name="Picture 1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19" name="Picture 1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0" name="Picture 19"/>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1" name="Picture 2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2" name="Picture 2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3" name="Picture 2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4" name="Picture 2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25" name="Picture 2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26" name="Picture 25"/>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7" name="Picture 2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8" name="Picture 2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29" name="Picture 28"/>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0" name="Picture 29"/>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1" name="Picture 30"/>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32" name="Picture 31"/>
        <xdr:cNvPicPr>
          <a:picLocks noChangeAspect="1"/>
        </xdr:cNvPicPr>
      </xdr:nvPicPr>
      <xdr:blipFill>
        <a:blip r:embed="rId1" cstate="email"/>
        <a:stretch>
          <a:fillRect/>
        </a:stretch>
      </xdr:blipFill>
      <xdr:spPr>
        <a:xfrm>
          <a:off x="6621145" y="0"/>
          <a:ext cx="497205" cy="39497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33" name="Picture 3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34" name="Picture 3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30</xdr:col>
      <xdr:colOff>178792</xdr:colOff>
      <xdr:row>1</xdr:row>
      <xdr:rowOff>51267</xdr:rowOff>
    </xdr:to>
    <xdr:pic>
      <xdr:nvPicPr>
        <xdr:cNvPr id="35" name="Picture 3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8323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6" name="Picture 35"/>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twoCellAnchor editAs="oneCell">
    <xdr:from>
      <xdr:col>26</xdr:col>
      <xdr:colOff>206091</xdr:colOff>
      <xdr:row>0</xdr:row>
      <xdr:rowOff>0</xdr:rowOff>
    </xdr:from>
    <xdr:to>
      <xdr:col>31</xdr:col>
      <xdr:colOff>7342</xdr:colOff>
      <xdr:row>1</xdr:row>
      <xdr:rowOff>51267</xdr:rowOff>
    </xdr:to>
    <xdr:pic>
      <xdr:nvPicPr>
        <xdr:cNvPr id="37" name="Picture 3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6621145" y="0"/>
          <a:ext cx="497205" cy="4013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28</xdr:col>
      <xdr:colOff>156882</xdr:colOff>
      <xdr:row>0</xdr:row>
      <xdr:rowOff>311728</xdr:rowOff>
    </xdr:from>
    <xdr:to>
      <xdr:col>51</xdr:col>
      <xdr:colOff>44823</xdr:colOff>
      <xdr:row>9</xdr:row>
      <xdr:rowOff>0</xdr:rowOff>
    </xdr:to>
    <xdr:graphicFrame>
      <xdr:nvGraphicFramePr>
        <xdr:cNvPr id="2" name="Chart 1"/>
        <xdr:cNvGraphicFramePr/>
      </xdr:nvGraphicFramePr>
      <xdr:xfrm>
        <a:off x="14982190" y="311150"/>
        <a:ext cx="11091545" cy="44894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47</xdr:col>
      <xdr:colOff>128631</xdr:colOff>
      <xdr:row>45</xdr:row>
      <xdr:rowOff>149014</xdr:rowOff>
    </xdr:to>
    <xdr:graphicFrame>
      <xdr:nvGraphicFramePr>
        <xdr:cNvPr id="3" name="Chart 2"/>
        <xdr:cNvGraphicFramePr/>
      </xdr:nvGraphicFramePr>
      <xdr:xfrm>
        <a:off x="15396845" y="13465810"/>
        <a:ext cx="8301990" cy="5487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18</xdr:col>
      <xdr:colOff>59593</xdr:colOff>
      <xdr:row>11</xdr:row>
      <xdr:rowOff>114301</xdr:rowOff>
    </xdr:from>
    <xdr:to>
      <xdr:col>18</xdr:col>
      <xdr:colOff>581025</xdr:colOff>
      <xdr:row>22</xdr:row>
      <xdr:rowOff>30481</xdr:rowOff>
    </xdr:to>
    <xdr:sp>
      <xdr:nvSpPr>
        <xdr:cNvPr id="6" name="Right Brace 5"/>
        <xdr:cNvSpPr/>
      </xdr:nvSpPr>
      <xdr:spPr>
        <a:xfrm>
          <a:off x="17981930"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5</xdr:row>
      <xdr:rowOff>48846</xdr:rowOff>
    </xdr:from>
    <xdr:to>
      <xdr:col>19</xdr:col>
      <xdr:colOff>402981</xdr:colOff>
      <xdr:row>7</xdr:row>
      <xdr:rowOff>170962</xdr:rowOff>
    </xdr:to>
    <xdr:cxnSp>
      <xdr:nvCxnSpPr>
        <xdr:cNvPr id="3" name="Straight Arrow Connector 2"/>
        <xdr:cNvCxnSpPr/>
      </xdr:nvCxnSpPr>
      <xdr:spPr>
        <a:xfrm>
          <a:off x="19113500" y="10198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0</xdr:rowOff>
    </xdr:from>
    <xdr:to>
      <xdr:col>19</xdr:col>
      <xdr:colOff>415192</xdr:colOff>
      <xdr:row>22</xdr:row>
      <xdr:rowOff>13774</xdr:rowOff>
    </xdr:to>
    <xdr:cxnSp>
      <xdr:nvCxnSpPr>
        <xdr:cNvPr id="7" name="Straight Arrow Connector 6"/>
        <xdr:cNvCxnSpPr/>
      </xdr:nvCxnSpPr>
      <xdr:spPr>
        <a:xfrm>
          <a:off x="19125565"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15</xdr:col>
      <xdr:colOff>59593</xdr:colOff>
      <xdr:row>11</xdr:row>
      <xdr:rowOff>114301</xdr:rowOff>
    </xdr:from>
    <xdr:to>
      <xdr:col>15</xdr:col>
      <xdr:colOff>581025</xdr:colOff>
      <xdr:row>22</xdr:row>
      <xdr:rowOff>30481</xdr:rowOff>
    </xdr:to>
    <xdr:sp>
      <xdr:nvSpPr>
        <xdr:cNvPr id="2" name="Right Brace 1"/>
        <xdr:cNvSpPr/>
      </xdr:nvSpPr>
      <xdr:spPr>
        <a:xfrm>
          <a:off x="13708380" y="2228850"/>
          <a:ext cx="521970"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xdr:nvCxnSpPr>
        <xdr:cNvPr id="3" name="Straight Arrow Connector 2"/>
        <xdr:cNvCxnSpPr/>
      </xdr:nvCxnSpPr>
      <xdr:spPr>
        <a:xfrm>
          <a:off x="14839950" y="829310"/>
          <a:ext cx="12065" cy="50355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0</xdr:rowOff>
    </xdr:from>
    <xdr:to>
      <xdr:col>16</xdr:col>
      <xdr:colOff>415192</xdr:colOff>
      <xdr:row>22</xdr:row>
      <xdr:rowOff>13774</xdr:rowOff>
    </xdr:to>
    <xdr:cxnSp>
      <xdr:nvCxnSpPr>
        <xdr:cNvPr id="4" name="Straight Arrow Connector 3"/>
        <xdr:cNvCxnSpPr/>
      </xdr:nvCxnSpPr>
      <xdr:spPr>
        <a:xfrm>
          <a:off x="14852015" y="1543050"/>
          <a:ext cx="12065" cy="268033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 HOSPITAL COMPLEX 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 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d.docs.live.net\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d.docs.live.net\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d.docs.live.net\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d.docs.live.net\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DLA Standard Cost Report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d.docs.live.net\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worleyparsons-my.sharepoint.com\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d.docs.live.net\Users\KENAN\Downloads\IFB%20Al%20Khumra\1.%20PACKAGE%2010\K9b%20Centreline%20Detai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ttps:\d.docs.live.net\Users\KENAN\Downloads\Users\User\Desktop\Users\ibrahimm3\Desktop\Rates%20using%20C5%20CCCC\MH-CB%20Analysis%20CIP-PH2%20Rev02-C5_CCCC.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ttps:\d.docs.live.net\Users\KENAN\Downloads\Users\cordovaa\Documents\HHR%20Culvert%20Outlet\IFB_28%20Feb%202013\HHR%20NP4&amp;NP5_IFB\NP4&amp;NP5-IFB.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clpdc\Company\GC%202002\H02.202%20CrossRail%201%20Safeguarded%20Route%20Call%20Off%20(Motts)\Estimate%20Update%20-%20Pudding%20Mill%20Lane%20-%20Mar%202004\Revised%20Estimate\Running%20Tunnels,%20shafts%20etc\Estimate%20-%20%20Pudding%20Mill%20Lane%20Portal%20(including%20pric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jasarapmc-my.sharepoint.com\Box%20Sync\Box%20Sync\Controls%20&amp;%20Quality%20Group\Imran%20Malik\Remaining%20Works%20-%20Chart\20180327\2018%20Ver\20180327%20WAR%20(GG)%20v0.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ttps:\d.docs.live.net\My%20Documents\Kingdom-Centre-Backup\KC-A-HAIBACKUP\MonthlyPayments\Valuations\B-226-4%20Bill%2003%20Struct.%20to%20Level%20%20+179%20-%20Civi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ttps:\egisfr-my.sharepoint.com\My%20Documents\Kingdom-Centre-Backup\KC-A-HAIBACKUP\MonthlyPayments\Valuations\B-226-4%20Bill%2003%20Struct.%20to%20Level%20%20+179%20-%20Civi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moott\OneDrive\Desktop\Alderi%20Company%20Documents\2024\2026\09-2026\21-09-2026%20Wad%20Alshamal%20Weekly%20Report\SHIC%20WAS1-05-006%20-Improvement%20of%20Waad%20Al%20Shamal%20Industrial%20City%20Fence%20&amp;%20Gates-DD19-09-2026%20(12).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Alderi%20Company%20Documents\2024\2026\07-2026\15-07-2026%20Weekly%20Report%20Wad%20Al%20Shamal\WAS1-05-006_Weekly_Report_Dash_Board_-WPR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14_0."/>
      <sheetName val="70,/0s«_x0008_iÆø_x0003_í¬_x0008_i"/>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VW U"/>
      <sheetName val="/VWVU))_x0001_tÏØ0 _x0008_ _x0008_"/>
      <sheetName val="Gra¦_x0004_)"/>
      <sheetName val="/VW"/>
      <sheetName val="2.2)Revised Cash Flow"/>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 0."/>
      <sheetName val="70,/0s« iÆø í¬ i"/>
      <sheetName val="Mall waterproofing"/>
      <sheetName val="MSCP waterproofing"/>
      <sheetName val="-----------------"/>
      <sheetName val="70_x005f_x0000_,/0_x005f_x0000_s«_x005f_x0008_i_x"/>
      <sheetName val="Back up"/>
      <sheetName val="Summary_of_Work"/>
      <sheetName val="Employee_List"/>
      <sheetName val="XV10017"/>
      <sheetName val="[SHOPLIST.xls]70,/0s«_x0008_i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0s« i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옰ʒ䄂ʒ鵠ʐ䄂ʒ"/>
      <sheetName val="Geneí¬_x0008_i_x0"/>
      <sheetName val="70,_0s«_x0008_i_x"/>
      <sheetName val="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VU))"/>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
      <sheetName val="_VWVU)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0s«_x0008_i_x"/>
      <sheetName val="ConferenceCentre_x005f_x005f_x0"/>
      <sheetName val="Geneí¬_x005f_x005f_x005f_x0008_"/>
      <sheetName val="70_x005f_x005f_x005f_x0000_,_0_"/>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0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 0"/>
      <sheetName val="70,_0s« iÆ"/>
      <sheetName val="____ ___ __"/>
      <sheetName val="ConferenceCentre_옰ʒ䄂ʒ鵠ʐ䄂ʒ閐̐脭め_x"/>
      <sheetName val="_SHOPLIST.xls__VW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옰ʒ"/>
      <sheetName val="70,_0"/>
      <sheetName val="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14_0."/>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0s�_x0008_i��_x0003_��_x0008_i"/>
      <sheetName val="Top_sh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0_"/>
      <sheetName val="70,/0"/>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0"/>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_0_x0_2"/>
      <sheetName val="[SHOPLIST.xls]70_x005f_x0000__2"/>
      <sheetName val="[SHOPLIST.xls]70__0_x0_3"/>
      <sheetName val="[SHOPLIST.xls]70__0_x0_4"/>
      <sheetName val="[SHOPLIST.xls]70__0_x0_5"/>
      <sheetName val="[SHOPLIST.xls]70_x005f_x0000__4"/>
      <sheetName val="[SHOPLIST.xls]70_x005f_x0000__3"/>
      <sheetName val="Geneí¬_"/>
      <sheetName val="70_x005"/>
      <sheetName val="[SHOPLIST_xls]70__0_x0_2"/>
      <sheetName val="[SHOPLIST.xls]70__0_x0_6"/>
      <sheetName val="[SHOPLIST.xls]70_x005f_x0000__5"/>
      <sheetName val="[SHOPLIST.xls]70__0_x0_7"/>
      <sheetName val="[SHOPLIST.xls]70__0_x0_8"/>
      <sheetName val="[SHOPLIST.xls]70_x005f_x0000__6"/>
      <sheetName val="[SHOPLIST.xls]70__0_x0_9"/>
      <sheetName val="[SHOPLIST.xls]70_x005f_x0000__7"/>
      <sheetName val="[SHOPLIST.xls]70_x005f_x0000__8"/>
      <sheetName val="70,/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_0_x0_3"/>
      <sheetName val="_SHOPLIST.xls_70__0_x0_2"/>
      <sheetName val="_SHOPLIST.xls_70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_0_x0_7"/>
      <sheetName val="_SHOPLIST.xls_70_x005f_x0000__5"/>
      <sheetName val="_SHOPLIST.xls_70__0_x0_4"/>
      <sheetName val="_SHOPLIST.xls_70__0_x0_5"/>
      <sheetName val="_SHOPLIST.xls_70__0_x0_6"/>
      <sheetName val="_SHOPLIST.xls_70_x005f_x0000__4"/>
      <sheetName val="_SHOPLIST.xls_70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10;xls_x0006_Fir¢_Hyæran§s"/>
      <sheetName val="[iHOPÍIST3xls_x0011_VAL_x001a_E_CíAMB_x001c_RS1"/>
      <sheetName val="[&#10;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汇率"/>
      <sheetName val="材料价"/>
      <sheetName val="汇率&amp;代码"/>
      <sheetName val="FINANCIALS"/>
      <sheetName val="Mpwrclaim"/>
      <sheetName val="Gene�� i??_x0014_?0."/>
      <sheetName val="1-OBJ98 "/>
      <sheetName val="GR.slab-reinft"/>
      <sheetName val="Summary output"/>
      <sheetName val="Main Assump."/>
      <sheetName val="ELၟ56"/>
      <sheetName val="封面"/>
      <sheetName val="主要材料价格取定表"/>
      <sheetName val="综合表"/>
      <sheetName val="磨煤加压"/>
      <sheetName val="安装"/>
      <sheetName val="Elect (3)"/>
      <sheetName val="主材人工及取费清单"/>
      <sheetName val="基础数据表"/>
      <sheetName val="非标价"/>
      <sheetName val="strain"/>
      <sheetName val="HVAC_M6____________SHOPLIST_x_2"/>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CTC"/>
      <sheetName val="[SHOPLIST_xls]_SHOၐLIST_xls_214"/>
      <sheetName val="SOR"/>
      <sheetName val="newsales"/>
      <sheetName val="wt"/>
      <sheetName val="JOINT"/>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E.O.steel"/>
      <sheetName val="1997 IPO"/>
      <sheetName val="[SHOPLIST.xls]70_x005f_x0000___0_x_39"/>
      <sheetName val="[SHOPLIST.xls]70___0_s__i___134"/>
      <sheetName val="[SHOPLIST.xls]70___0_s__i___135"/>
      <sheetName val="[SHOPLIST.xls]70___0_s__i___136"/>
      <sheetName val="1201070 blk 9 rej1140907 blk 27"/>
      <sheetName val="Bill 3 Boutiquea"/>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SHOPLIST.xls]_SHOPLI⁓T_xl_6605"/>
      <sheetName val="[SHOPLIST.xls]_SHOPLIST_x࡬_6633"/>
      <sheetName val="[SHOPLIST.xls]_VW_VU____t__0__6"/>
      <sheetName val="VERA R1"/>
      <sheetName val="REVA"/>
      <sheetName val="VERA"/>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stiffener"/>
      <sheetName val="FA-LISTING"/>
      <sheetName val="graph"/>
      <sheetName val="5_1-AB1"/>
      <sheetName val="Fwk Brkdown (1)"/>
      <sheetName val="alpha"/>
      <sheetName val="Spread_sht"/>
      <sheetName val="wblff"/>
      <sheetName val="intwallpart"/>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RC )"/>
      <sheetName val="k2 foundation"/>
      <sheetName val="M &amp; E"/>
      <sheetName val="bp bill"/>
      <sheetName val="AHSB Assessment"/>
      <sheetName val="End Arch"/>
      <sheetName val="Intermediate Arch"/>
      <sheetName val="Slab Detail"/>
      <sheetName val="SECT7-1 EXCN"/>
      <sheetName val="PDA2"/>
      <sheetName val="RFF"/>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SHOPLIST.xls]70___0_s�_i_��__2"/>
      <sheetName val="Клининг"/>
      <sheetName val="ГК (Прогноз)"/>
      <sheetName val="2A-CFRD"/>
      <sheetName val="12CGOU"/>
      <sheetName val="SA-1 Oil"/>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without claims"/>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SHOPLIST.xls]_VW_VU____t__0__7"/>
      <sheetName val="[SHOPLIST.xls]_SHOPLIST_x_11236"/>
      <sheetName val="Civil-Weekly"/>
      <sheetName val="Elec-Weekly"/>
      <sheetName val="Mech-Weekly"/>
      <sheetName val="Pipe-Weekly"/>
      <sheetName val="Tank-Weekly"/>
      <sheetName val="Project-Weekly"/>
      <sheetName val="U5-Weekly"/>
      <sheetName val="総括表"/>
      <sheetName val="Imp Cost"/>
      <sheetName val="Joinery"/>
      <sheetName val="General Schedule"/>
      <sheetName val="basic-final"/>
      <sheetName val="Culverts"/>
      <sheetName val="Machinery-final"/>
      <sheetName val="Bituminous"/>
      <sheetName val="Site clearance"/>
      <sheetName val="Subase"/>
      <sheetName val="cash ph 3a"/>
      <sheetName val="Plant &amp;  Machinery"/>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tj定额"/>
      <sheetName val="基础数据"/>
      <sheetName val="设置"/>
      <sheetName val="送电线路建筑安装工程费用汇总表（表二丙） 预规"/>
      <sheetName val="送电线路建筑安装工程费用汇总表（表二丙）行规"/>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sheetData sheetId="450"/>
      <sheetData sheetId="451"/>
      <sheetData sheetId="452"/>
      <sheetData sheetId="453"/>
      <sheetData sheetId="454" refreshError="1"/>
      <sheetData sheetId="455"/>
      <sheetData sheetId="456"/>
      <sheetData sheetId="457" refreshError="1"/>
      <sheetData sheetId="458"/>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sheetData sheetId="681" refreshError="1"/>
      <sheetData sheetId="682" refreshError="1"/>
      <sheetData sheetId="683"/>
      <sheetData sheetId="684" refreshError="1"/>
      <sheetData sheetId="685" refreshError="1"/>
      <sheetData sheetId="686"/>
      <sheetData sheetId="687"/>
      <sheetData sheetId="688" refreshError="1"/>
      <sheetData sheetId="689" refreshError="1"/>
      <sheetData sheetId="690" refreshError="1"/>
      <sheetData sheetId="691"/>
      <sheetData sheetId="692"/>
      <sheetData sheetId="693" refreshError="1"/>
      <sheetData sheetId="694" refreshError="1"/>
      <sheetData sheetId="695"/>
      <sheetData sheetId="696" refreshError="1"/>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refreshError="1"/>
      <sheetData sheetId="1104" refreshError="1"/>
      <sheetData sheetId="1105" refreshError="1"/>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refreshError="1"/>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refreshError="1"/>
      <sheetData sheetId="1416"/>
      <sheetData sheetId="1417"/>
      <sheetData sheetId="1418" refreshError="1"/>
      <sheetData sheetId="1419"/>
      <sheetData sheetId="1420"/>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refreshError="1"/>
      <sheetData sheetId="1526" refreshError="1"/>
      <sheetData sheetId="1527" refreshError="1"/>
      <sheetData sheetId="1528" refreshError="1"/>
      <sheetData sheetId="1529" refreshError="1"/>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sheetData sheetId="1620"/>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sheetData sheetId="1722" refreshError="1"/>
      <sheetData sheetId="1723" refreshError="1"/>
      <sheetData sheetId="1724" refreshError="1"/>
      <sheetData sheetId="1725"/>
      <sheetData sheetId="1726" refreshError="1"/>
      <sheetData sheetId="1727" refreshError="1"/>
      <sheetData sheetId="1728" refreshError="1"/>
      <sheetData sheetId="1729" refreshError="1"/>
      <sheetData sheetId="1730"/>
      <sheetData sheetId="1731"/>
      <sheetData sheetId="1732" refreshError="1"/>
      <sheetData sheetId="1733"/>
      <sheetData sheetId="1734"/>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sheetData sheetId="2091" refreshError="1"/>
      <sheetData sheetId="2092"/>
      <sheetData sheetId="2093" refreshError="1"/>
      <sheetData sheetId="2094" refreshError="1"/>
      <sheetData sheetId="2095"/>
      <sheetData sheetId="2096" refreshError="1"/>
      <sheetData sheetId="2097" refreshError="1"/>
      <sheetData sheetId="2098" refreshError="1"/>
      <sheetData sheetId="2099"/>
      <sheetData sheetId="2100"/>
      <sheetData sheetId="2101" refreshError="1"/>
      <sheetData sheetId="2102" refreshError="1"/>
      <sheetData sheetId="2103"/>
      <sheetData sheetId="2104"/>
      <sheetData sheetId="2105"/>
      <sheetData sheetId="2106"/>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sheetData sheetId="2138" refreshError="1"/>
      <sheetData sheetId="2139"/>
      <sheetData sheetId="2140"/>
      <sheetData sheetId="2141"/>
      <sheetData sheetId="2142" refreshError="1"/>
      <sheetData sheetId="2143" refreshError="1"/>
      <sheetData sheetId="2144" refreshError="1"/>
      <sheetData sheetId="2145" refreshError="1"/>
      <sheetData sheetId="2146"/>
      <sheetData sheetId="2147"/>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refreshError="1"/>
      <sheetData sheetId="2186" refreshError="1"/>
      <sheetData sheetId="2187" refreshError="1"/>
      <sheetData sheetId="2188"/>
      <sheetData sheetId="2189"/>
      <sheetData sheetId="2190"/>
      <sheetData sheetId="2191"/>
      <sheetData sheetId="2192" refreshError="1"/>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refreshError="1"/>
      <sheetData sheetId="2203"/>
      <sheetData sheetId="2204" refreshError="1"/>
      <sheetData sheetId="2205"/>
      <sheetData sheetId="2206" refreshError="1"/>
      <sheetData sheetId="2207"/>
      <sheetData sheetId="2208"/>
      <sheetData sheetId="2209"/>
      <sheetData sheetId="2210" refreshError="1"/>
      <sheetData sheetId="2211" refreshError="1"/>
      <sheetData sheetId="2212" refreshError="1"/>
      <sheetData sheetId="2213" refreshError="1"/>
      <sheetData sheetId="2214" refreshError="1"/>
      <sheetData sheetId="2215"/>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sheetData sheetId="2245"/>
      <sheetData sheetId="2246"/>
      <sheetData sheetId="2247"/>
      <sheetData sheetId="2248"/>
      <sheetData sheetId="2249" refreshError="1"/>
      <sheetData sheetId="2250" refreshError="1"/>
      <sheetData sheetId="2251"/>
      <sheetData sheetId="2252"/>
      <sheetData sheetId="2253"/>
      <sheetData sheetId="2254"/>
      <sheetData sheetId="2255"/>
      <sheetData sheetId="2256" refreshError="1"/>
      <sheetData sheetId="2257"/>
      <sheetData sheetId="2258"/>
      <sheetData sheetId="2259"/>
      <sheetData sheetId="2260"/>
      <sheetData sheetId="2261"/>
      <sheetData sheetId="2262" refreshError="1"/>
      <sheetData sheetId="2263" refreshError="1"/>
      <sheetData sheetId="2264" refreshError="1"/>
      <sheetData sheetId="2265" refreshError="1"/>
      <sheetData sheetId="2266" refreshError="1"/>
      <sheetData sheetId="2267"/>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refreshError="1"/>
      <sheetData sheetId="2383" refreshError="1"/>
      <sheetData sheetId="2384"/>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sheetData sheetId="2413"/>
      <sheetData sheetId="2414"/>
      <sheetData sheetId="2415"/>
      <sheetData sheetId="2416"/>
      <sheetData sheetId="2417"/>
      <sheetData sheetId="2418"/>
      <sheetData sheetId="2419"/>
      <sheetData sheetId="2420"/>
      <sheetData sheetId="242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sheetData sheetId="2463" refreshError="1"/>
      <sheetData sheetId="2464"/>
      <sheetData sheetId="2465"/>
      <sheetData sheetId="2466"/>
      <sheetData sheetId="2467"/>
      <sheetData sheetId="2468"/>
      <sheetData sheetId="2469"/>
      <sheetData sheetId="2470"/>
      <sheetData sheetId="2471"/>
      <sheetData sheetId="2472"/>
      <sheetData sheetId="2473" refreshError="1"/>
      <sheetData sheetId="2474" refreshError="1"/>
      <sheetData sheetId="2475"/>
      <sheetData sheetId="2476" refreshError="1"/>
      <sheetData sheetId="2477" refreshError="1"/>
      <sheetData sheetId="2478"/>
      <sheetData sheetId="2479" refreshError="1"/>
      <sheetData sheetId="2480" refreshError="1"/>
      <sheetData sheetId="2481" refreshError="1"/>
      <sheetData sheetId="2482" refreshError="1"/>
      <sheetData sheetId="2483"/>
      <sheetData sheetId="2484"/>
      <sheetData sheetId="2485" refreshError="1"/>
      <sheetData sheetId="2486"/>
      <sheetData sheetId="2487"/>
      <sheetData sheetId="2488"/>
      <sheetData sheetId="2489"/>
      <sheetData sheetId="2490"/>
      <sheetData sheetId="2491"/>
      <sheetData sheetId="2492"/>
      <sheetData sheetId="2493"/>
      <sheetData sheetId="2494"/>
      <sheetData sheetId="2495"/>
      <sheetData sheetId="2496" refreshError="1"/>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refreshError="1"/>
      <sheetData sheetId="3039" refreshError="1"/>
      <sheetData sheetId="3040" refreshError="1"/>
      <sheetData sheetId="3041" refreshError="1"/>
      <sheetData sheetId="3042" refreshError="1"/>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sheetData sheetId="3339" refreshError="1"/>
      <sheetData sheetId="3340" refreshError="1"/>
      <sheetData sheetId="3341" refreshError="1"/>
      <sheetData sheetId="3342" refreshError="1"/>
      <sheetData sheetId="3343" refreshError="1"/>
      <sheetData sheetId="3344"/>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refreshError="1"/>
      <sheetData sheetId="3645" refreshError="1"/>
      <sheetData sheetId="3646" refreshError="1"/>
      <sheetData sheetId="3647" refreshError="1"/>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sheetData sheetId="3986"/>
      <sheetData sheetId="3987"/>
      <sheetData sheetId="3988" refreshError="1"/>
      <sheetData sheetId="3989"/>
      <sheetData sheetId="3990"/>
      <sheetData sheetId="3991"/>
      <sheetData sheetId="3992" refreshError="1"/>
      <sheetData sheetId="3993"/>
      <sheetData sheetId="3994"/>
      <sheetData sheetId="3995"/>
      <sheetData sheetId="3996"/>
      <sheetData sheetId="3997"/>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sheetData sheetId="4010"/>
      <sheetData sheetId="4011"/>
      <sheetData sheetId="4012"/>
      <sheetData sheetId="4013"/>
      <sheetData sheetId="4014"/>
      <sheetData sheetId="4015"/>
      <sheetData sheetId="4016"/>
      <sheetData sheetId="4017" refreshError="1"/>
      <sheetData sheetId="4018"/>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sheetData sheetId="4347"/>
      <sheetData sheetId="4348"/>
      <sheetData sheetId="4349"/>
      <sheetData sheetId="4350"/>
      <sheetData sheetId="4351" refreshError="1"/>
      <sheetData sheetId="4352" refreshError="1"/>
      <sheetData sheetId="4353" refreshError="1"/>
      <sheetData sheetId="4354" refreshError="1"/>
      <sheetData sheetId="4355" refreshError="1"/>
      <sheetData sheetId="4356"/>
      <sheetData sheetId="4357"/>
      <sheetData sheetId="4358" refreshError="1"/>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refreshError="1"/>
      <sheetData sheetId="4382"/>
      <sheetData sheetId="4383"/>
      <sheetData sheetId="4384" refreshError="1"/>
      <sheetData sheetId="4385" refreshError="1"/>
      <sheetData sheetId="4386" refreshError="1"/>
      <sheetData sheetId="4387"/>
      <sheetData sheetId="4388"/>
      <sheetData sheetId="4389"/>
      <sheetData sheetId="4390"/>
      <sheetData sheetId="439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refreshError="1"/>
      <sheetData sheetId="4434"/>
      <sheetData sheetId="4435"/>
      <sheetData sheetId="4436"/>
      <sheetData sheetId="4437" refreshError="1"/>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sheetData sheetId="7525"/>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refreshError="1"/>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sheetData sheetId="7671" refreshError="1"/>
      <sheetData sheetId="7672" refreshError="1"/>
      <sheetData sheetId="7673" refreshError="1"/>
      <sheetData sheetId="7674"/>
      <sheetData sheetId="7675" refreshError="1"/>
      <sheetData sheetId="7676" refreshError="1"/>
      <sheetData sheetId="7677" refreshError="1"/>
      <sheetData sheetId="7678" refreshError="1"/>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refreshError="1"/>
      <sheetData sheetId="7692"/>
      <sheetData sheetId="7693"/>
      <sheetData sheetId="7694" refreshError="1"/>
      <sheetData sheetId="7695"/>
      <sheetData sheetId="7696" refreshError="1"/>
      <sheetData sheetId="7697" refreshError="1"/>
      <sheetData sheetId="7698" refreshError="1"/>
      <sheetData sheetId="7699" refreshError="1"/>
      <sheetData sheetId="7700" refreshError="1"/>
      <sheetData sheetId="7701"/>
      <sheetData sheetId="7702"/>
      <sheetData sheetId="7703"/>
      <sheetData sheetId="7704" refreshError="1"/>
      <sheetData sheetId="7705"/>
      <sheetData sheetId="7706"/>
      <sheetData sheetId="7707"/>
      <sheetData sheetId="7708"/>
      <sheetData sheetId="7709"/>
      <sheetData sheetId="7710"/>
      <sheetData sheetId="7711"/>
      <sheetData sheetId="7712" refreshError="1"/>
      <sheetData sheetId="7713" refreshError="1"/>
      <sheetData sheetId="7714" refreshError="1"/>
      <sheetData sheetId="7715"/>
      <sheetData sheetId="7716"/>
      <sheetData sheetId="7717"/>
      <sheetData sheetId="7718"/>
      <sheetData sheetId="7719"/>
      <sheetData sheetId="7720"/>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sheetData sheetId="7740" refreshError="1"/>
      <sheetData sheetId="774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sheetData sheetId="7752"/>
      <sheetData sheetId="7753"/>
      <sheetData sheetId="7754"/>
      <sheetData sheetId="7755"/>
      <sheetData sheetId="7756"/>
      <sheetData sheetId="7757"/>
      <sheetData sheetId="7758"/>
      <sheetData sheetId="7759"/>
      <sheetData sheetId="7760"/>
      <sheetData sheetId="776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sheetData sheetId="7818" refreshError="1"/>
      <sheetData sheetId="7819" refreshError="1"/>
      <sheetData sheetId="7820"/>
      <sheetData sheetId="782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sheetData sheetId="7840"/>
      <sheetData sheetId="7841"/>
      <sheetData sheetId="7842"/>
      <sheetData sheetId="7843"/>
      <sheetData sheetId="7844"/>
      <sheetData sheetId="7845"/>
      <sheetData sheetId="7846"/>
      <sheetData sheetId="7847"/>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refreshError="1"/>
      <sheetData sheetId="7875" refreshError="1"/>
      <sheetData sheetId="7876" refreshError="1"/>
      <sheetData sheetId="7877" refreshError="1"/>
      <sheetData sheetId="7878" refreshError="1"/>
      <sheetData sheetId="7879"/>
      <sheetData sheetId="7880" refreshError="1"/>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sheetData sheetId="7975" refreshError="1"/>
      <sheetData sheetId="7976"/>
      <sheetData sheetId="7977"/>
      <sheetData sheetId="7978"/>
      <sheetData sheetId="7979"/>
      <sheetData sheetId="7980"/>
      <sheetData sheetId="7981"/>
      <sheetData sheetId="7982"/>
      <sheetData sheetId="7983"/>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refreshError="1"/>
      <sheetData sheetId="8006" refreshError="1"/>
      <sheetData sheetId="8007" refreshError="1"/>
      <sheetData sheetId="8008" refreshError="1"/>
      <sheetData sheetId="8009" refreshError="1"/>
      <sheetData sheetId="8010"/>
      <sheetData sheetId="801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refreshError="1"/>
      <sheetData sheetId="8358"/>
      <sheetData sheetId="8359"/>
      <sheetData sheetId="8360"/>
      <sheetData sheetId="8361" refreshError="1"/>
      <sheetData sheetId="8362" refreshError="1"/>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refreshError="1"/>
      <sheetData sheetId="8436" refreshError="1"/>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refreshError="1"/>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refreshError="1"/>
      <sheetData sheetId="8505"/>
      <sheetData sheetId="8506"/>
      <sheetData sheetId="8507"/>
      <sheetData sheetId="8508"/>
      <sheetData sheetId="8509"/>
      <sheetData sheetId="8510"/>
      <sheetData sheetId="8511"/>
      <sheetData sheetId="8512"/>
      <sheetData sheetId="8513"/>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sheetData sheetId="8526"/>
      <sheetData sheetId="8527"/>
      <sheetData sheetId="8528"/>
      <sheetData sheetId="8529"/>
      <sheetData sheetId="8530"/>
      <sheetData sheetId="8531"/>
      <sheetData sheetId="8532"/>
      <sheetData sheetId="8533"/>
      <sheetData sheetId="8534"/>
      <sheetData sheetId="8535"/>
      <sheetData sheetId="8536" refreshError="1"/>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refreshError="1"/>
      <sheetData sheetId="8550" refreshError="1"/>
      <sheetData sheetId="8551" refreshError="1"/>
      <sheetData sheetId="8552" refreshError="1"/>
      <sheetData sheetId="8553" refreshError="1"/>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refreshError="1"/>
      <sheetData sheetId="8572"/>
      <sheetData sheetId="8573"/>
      <sheetData sheetId="8574"/>
      <sheetData sheetId="8575"/>
      <sheetData sheetId="8576"/>
      <sheetData sheetId="8577"/>
      <sheetData sheetId="8578"/>
      <sheetData sheetId="8579"/>
      <sheetData sheetId="8580" refreshError="1"/>
      <sheetData sheetId="8581"/>
      <sheetData sheetId="8582"/>
      <sheetData sheetId="8583"/>
      <sheetData sheetId="8584"/>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sheetData sheetId="8595" refreshError="1"/>
      <sheetData sheetId="8596" refreshError="1"/>
      <sheetData sheetId="8597" refreshError="1"/>
      <sheetData sheetId="8598"/>
      <sheetData sheetId="8599" refreshError="1"/>
      <sheetData sheetId="8600" refreshError="1"/>
      <sheetData sheetId="8601"/>
      <sheetData sheetId="8602" refreshError="1"/>
      <sheetData sheetId="8603" refreshError="1"/>
      <sheetData sheetId="8604"/>
      <sheetData sheetId="8605"/>
      <sheetData sheetId="8606"/>
      <sheetData sheetId="8607" refreshError="1"/>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refreshError="1"/>
      <sheetData sheetId="8625" refreshError="1"/>
      <sheetData sheetId="8626" refreshError="1"/>
      <sheetData sheetId="8627"/>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sheetData sheetId="8649" refreshError="1"/>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refreshError="1"/>
      <sheetData sheetId="8696" refreshError="1"/>
      <sheetData sheetId="8697"/>
      <sheetData sheetId="8698"/>
      <sheetData sheetId="8699" refreshError="1"/>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refreshError="1"/>
      <sheetData sheetId="8765" refreshError="1"/>
      <sheetData sheetId="8766" refreshError="1"/>
      <sheetData sheetId="8767"/>
      <sheetData sheetId="8768"/>
      <sheetData sheetId="8769"/>
      <sheetData sheetId="8770"/>
      <sheetData sheetId="8771"/>
      <sheetData sheetId="8772"/>
      <sheetData sheetId="8773"/>
      <sheetData sheetId="8774"/>
      <sheetData sheetId="8775"/>
      <sheetData sheetId="8776"/>
      <sheetData sheetId="8777" refreshError="1"/>
      <sheetData sheetId="8778" refreshError="1"/>
      <sheetData sheetId="8779" refreshError="1"/>
      <sheetData sheetId="8780" refreshError="1"/>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sheetData sheetId="9009"/>
      <sheetData sheetId="9010"/>
      <sheetData sheetId="9011"/>
      <sheetData sheetId="9012"/>
      <sheetData sheetId="9013"/>
      <sheetData sheetId="9014" refreshError="1"/>
      <sheetData sheetId="9015"/>
      <sheetData sheetId="9016"/>
      <sheetData sheetId="9017"/>
      <sheetData sheetId="9018"/>
      <sheetData sheetId="9019"/>
      <sheetData sheetId="9020"/>
      <sheetData sheetId="9021"/>
      <sheetData sheetId="9022"/>
      <sheetData sheetId="9023"/>
      <sheetData sheetId="9024"/>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refreshError="1"/>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refreshError="1"/>
      <sheetData sheetId="9122" refreshError="1"/>
      <sheetData sheetId="9123"/>
      <sheetData sheetId="9124" refreshError="1"/>
      <sheetData sheetId="9125" refreshError="1"/>
      <sheetData sheetId="9126" refreshError="1"/>
      <sheetData sheetId="9127" refreshError="1"/>
      <sheetData sheetId="9128" refreshError="1"/>
      <sheetData sheetId="9129" refreshError="1"/>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refreshError="1"/>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sheetData sheetId="9277"/>
      <sheetData sheetId="9278"/>
      <sheetData sheetId="9279"/>
      <sheetData sheetId="9280" refreshError="1"/>
      <sheetData sheetId="9281"/>
      <sheetData sheetId="9282"/>
      <sheetData sheetId="9283"/>
      <sheetData sheetId="9284"/>
      <sheetData sheetId="9285"/>
      <sheetData sheetId="9286"/>
      <sheetData sheetId="9287"/>
      <sheetData sheetId="9288"/>
      <sheetData sheetId="9289" refreshError="1"/>
      <sheetData sheetId="9290" refreshError="1"/>
      <sheetData sheetId="9291" refreshError="1"/>
      <sheetData sheetId="9292" refreshError="1"/>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refreshError="1"/>
      <sheetData sheetId="9314" refreshError="1"/>
      <sheetData sheetId="9315" refreshError="1"/>
      <sheetData sheetId="9316" refreshError="1"/>
      <sheetData sheetId="9317" refreshError="1"/>
      <sheetData sheetId="9318" refreshError="1"/>
      <sheetData sheetId="9319"/>
      <sheetData sheetId="9320"/>
      <sheetData sheetId="9321" refreshError="1"/>
      <sheetData sheetId="9322" refreshError="1"/>
      <sheetData sheetId="9323"/>
      <sheetData sheetId="9324"/>
      <sheetData sheetId="9325"/>
      <sheetData sheetId="9326"/>
      <sheetData sheetId="9327" refreshError="1"/>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refreshError="1"/>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refreshError="1"/>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refreshError="1"/>
      <sheetData sheetId="9431" refreshError="1"/>
      <sheetData sheetId="9432"/>
      <sheetData sheetId="9433"/>
      <sheetData sheetId="9434"/>
      <sheetData sheetId="9435"/>
      <sheetData sheetId="9436"/>
      <sheetData sheetId="9437" refreshError="1"/>
      <sheetData sheetId="9438"/>
      <sheetData sheetId="9439"/>
      <sheetData sheetId="9440"/>
      <sheetData sheetId="9441"/>
      <sheetData sheetId="9442" refreshError="1"/>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refreshError="1"/>
      <sheetData sheetId="9463" refreshError="1"/>
      <sheetData sheetId="9464" refreshError="1"/>
      <sheetData sheetId="9465" refreshError="1"/>
      <sheetData sheetId="9466" refreshError="1"/>
      <sheetData sheetId="9467"/>
      <sheetData sheetId="9468" refreshError="1"/>
      <sheetData sheetId="9469"/>
      <sheetData sheetId="9470"/>
      <sheetData sheetId="9471" refreshError="1"/>
      <sheetData sheetId="9472" refreshError="1"/>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refreshError="1"/>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refreshError="1"/>
      <sheetData sheetId="9581" refreshError="1"/>
      <sheetData sheetId="9582"/>
      <sheetData sheetId="9583" refreshError="1"/>
      <sheetData sheetId="9584" refreshError="1"/>
      <sheetData sheetId="9585"/>
      <sheetData sheetId="9586" refreshError="1"/>
      <sheetData sheetId="9587" refreshError="1"/>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refreshError="1"/>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refreshError="1"/>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refreshError="1"/>
      <sheetData sheetId="9977" refreshError="1"/>
      <sheetData sheetId="9978" refreshError="1"/>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sheetData sheetId="10096"/>
      <sheetData sheetId="10097"/>
      <sheetData sheetId="10098"/>
      <sheetData sheetId="10099"/>
      <sheetData sheetId="10100"/>
      <sheetData sheetId="10101"/>
      <sheetData sheetId="10102"/>
      <sheetData sheetId="10103"/>
      <sheetData sheetId="10104"/>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sheetData sheetId="11441"/>
      <sheetData sheetId="11442"/>
      <sheetData sheetId="11443"/>
      <sheetData sheetId="11444"/>
      <sheetData sheetId="11445"/>
      <sheetData sheetId="11446"/>
      <sheetData sheetId="11447"/>
      <sheetData sheetId="11448"/>
      <sheetData sheetId="11449" refreshError="1"/>
      <sheetData sheetId="11450"/>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sheetData sheetId="11465" refreshError="1"/>
      <sheetData sheetId="11466" refreshError="1"/>
      <sheetData sheetId="11467" refreshError="1"/>
      <sheetData sheetId="11468" refreshError="1"/>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refreshError="1"/>
      <sheetData sheetId="11498" refreshError="1"/>
      <sheetData sheetId="11499" refreshError="1"/>
      <sheetData sheetId="11500" refreshError="1"/>
      <sheetData sheetId="11501" refreshError="1"/>
      <sheetData sheetId="11502"/>
      <sheetData sheetId="11503" refreshError="1"/>
      <sheetData sheetId="11504" refreshError="1"/>
      <sheetData sheetId="11505" refreshError="1"/>
      <sheetData sheetId="11506" refreshError="1"/>
      <sheetData sheetId="11507"/>
      <sheetData sheetId="11508"/>
      <sheetData sheetId="11509" refreshError="1"/>
      <sheetData sheetId="11510"/>
      <sheetData sheetId="11511"/>
      <sheetData sheetId="11512"/>
      <sheetData sheetId="11513"/>
      <sheetData sheetId="11514" refreshError="1"/>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refreshError="1"/>
      <sheetData sheetId="11584" refreshError="1"/>
      <sheetData sheetId="11585" refreshError="1"/>
      <sheetData sheetId="11586" refreshError="1"/>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refreshError="1"/>
      <sheetData sheetId="11600"/>
      <sheetData sheetId="11601"/>
      <sheetData sheetId="11602"/>
      <sheetData sheetId="11603"/>
      <sheetData sheetId="11604"/>
      <sheetData sheetId="11605"/>
      <sheetData sheetId="11606"/>
      <sheetData sheetId="11607"/>
      <sheetData sheetId="11608"/>
      <sheetData sheetId="11609"/>
      <sheetData sheetId="11610" refreshError="1"/>
      <sheetData sheetId="11611"/>
      <sheetData sheetId="11612"/>
      <sheetData sheetId="11613" refreshError="1"/>
      <sheetData sheetId="11614"/>
      <sheetData sheetId="11615" refreshError="1"/>
      <sheetData sheetId="11616" refreshError="1"/>
      <sheetData sheetId="11617" refreshError="1"/>
      <sheetData sheetId="11618" refreshError="1"/>
      <sheetData sheetId="11619"/>
      <sheetData sheetId="11620"/>
      <sheetData sheetId="11621"/>
      <sheetData sheetId="11622"/>
      <sheetData sheetId="11623"/>
      <sheetData sheetId="11624"/>
      <sheetData sheetId="11625"/>
      <sheetData sheetId="11626"/>
      <sheetData sheetId="11627" refreshError="1"/>
      <sheetData sheetId="11628" refreshError="1"/>
      <sheetData sheetId="11629" refreshError="1"/>
      <sheetData sheetId="11630" refreshError="1"/>
      <sheetData sheetId="11631" refreshError="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refreshError="1"/>
      <sheetData sheetId="11649"/>
      <sheetData sheetId="11650"/>
      <sheetData sheetId="11651"/>
      <sheetData sheetId="11652"/>
      <sheetData sheetId="11653"/>
      <sheetData sheetId="11654"/>
      <sheetData sheetId="11655"/>
      <sheetData sheetId="11656"/>
      <sheetData sheetId="11657" refreshError="1"/>
      <sheetData sheetId="11658" refreshError="1"/>
      <sheetData sheetId="11659" refreshError="1"/>
      <sheetData sheetId="11660" refreshError="1"/>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refreshError="1"/>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efreshError="1"/>
      <sheetData sheetId="12657" refreshError="1"/>
      <sheetData sheetId="12658" refreshError="1"/>
      <sheetData sheetId="12659" refreshError="1"/>
      <sheetData sheetId="12660" refreshError="1"/>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refreshError="1"/>
      <sheetData sheetId="12678" refreshError="1"/>
      <sheetData sheetId="12679" refreshError="1"/>
      <sheetData sheetId="12680" refreshError="1"/>
      <sheetData sheetId="12681"/>
      <sheetData sheetId="12682"/>
      <sheetData sheetId="12683"/>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sheetData sheetId="12697"/>
      <sheetData sheetId="12698" refreshError="1"/>
      <sheetData sheetId="12699" refreshError="1"/>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efreshError="1"/>
      <sheetData sheetId="12852" refreshError="1"/>
      <sheetData sheetId="12853" refreshError="1"/>
      <sheetData sheetId="12854" refreshError="1"/>
      <sheetData sheetId="12855"/>
      <sheetData sheetId="12856" refreshError="1"/>
      <sheetData sheetId="12857" refreshError="1"/>
      <sheetData sheetId="12858" refreshError="1"/>
      <sheetData sheetId="12859"/>
      <sheetData sheetId="12860" refreshError="1"/>
      <sheetData sheetId="12861" refreshError="1"/>
      <sheetData sheetId="12862" refreshError="1"/>
      <sheetData sheetId="12863" refreshError="1"/>
      <sheetData sheetId="12864" refreshError="1"/>
      <sheetData sheetId="12865"/>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refreshError="1"/>
      <sheetData sheetId="12999"/>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sheetData sheetId="13018"/>
      <sheetData sheetId="13019"/>
      <sheetData sheetId="13020"/>
      <sheetData sheetId="13021"/>
      <sheetData sheetId="13022"/>
      <sheetData sheetId="13023"/>
      <sheetData sheetId="13024"/>
      <sheetData sheetId="13025"/>
      <sheetData sheetId="13026"/>
      <sheetData sheetId="13027" refreshError="1"/>
      <sheetData sheetId="13028"/>
      <sheetData sheetId="13029"/>
      <sheetData sheetId="13030"/>
      <sheetData sheetId="13031" refreshError="1"/>
      <sheetData sheetId="13032"/>
      <sheetData sheetId="13033"/>
      <sheetData sheetId="13034"/>
      <sheetData sheetId="13035"/>
      <sheetData sheetId="13036"/>
      <sheetData sheetId="13037"/>
      <sheetData sheetId="13038"/>
      <sheetData sheetId="13039"/>
      <sheetData sheetId="13040"/>
      <sheetData sheetId="13041"/>
      <sheetData sheetId="13042"/>
      <sheetData sheetId="13043" refreshError="1"/>
      <sheetData sheetId="13044" refreshError="1"/>
      <sheetData sheetId="13045" refreshError="1"/>
      <sheetData sheetId="13046" refreshError="1"/>
      <sheetData sheetId="13047" refreshError="1"/>
      <sheetData sheetId="13048" refreshError="1"/>
      <sheetData sheetId="13049"/>
      <sheetData sheetId="13050"/>
      <sheetData sheetId="13051"/>
      <sheetData sheetId="13052"/>
      <sheetData sheetId="13053" refreshError="1"/>
      <sheetData sheetId="13054" refreshError="1"/>
      <sheetData sheetId="13055"/>
      <sheetData sheetId="13056"/>
      <sheetData sheetId="13057"/>
      <sheetData sheetId="13058" refreshError="1"/>
      <sheetData sheetId="13059" refreshError="1"/>
      <sheetData sheetId="13060" refreshError="1"/>
      <sheetData sheetId="13061" refreshError="1"/>
      <sheetData sheetId="13062"/>
      <sheetData sheetId="13063"/>
      <sheetData sheetId="13064"/>
      <sheetData sheetId="13065"/>
      <sheetData sheetId="13066"/>
      <sheetData sheetId="13067"/>
      <sheetData sheetId="13068"/>
      <sheetData sheetId="13069" refreshError="1"/>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refreshError="1"/>
      <sheetData sheetId="13085" refreshError="1"/>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refreshError="1"/>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refreshError="1"/>
      <sheetData sheetId="13113" refreshError="1"/>
      <sheetData sheetId="13114" refreshError="1"/>
      <sheetData sheetId="13115" refreshError="1"/>
      <sheetData sheetId="13116" refreshError="1"/>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refreshError="1"/>
      <sheetData sheetId="13193"/>
      <sheetData sheetId="13194" refreshError="1"/>
      <sheetData sheetId="13195" refreshError="1"/>
      <sheetData sheetId="13196" refreshError="1"/>
      <sheetData sheetId="13197" refreshError="1"/>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sheetData sheetId="13237" refreshError="1"/>
      <sheetData sheetId="13238" refreshError="1"/>
      <sheetData sheetId="13239"/>
      <sheetData sheetId="13240"/>
      <sheetData sheetId="13241"/>
      <sheetData sheetId="13242"/>
      <sheetData sheetId="13243"/>
      <sheetData sheetId="13244"/>
      <sheetData sheetId="13245"/>
      <sheetData sheetId="13246"/>
      <sheetData sheetId="13247"/>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refreshError="1"/>
      <sheetData sheetId="13326" refreshError="1"/>
      <sheetData sheetId="13327"/>
      <sheetData sheetId="13328"/>
      <sheetData sheetId="13329" refreshError="1"/>
      <sheetData sheetId="13330" refreshError="1"/>
      <sheetData sheetId="13331"/>
      <sheetData sheetId="13332"/>
      <sheetData sheetId="13333" refreshError="1"/>
      <sheetData sheetId="13334" refreshError="1"/>
      <sheetData sheetId="13335"/>
      <sheetData sheetId="13336"/>
      <sheetData sheetId="13337"/>
      <sheetData sheetId="13338"/>
      <sheetData sheetId="13339"/>
      <sheetData sheetId="13340"/>
      <sheetData sheetId="13341"/>
      <sheetData sheetId="13342"/>
      <sheetData sheetId="13343"/>
      <sheetData sheetId="13344"/>
      <sheetData sheetId="13345"/>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sheetData sheetId="13392"/>
      <sheetData sheetId="13393"/>
      <sheetData sheetId="13394"/>
      <sheetData sheetId="13395"/>
      <sheetData sheetId="13396" refreshError="1"/>
      <sheetData sheetId="13397" refreshError="1"/>
      <sheetData sheetId="13398"/>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sheetData sheetId="13408"/>
      <sheetData sheetId="13409" refreshError="1"/>
      <sheetData sheetId="13410" refreshError="1"/>
      <sheetData sheetId="13411" refreshError="1"/>
      <sheetData sheetId="13412"/>
      <sheetData sheetId="13413" refreshError="1"/>
      <sheetData sheetId="13414"/>
      <sheetData sheetId="13415"/>
      <sheetData sheetId="13416"/>
      <sheetData sheetId="13417"/>
      <sheetData sheetId="13418" refreshError="1"/>
      <sheetData sheetId="13419" refreshError="1"/>
      <sheetData sheetId="13420" refreshError="1"/>
      <sheetData sheetId="13421" refreshError="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refreshError="1"/>
      <sheetData sheetId="13443" refreshError="1"/>
      <sheetData sheetId="13444" refreshError="1"/>
      <sheetData sheetId="13445" refreshError="1"/>
      <sheetData sheetId="13446" refreshError="1"/>
      <sheetData sheetId="13447" refreshError="1"/>
      <sheetData sheetId="13448"/>
      <sheetData sheetId="13449"/>
      <sheetData sheetId="13450"/>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sheetData sheetId="13502"/>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sheetData sheetId="13997" refreshError="1"/>
      <sheetData sheetId="13998" refreshError="1"/>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sheetData sheetId="14043"/>
      <sheetData sheetId="14044"/>
      <sheetData sheetId="14045" refreshError="1"/>
      <sheetData sheetId="14046" refreshError="1"/>
      <sheetData sheetId="14047"/>
      <sheetData sheetId="14048" refreshError="1"/>
      <sheetData sheetId="14049"/>
      <sheetData sheetId="14050"/>
      <sheetData sheetId="14051"/>
      <sheetData sheetId="14052"/>
      <sheetData sheetId="14053" refreshError="1"/>
      <sheetData sheetId="14054" refreshError="1"/>
      <sheetData sheetId="14055" refreshError="1"/>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sheetData sheetId="14123"/>
      <sheetData sheetId="14124"/>
      <sheetData sheetId="14125"/>
      <sheetData sheetId="14126"/>
      <sheetData sheetId="14127"/>
      <sheetData sheetId="14128"/>
      <sheetData sheetId="14129" refreshError="1"/>
      <sheetData sheetId="14130" refreshError="1"/>
      <sheetData sheetId="14131" refreshError="1"/>
      <sheetData sheetId="14132"/>
      <sheetData sheetId="14133" refreshError="1"/>
      <sheetData sheetId="14134" refreshError="1"/>
      <sheetData sheetId="14135" refreshError="1"/>
      <sheetData sheetId="14136" refreshError="1"/>
      <sheetData sheetId="14137"/>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refreshError="1"/>
      <sheetData sheetId="14190" refreshError="1"/>
      <sheetData sheetId="14191"/>
      <sheetData sheetId="14192" refreshError="1"/>
      <sheetData sheetId="14193"/>
      <sheetData sheetId="14194"/>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sheetData sheetId="14214"/>
      <sheetData sheetId="14215"/>
      <sheetData sheetId="14216"/>
      <sheetData sheetId="14217"/>
      <sheetData sheetId="14218"/>
      <sheetData sheetId="14219"/>
      <sheetData sheetId="14220"/>
      <sheetData sheetId="14221"/>
      <sheetData sheetId="14222"/>
      <sheetData sheetId="14223"/>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refreshError="1"/>
      <sheetData sheetId="14434"/>
      <sheetData sheetId="14435"/>
      <sheetData sheetId="14436"/>
      <sheetData sheetId="14437"/>
      <sheetData sheetId="14438"/>
      <sheetData sheetId="14439"/>
      <sheetData sheetId="14440"/>
      <sheetData sheetId="14441"/>
      <sheetData sheetId="14442"/>
      <sheetData sheetId="14443" refreshError="1"/>
      <sheetData sheetId="14444" refreshError="1"/>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refreshError="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refreshError="1"/>
      <sheetData sheetId="15630"/>
      <sheetData sheetId="15631" refreshError="1"/>
      <sheetData sheetId="15632"/>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sheetData sheetId="15655"/>
      <sheetData sheetId="15656"/>
      <sheetData sheetId="15657"/>
      <sheetData sheetId="15658"/>
      <sheetData sheetId="15659"/>
      <sheetData sheetId="15660"/>
      <sheetData sheetId="1566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sheetData sheetId="15683" refreshError="1"/>
      <sheetData sheetId="15684" refreshError="1"/>
      <sheetData sheetId="15685" refreshError="1"/>
      <sheetData sheetId="15686" refreshError="1"/>
      <sheetData sheetId="15687"/>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sheetData sheetId="15967"/>
      <sheetData sheetId="15968"/>
      <sheetData sheetId="15969"/>
      <sheetData sheetId="15970"/>
      <sheetData sheetId="15971" refreshError="1"/>
      <sheetData sheetId="15972"/>
      <sheetData sheetId="15973"/>
      <sheetData sheetId="15974"/>
      <sheetData sheetId="15975" refreshError="1"/>
      <sheetData sheetId="15976" refreshError="1"/>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refreshError="1"/>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refreshError="1"/>
      <sheetData sheetId="16085" refreshError="1"/>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sheetData sheetId="16256"/>
      <sheetData sheetId="16257"/>
      <sheetData sheetId="16258"/>
      <sheetData sheetId="16259" refreshError="1"/>
      <sheetData sheetId="16260" refreshError="1"/>
      <sheetData sheetId="16261" refreshError="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refreshError="1"/>
      <sheetData sheetId="16289"/>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refreshError="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sheetData sheetId="17239"/>
      <sheetData sheetId="17240"/>
      <sheetData sheetId="17241"/>
      <sheetData sheetId="17242"/>
      <sheetData sheetId="17243"/>
      <sheetData sheetId="17244"/>
      <sheetData sheetId="17245" refreshError="1"/>
      <sheetData sheetId="17246" refreshError="1"/>
      <sheetData sheetId="17247" refreshError="1"/>
      <sheetData sheetId="17248" refreshError="1"/>
      <sheetData sheetId="17249"/>
      <sheetData sheetId="17250"/>
      <sheetData sheetId="17251" refreshError="1"/>
      <sheetData sheetId="17252" refreshError="1"/>
      <sheetData sheetId="17253" refreshError="1"/>
      <sheetData sheetId="17254" refreshError="1"/>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sheetData sheetId="17320"/>
      <sheetData sheetId="17321" refreshError="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refreshError="1"/>
      <sheetData sheetId="17347" refreshError="1"/>
      <sheetData sheetId="17348" refreshError="1"/>
      <sheetData sheetId="17349" refreshError="1"/>
      <sheetData sheetId="17350" refreshError="1"/>
      <sheetData sheetId="17351" refreshError="1"/>
      <sheetData sheetId="17352"/>
      <sheetData sheetId="17353"/>
      <sheetData sheetId="17354"/>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sheetData sheetId="17363" refreshError="1"/>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sheetData sheetId="17498" refreshError="1"/>
      <sheetData sheetId="17499"/>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refreshError="1"/>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refreshError="1"/>
      <sheetData sheetId="17559" refreshError="1"/>
      <sheetData sheetId="17560"/>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sheetData sheetId="17569"/>
      <sheetData sheetId="17570" refreshError="1"/>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refreshError="1"/>
      <sheetData sheetId="17593" refreshError="1"/>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refreshError="1"/>
      <sheetData sheetId="17647" refreshError="1"/>
      <sheetData sheetId="17648"/>
      <sheetData sheetId="17649"/>
      <sheetData sheetId="17650"/>
      <sheetData sheetId="17651"/>
      <sheetData sheetId="17652"/>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sheetData sheetId="1777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sheetData sheetId="17814"/>
      <sheetData sheetId="17815"/>
      <sheetData sheetId="17816"/>
      <sheetData sheetId="17817"/>
      <sheetData sheetId="17818"/>
      <sheetData sheetId="17819"/>
      <sheetData sheetId="17820"/>
      <sheetData sheetId="1782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refreshError="1"/>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refreshError="1"/>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refreshError="1"/>
      <sheetData sheetId="18855" refreshError="1"/>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refreshError="1"/>
      <sheetData sheetId="19276" refreshError="1"/>
      <sheetData sheetId="19277" refreshError="1"/>
      <sheetData sheetId="19278"/>
      <sheetData sheetId="19279"/>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sheetData sheetId="19358"/>
      <sheetData sheetId="19359"/>
      <sheetData sheetId="19360"/>
      <sheetData sheetId="19361"/>
      <sheetData sheetId="19362"/>
      <sheetData sheetId="19363"/>
      <sheetData sheetId="19364"/>
      <sheetData sheetId="19365"/>
      <sheetData sheetId="19366"/>
      <sheetData sheetId="19367"/>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sheetData sheetId="19599" refreshError="1"/>
      <sheetData sheetId="19600" refreshError="1"/>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sheetData sheetId="19670" refreshError="1"/>
      <sheetData sheetId="19671" refreshError="1"/>
      <sheetData sheetId="19672" refreshError="1"/>
      <sheetData sheetId="19673" refreshError="1"/>
      <sheetData sheetId="19674" refreshError="1"/>
      <sheetData sheetId="19675"/>
      <sheetData sheetId="19676"/>
      <sheetData sheetId="19677" refreshError="1"/>
      <sheetData sheetId="19678" refreshError="1"/>
      <sheetData sheetId="19679" refreshError="1"/>
      <sheetData sheetId="19680" refreshError="1"/>
      <sheetData sheetId="19681"/>
      <sheetData sheetId="19682"/>
      <sheetData sheetId="19683" refreshError="1"/>
      <sheetData sheetId="19684" refreshError="1"/>
      <sheetData sheetId="19685" refreshError="1"/>
      <sheetData sheetId="19686" refreshError="1"/>
      <sheetData sheetId="19687" refreshError="1"/>
      <sheetData sheetId="19688"/>
      <sheetData sheetId="19689"/>
      <sheetData sheetId="19690"/>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sheetData sheetId="19734"/>
      <sheetData sheetId="19735" refreshError="1"/>
      <sheetData sheetId="19736" refreshError="1"/>
      <sheetData sheetId="19737"/>
      <sheetData sheetId="19738" refreshError="1"/>
      <sheetData sheetId="19739" refreshError="1"/>
      <sheetData sheetId="19740" refreshError="1"/>
      <sheetData sheetId="19741"/>
      <sheetData sheetId="19742" refreshError="1"/>
      <sheetData sheetId="19743" refreshError="1"/>
      <sheetData sheetId="19744"/>
      <sheetData sheetId="19745" refreshError="1"/>
      <sheetData sheetId="19746" refreshError="1"/>
      <sheetData sheetId="19747" refreshError="1"/>
      <sheetData sheetId="19748"/>
      <sheetData sheetId="19749"/>
      <sheetData sheetId="19750" refreshError="1"/>
      <sheetData sheetId="19751"/>
      <sheetData sheetId="19752" refreshError="1"/>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refreshError="1"/>
      <sheetData sheetId="19773" refreshError="1"/>
      <sheetData sheetId="19774"/>
      <sheetData sheetId="19775"/>
      <sheetData sheetId="19776"/>
      <sheetData sheetId="19777" refreshError="1"/>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refreshError="1"/>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refreshError="1"/>
      <sheetData sheetId="19875" refreshError="1"/>
      <sheetData sheetId="19876"/>
      <sheetData sheetId="19877"/>
      <sheetData sheetId="19878"/>
      <sheetData sheetId="19879"/>
      <sheetData sheetId="19880"/>
      <sheetData sheetId="19881"/>
      <sheetData sheetId="19882"/>
      <sheetData sheetId="19883"/>
      <sheetData sheetId="19884"/>
      <sheetData sheetId="19885" refreshError="1"/>
      <sheetData sheetId="19886" refreshError="1"/>
      <sheetData sheetId="19887" refreshError="1"/>
      <sheetData sheetId="19888" refreshError="1"/>
      <sheetData sheetId="19889" refreshError="1"/>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refreshError="1"/>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refreshError="1"/>
      <sheetData sheetId="19983" refreshError="1"/>
      <sheetData sheetId="19984" refreshError="1"/>
      <sheetData sheetId="19985"/>
      <sheetData sheetId="19986"/>
      <sheetData sheetId="19987"/>
      <sheetData sheetId="19988"/>
      <sheetData sheetId="19989"/>
      <sheetData sheetId="19990"/>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sheetData sheetId="20064" refreshError="1"/>
      <sheetData sheetId="20065" refreshError="1"/>
      <sheetData sheetId="20066" refreshError="1"/>
      <sheetData sheetId="20067" refreshError="1"/>
      <sheetData sheetId="20068"/>
      <sheetData sheetId="20069"/>
      <sheetData sheetId="20070" refreshError="1"/>
      <sheetData sheetId="20071" refreshError="1"/>
      <sheetData sheetId="20072" refreshError="1"/>
      <sheetData sheetId="20073" refreshError="1"/>
      <sheetData sheetId="20074" refreshError="1"/>
      <sheetData sheetId="20075" refreshError="1"/>
      <sheetData sheetId="20076"/>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sheetData sheetId="20086"/>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refreshError="1"/>
      <sheetData sheetId="20142" refreshError="1"/>
      <sheetData sheetId="20143" refreshError="1"/>
      <sheetData sheetId="20144" refreshError="1"/>
      <sheetData sheetId="20145" refreshError="1"/>
      <sheetData sheetId="20146"/>
      <sheetData sheetId="20147"/>
      <sheetData sheetId="20148"/>
      <sheetData sheetId="20149"/>
      <sheetData sheetId="20150" refreshError="1"/>
      <sheetData sheetId="20151" refreshError="1"/>
      <sheetData sheetId="20152" refreshError="1"/>
      <sheetData sheetId="20153"/>
      <sheetData sheetId="20154"/>
      <sheetData sheetId="20155"/>
      <sheetData sheetId="20156"/>
      <sheetData sheetId="20157"/>
      <sheetData sheetId="20158"/>
      <sheetData sheetId="20159" refreshError="1"/>
      <sheetData sheetId="20160" refreshError="1"/>
      <sheetData sheetId="20161" refreshError="1"/>
      <sheetData sheetId="20162"/>
      <sheetData sheetId="20163" refreshError="1"/>
      <sheetData sheetId="20164" refreshError="1"/>
      <sheetData sheetId="20165"/>
      <sheetData sheetId="20166" refreshError="1"/>
      <sheetData sheetId="20167"/>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sheetData sheetId="20178"/>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sheetData sheetId="20254"/>
      <sheetData sheetId="20255" refreshError="1"/>
      <sheetData sheetId="20256" refreshError="1"/>
      <sheetData sheetId="20257" refreshError="1"/>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refreshError="1"/>
      <sheetData sheetId="20274" refreshError="1"/>
      <sheetData sheetId="20275"/>
      <sheetData sheetId="20276" refreshError="1"/>
      <sheetData sheetId="20277" refreshError="1"/>
      <sheetData sheetId="20278" refreshError="1"/>
      <sheetData sheetId="20279"/>
      <sheetData sheetId="20280"/>
      <sheetData sheetId="20281"/>
      <sheetData sheetId="20282" refreshError="1"/>
      <sheetData sheetId="20283"/>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sheetData sheetId="20396"/>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refreshError="1"/>
      <sheetData sheetId="20468"/>
      <sheetData sheetId="20469"/>
      <sheetData sheetId="20470"/>
      <sheetData sheetId="20471"/>
      <sheetData sheetId="20472"/>
      <sheetData sheetId="20473"/>
      <sheetData sheetId="20474" refreshError="1"/>
      <sheetData sheetId="20475"/>
      <sheetData sheetId="20476"/>
      <sheetData sheetId="20477"/>
      <sheetData sheetId="20478"/>
      <sheetData sheetId="20479"/>
      <sheetData sheetId="20480"/>
      <sheetData sheetId="20481" refreshError="1"/>
      <sheetData sheetId="20482" refreshError="1"/>
      <sheetData sheetId="20483" refreshError="1"/>
      <sheetData sheetId="20484" refreshError="1"/>
      <sheetData sheetId="20485" refreshError="1"/>
      <sheetData sheetId="20486" refreshError="1"/>
      <sheetData sheetId="20487"/>
      <sheetData sheetId="20488"/>
      <sheetData sheetId="20489"/>
      <sheetData sheetId="20490"/>
      <sheetData sheetId="20491"/>
      <sheetData sheetId="20492"/>
      <sheetData sheetId="20493"/>
      <sheetData sheetId="20494"/>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refreshError="1"/>
      <sheetData sheetId="20600"/>
      <sheetData sheetId="20601"/>
      <sheetData sheetId="20602" refreshError="1"/>
      <sheetData sheetId="20603" refreshError="1"/>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refreshError="1"/>
      <sheetData sheetId="20620" refreshError="1"/>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refreshError="1"/>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refreshError="1"/>
      <sheetData sheetId="20721"/>
      <sheetData sheetId="20722" refreshError="1"/>
      <sheetData sheetId="20723" refreshError="1"/>
      <sheetData sheetId="20724"/>
      <sheetData sheetId="20725" refreshError="1"/>
      <sheetData sheetId="20726" refreshError="1"/>
      <sheetData sheetId="20727" refreshError="1"/>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refreshError="1"/>
      <sheetData sheetId="20795"/>
      <sheetData sheetId="20796" refreshError="1"/>
      <sheetData sheetId="20797"/>
      <sheetData sheetId="20798"/>
      <sheetData sheetId="20799"/>
      <sheetData sheetId="20800"/>
      <sheetData sheetId="20801"/>
      <sheetData sheetId="20802"/>
      <sheetData sheetId="20803"/>
      <sheetData sheetId="20804"/>
      <sheetData sheetId="20805"/>
      <sheetData sheetId="20806"/>
      <sheetData sheetId="20807"/>
      <sheetData sheetId="20808" refreshError="1"/>
      <sheetData sheetId="20809"/>
      <sheetData sheetId="20810"/>
      <sheetData sheetId="20811"/>
      <sheetData sheetId="20812"/>
      <sheetData sheetId="20813" refreshError="1"/>
      <sheetData sheetId="20814"/>
      <sheetData sheetId="20815"/>
      <sheetData sheetId="20816"/>
      <sheetData sheetId="20817"/>
      <sheetData sheetId="20818"/>
      <sheetData sheetId="20819"/>
      <sheetData sheetId="20820"/>
      <sheetData sheetId="20821"/>
      <sheetData sheetId="20822"/>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sheetData sheetId="20832"/>
      <sheetData sheetId="20833"/>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sheetData sheetId="20909" refreshError="1"/>
      <sheetData sheetId="20910"/>
      <sheetData sheetId="20911" refreshError="1"/>
      <sheetData sheetId="20912"/>
      <sheetData sheetId="20913"/>
      <sheetData sheetId="20914"/>
      <sheetData sheetId="20915"/>
      <sheetData sheetId="20916"/>
      <sheetData sheetId="20917"/>
      <sheetData sheetId="20918"/>
      <sheetData sheetId="20919"/>
      <sheetData sheetId="20920"/>
      <sheetData sheetId="20921"/>
      <sheetData sheetId="20922"/>
      <sheetData sheetId="20923" refreshError="1"/>
      <sheetData sheetId="20924"/>
      <sheetData sheetId="20925"/>
      <sheetData sheetId="20926"/>
      <sheetData sheetId="20927"/>
      <sheetData sheetId="20928" refreshError="1"/>
      <sheetData sheetId="20929"/>
      <sheetData sheetId="20930"/>
      <sheetData sheetId="20931"/>
      <sheetData sheetId="20932"/>
      <sheetData sheetId="20933"/>
      <sheetData sheetId="20934"/>
      <sheetData sheetId="20935"/>
      <sheetData sheetId="20936"/>
      <sheetData sheetId="20937"/>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sheetData sheetId="20946"/>
      <sheetData sheetId="20947"/>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sheetData sheetId="21022" refreshError="1"/>
      <sheetData sheetId="21023"/>
      <sheetData sheetId="21024" refreshError="1"/>
      <sheetData sheetId="21025"/>
      <sheetData sheetId="21026"/>
      <sheetData sheetId="21027"/>
      <sheetData sheetId="21028"/>
      <sheetData sheetId="21029"/>
      <sheetData sheetId="21030"/>
      <sheetData sheetId="21031"/>
      <sheetData sheetId="21032"/>
      <sheetData sheetId="21033"/>
      <sheetData sheetId="21034"/>
      <sheetData sheetId="21035"/>
      <sheetData sheetId="21036" refreshError="1"/>
      <sheetData sheetId="21037"/>
      <sheetData sheetId="21038"/>
      <sheetData sheetId="21039"/>
      <sheetData sheetId="21040"/>
      <sheetData sheetId="21041" refreshError="1"/>
      <sheetData sheetId="21042"/>
      <sheetData sheetId="21043"/>
      <sheetData sheetId="21044"/>
      <sheetData sheetId="21045"/>
      <sheetData sheetId="21046"/>
      <sheetData sheetId="21047"/>
      <sheetData sheetId="21048"/>
      <sheetData sheetId="21049"/>
      <sheetData sheetId="21050"/>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sheetData sheetId="21059"/>
      <sheetData sheetId="21060"/>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sheetData sheetId="21135"/>
      <sheetData sheetId="21136" refreshError="1"/>
      <sheetData sheetId="21137"/>
      <sheetData sheetId="21138"/>
      <sheetData sheetId="21139"/>
      <sheetData sheetId="21140"/>
      <sheetData sheetId="21141"/>
      <sheetData sheetId="21142"/>
      <sheetData sheetId="21143"/>
      <sheetData sheetId="21144"/>
      <sheetData sheetId="21145"/>
      <sheetData sheetId="21146"/>
      <sheetData sheetId="21147"/>
      <sheetData sheetId="21148" refreshError="1"/>
      <sheetData sheetId="21149"/>
      <sheetData sheetId="21150"/>
      <sheetData sheetId="21151"/>
      <sheetData sheetId="21152"/>
      <sheetData sheetId="21153"/>
      <sheetData sheetId="21154" refreshError="1"/>
      <sheetData sheetId="21155" refreshError="1"/>
      <sheetData sheetId="21156" refreshError="1"/>
      <sheetData sheetId="21157" refreshError="1"/>
      <sheetData sheetId="21158" refreshError="1"/>
      <sheetData sheetId="21159"/>
      <sheetData sheetId="21160"/>
      <sheetData sheetId="21161"/>
      <sheetData sheetId="21162"/>
      <sheetData sheetId="21163"/>
      <sheetData sheetId="21164" refreshError="1"/>
      <sheetData sheetId="21165"/>
      <sheetData sheetId="21166" refreshError="1"/>
      <sheetData sheetId="21167"/>
      <sheetData sheetId="21168"/>
      <sheetData sheetId="21169"/>
      <sheetData sheetId="21170"/>
      <sheetData sheetId="21171"/>
      <sheetData sheetId="21172"/>
      <sheetData sheetId="21173" refreshError="1"/>
      <sheetData sheetId="21174" refreshError="1"/>
      <sheetData sheetId="21175" refreshError="1"/>
      <sheetData sheetId="21176" refreshError="1"/>
      <sheetData sheetId="21177"/>
      <sheetData sheetId="21178"/>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sheetData sheetId="21253"/>
      <sheetData sheetId="21254" refreshError="1"/>
      <sheetData sheetId="21255" refreshError="1"/>
      <sheetData sheetId="21256" refreshError="1"/>
      <sheetData sheetId="21257"/>
      <sheetData sheetId="21258" refreshError="1"/>
      <sheetData sheetId="21259"/>
      <sheetData sheetId="21260"/>
      <sheetData sheetId="21261"/>
      <sheetData sheetId="21262" refreshError="1"/>
      <sheetData sheetId="21263" refreshError="1"/>
      <sheetData sheetId="21264" refreshError="1"/>
      <sheetData sheetId="21265"/>
      <sheetData sheetId="21266" refreshError="1"/>
      <sheetData sheetId="21267" refreshError="1"/>
      <sheetData sheetId="21268" refreshError="1"/>
      <sheetData sheetId="21269" refreshError="1"/>
      <sheetData sheetId="21270" refreshError="1"/>
      <sheetData sheetId="21271" refreshError="1"/>
      <sheetData sheetId="21272"/>
      <sheetData sheetId="21273"/>
      <sheetData sheetId="21274"/>
      <sheetData sheetId="21275"/>
      <sheetData sheetId="21276"/>
      <sheetData sheetId="21277"/>
      <sheetData sheetId="21278"/>
      <sheetData sheetId="21279"/>
      <sheetData sheetId="21280" refreshError="1"/>
      <sheetData sheetId="21281"/>
      <sheetData sheetId="21282"/>
      <sheetData sheetId="21283"/>
      <sheetData sheetId="21284"/>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sheetData sheetId="21293"/>
      <sheetData sheetId="21294"/>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sheetData sheetId="21369" refreshError="1"/>
      <sheetData sheetId="21370" refreshError="1"/>
      <sheetData sheetId="21371"/>
      <sheetData sheetId="21372"/>
      <sheetData sheetId="21373" refreshError="1"/>
      <sheetData sheetId="21374" refreshError="1"/>
      <sheetData sheetId="21375"/>
      <sheetData sheetId="21376"/>
      <sheetData sheetId="21377"/>
      <sheetData sheetId="21378"/>
      <sheetData sheetId="21379" refreshError="1"/>
      <sheetData sheetId="21380" refreshError="1"/>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refreshError="1"/>
      <sheetData sheetId="21396" refreshError="1"/>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refreshError="1"/>
      <sheetData sheetId="21483"/>
      <sheetData sheetId="21484"/>
      <sheetData sheetId="21485"/>
      <sheetData sheetId="21486" refreshError="1"/>
      <sheetData sheetId="21487" refreshError="1"/>
      <sheetData sheetId="21488" refreshError="1"/>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refreshError="1"/>
      <sheetData sheetId="21584"/>
      <sheetData sheetId="21585"/>
      <sheetData sheetId="21586"/>
      <sheetData sheetId="21587" refreshError="1"/>
      <sheetData sheetId="21588" refreshError="1"/>
      <sheetData sheetId="21589" refreshError="1"/>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refreshError="1"/>
      <sheetData sheetId="21616"/>
      <sheetData sheetId="21617"/>
      <sheetData sheetId="21618"/>
      <sheetData sheetId="21619"/>
      <sheetData sheetId="21620"/>
      <sheetData sheetId="21621"/>
      <sheetData sheetId="21622"/>
      <sheetData sheetId="21623"/>
      <sheetData sheetId="21624"/>
      <sheetData sheetId="21625"/>
      <sheetData sheetId="21626" refreshError="1"/>
      <sheetData sheetId="21627"/>
      <sheetData sheetId="21628"/>
      <sheetData sheetId="21629"/>
      <sheetData sheetId="21630"/>
      <sheetData sheetId="21631"/>
      <sheetData sheetId="21632"/>
      <sheetData sheetId="21633"/>
      <sheetData sheetId="21634"/>
      <sheetData sheetId="21635"/>
      <sheetData sheetId="21636"/>
      <sheetData sheetId="21637" refreshError="1"/>
      <sheetData sheetId="21638" refreshError="1"/>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refreshError="1"/>
      <sheetData sheetId="21705"/>
      <sheetData sheetId="21706" refreshError="1"/>
      <sheetData sheetId="21707" refreshError="1"/>
      <sheetData sheetId="21708" refreshError="1"/>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refreshError="1"/>
      <sheetData sheetId="21732" refreshError="1"/>
      <sheetData sheetId="21733" refreshError="1"/>
      <sheetData sheetId="21734" refreshError="1"/>
      <sheetData sheetId="21735" refreshError="1"/>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refreshError="1"/>
      <sheetData sheetId="21810"/>
      <sheetData sheetId="21811"/>
      <sheetData sheetId="21812" refreshError="1"/>
      <sheetData sheetId="21813" refreshError="1"/>
      <sheetData sheetId="21814" refreshError="1"/>
      <sheetData sheetId="21815"/>
      <sheetData sheetId="21816"/>
      <sheetData sheetId="21817"/>
      <sheetData sheetId="21818"/>
      <sheetData sheetId="21819"/>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sheetData sheetId="21893" refreshError="1"/>
      <sheetData sheetId="21894" refreshError="1"/>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refreshError="1"/>
      <sheetData sheetId="21915" refreshError="1"/>
      <sheetData sheetId="21916" refreshError="1"/>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refreshError="1"/>
      <sheetData sheetId="21941" refreshError="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refreshError="1"/>
      <sheetData sheetId="22029" refreshError="1"/>
      <sheetData sheetId="22030" refreshError="1"/>
      <sheetData sheetId="22031" refreshError="1"/>
      <sheetData sheetId="22032" refreshError="1"/>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refreshError="1"/>
      <sheetData sheetId="22136" refreshError="1"/>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refreshError="1"/>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sheetData sheetId="23084"/>
      <sheetData sheetId="23085"/>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sheetData sheetId="23230"/>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sheetData sheetId="23260"/>
      <sheetData sheetId="23261"/>
      <sheetData sheetId="23262"/>
      <sheetData sheetId="23263"/>
      <sheetData sheetId="23264"/>
      <sheetData sheetId="23265"/>
      <sheetData sheetId="23266"/>
      <sheetData sheetId="23267"/>
      <sheetData sheetId="23268"/>
      <sheetData sheetId="23269"/>
      <sheetData sheetId="23270" refreshError="1"/>
      <sheetData sheetId="2327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sheetData sheetId="23310"/>
      <sheetData sheetId="2331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sheetData sheetId="23329"/>
      <sheetData sheetId="23330"/>
      <sheetData sheetId="23331"/>
      <sheetData sheetId="23332"/>
      <sheetData sheetId="23333"/>
      <sheetData sheetId="23334"/>
      <sheetData sheetId="23335"/>
      <sheetData sheetId="23336"/>
      <sheetData sheetId="23337"/>
      <sheetData sheetId="23338"/>
      <sheetData sheetId="23339"/>
      <sheetData sheetId="23340"/>
      <sheetData sheetId="23341"/>
      <sheetData sheetId="23342"/>
      <sheetData sheetId="23343"/>
      <sheetData sheetId="23344"/>
      <sheetData sheetId="23345"/>
      <sheetData sheetId="23346"/>
      <sheetData sheetId="23347"/>
      <sheetData sheetId="23348"/>
      <sheetData sheetId="23349"/>
      <sheetData sheetId="23350"/>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refreshError="1"/>
      <sheetData sheetId="23387"/>
      <sheetData sheetId="23388"/>
      <sheetData sheetId="23389"/>
      <sheetData sheetId="23390"/>
      <sheetData sheetId="23391"/>
      <sheetData sheetId="23392"/>
      <sheetData sheetId="23393"/>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sheetData sheetId="23420"/>
      <sheetData sheetId="2342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sheetData sheetId="23440"/>
      <sheetData sheetId="23441"/>
      <sheetData sheetId="23442"/>
      <sheetData sheetId="23443"/>
      <sheetData sheetId="23444"/>
      <sheetData sheetId="23445"/>
      <sheetData sheetId="23446"/>
      <sheetData sheetId="23447"/>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sheetData sheetId="23479" refreshError="1"/>
      <sheetData sheetId="23480" refreshError="1"/>
      <sheetData sheetId="23481" refreshError="1"/>
      <sheetData sheetId="23482"/>
      <sheetData sheetId="23483"/>
      <sheetData sheetId="23484" refreshError="1"/>
      <sheetData sheetId="23485" refreshError="1"/>
      <sheetData sheetId="23486" refreshError="1"/>
      <sheetData sheetId="23487" refreshError="1"/>
      <sheetData sheetId="23488"/>
      <sheetData sheetId="23489" refreshError="1"/>
      <sheetData sheetId="23490" refreshError="1"/>
      <sheetData sheetId="23491" refreshError="1"/>
      <sheetData sheetId="23492"/>
      <sheetData sheetId="23493" refreshError="1"/>
      <sheetData sheetId="23494"/>
      <sheetData sheetId="23495"/>
      <sheetData sheetId="23496" refreshError="1"/>
      <sheetData sheetId="23497" refreshError="1"/>
      <sheetData sheetId="23498"/>
      <sheetData sheetId="23499" refreshError="1"/>
      <sheetData sheetId="23500"/>
      <sheetData sheetId="23501"/>
      <sheetData sheetId="23502" refreshError="1"/>
      <sheetData sheetId="23503"/>
      <sheetData sheetId="23504"/>
      <sheetData sheetId="23505" refreshError="1"/>
      <sheetData sheetId="23506"/>
      <sheetData sheetId="23507" refreshError="1"/>
      <sheetData sheetId="23508"/>
      <sheetData sheetId="23509"/>
      <sheetData sheetId="23510"/>
      <sheetData sheetId="23511"/>
      <sheetData sheetId="23512"/>
      <sheetData sheetId="23513" refreshError="1"/>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sheetData sheetId="23549"/>
      <sheetData sheetId="23550"/>
      <sheetData sheetId="23551"/>
      <sheetData sheetId="23552"/>
      <sheetData sheetId="23553"/>
      <sheetData sheetId="23554"/>
      <sheetData sheetId="23555" refreshError="1"/>
      <sheetData sheetId="23556" refreshError="1"/>
      <sheetData sheetId="23557" refreshError="1"/>
      <sheetData sheetId="23558" refreshError="1"/>
      <sheetData sheetId="23559" refreshError="1"/>
      <sheetData sheetId="23560" refreshError="1"/>
      <sheetData sheetId="23561"/>
      <sheetData sheetId="23562"/>
      <sheetData sheetId="23563"/>
      <sheetData sheetId="23564"/>
      <sheetData sheetId="23565"/>
      <sheetData sheetId="23566"/>
      <sheetData sheetId="23567"/>
      <sheetData sheetId="23568"/>
      <sheetData sheetId="23569"/>
      <sheetData sheetId="23570"/>
      <sheetData sheetId="23571"/>
      <sheetData sheetId="23572"/>
      <sheetData sheetId="23573"/>
      <sheetData sheetId="23574"/>
      <sheetData sheetId="23575"/>
      <sheetData sheetId="23576"/>
      <sheetData sheetId="23577"/>
      <sheetData sheetId="23578"/>
      <sheetData sheetId="23579"/>
      <sheetData sheetId="23580"/>
      <sheetData sheetId="23581"/>
      <sheetData sheetId="23582"/>
      <sheetData sheetId="23583"/>
      <sheetData sheetId="23584"/>
      <sheetData sheetId="23585"/>
      <sheetData sheetId="23586"/>
      <sheetData sheetId="23587"/>
      <sheetData sheetId="23588"/>
      <sheetData sheetId="23589"/>
      <sheetData sheetId="23590"/>
      <sheetData sheetId="23591"/>
      <sheetData sheetId="23592"/>
      <sheetData sheetId="23593"/>
      <sheetData sheetId="23594"/>
      <sheetData sheetId="23595"/>
      <sheetData sheetId="23596"/>
      <sheetData sheetId="23597"/>
      <sheetData sheetId="23598"/>
      <sheetData sheetId="23599"/>
      <sheetData sheetId="23600"/>
      <sheetData sheetId="23601"/>
      <sheetData sheetId="23602"/>
      <sheetData sheetId="23603"/>
      <sheetData sheetId="23604"/>
      <sheetData sheetId="23605" refreshError="1"/>
      <sheetData sheetId="23606"/>
      <sheetData sheetId="23607"/>
      <sheetData sheetId="23608"/>
      <sheetData sheetId="23609"/>
      <sheetData sheetId="23610"/>
      <sheetData sheetId="23611" refreshError="1"/>
      <sheetData sheetId="23612"/>
      <sheetData sheetId="23613"/>
      <sheetData sheetId="23614"/>
      <sheetData sheetId="23615"/>
      <sheetData sheetId="23616"/>
      <sheetData sheetId="23617"/>
      <sheetData sheetId="23618"/>
      <sheetData sheetId="23619"/>
      <sheetData sheetId="23620"/>
      <sheetData sheetId="23621"/>
      <sheetData sheetId="23622" refreshError="1"/>
      <sheetData sheetId="23623" refreshError="1"/>
      <sheetData sheetId="23624"/>
      <sheetData sheetId="23625"/>
      <sheetData sheetId="23626"/>
      <sheetData sheetId="23627"/>
      <sheetData sheetId="23628"/>
      <sheetData sheetId="23629"/>
      <sheetData sheetId="23630"/>
      <sheetData sheetId="23631"/>
      <sheetData sheetId="23632"/>
      <sheetData sheetId="23633"/>
      <sheetData sheetId="23634"/>
      <sheetData sheetId="23635"/>
      <sheetData sheetId="23636"/>
      <sheetData sheetId="23637"/>
      <sheetData sheetId="23638"/>
      <sheetData sheetId="23639"/>
      <sheetData sheetId="23640"/>
      <sheetData sheetId="23641"/>
      <sheetData sheetId="23642"/>
      <sheetData sheetId="23643"/>
      <sheetData sheetId="23644"/>
      <sheetData sheetId="23645"/>
      <sheetData sheetId="23646"/>
      <sheetData sheetId="23647"/>
      <sheetData sheetId="23648"/>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sheetData sheetId="23753"/>
      <sheetData sheetId="23754"/>
      <sheetData sheetId="23755"/>
      <sheetData sheetId="23756"/>
      <sheetData sheetId="23757"/>
      <sheetData sheetId="23758"/>
      <sheetData sheetId="23759"/>
      <sheetData sheetId="23760"/>
      <sheetData sheetId="23761"/>
      <sheetData sheetId="23762"/>
      <sheetData sheetId="23763"/>
      <sheetData sheetId="23764"/>
      <sheetData sheetId="23765"/>
      <sheetData sheetId="23766"/>
      <sheetData sheetId="23767"/>
      <sheetData sheetId="23768"/>
      <sheetData sheetId="23769"/>
      <sheetData sheetId="23770"/>
      <sheetData sheetId="23771"/>
      <sheetData sheetId="23772"/>
      <sheetData sheetId="23773"/>
      <sheetData sheetId="23774"/>
      <sheetData sheetId="23775"/>
      <sheetData sheetId="23776"/>
      <sheetData sheetId="23777"/>
      <sheetData sheetId="23778"/>
      <sheetData sheetId="23779"/>
      <sheetData sheetId="23780"/>
      <sheetData sheetId="23781"/>
      <sheetData sheetId="23782"/>
      <sheetData sheetId="23783"/>
      <sheetData sheetId="23784"/>
      <sheetData sheetId="23785"/>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sheetData sheetId="23812"/>
      <sheetData sheetId="23813"/>
      <sheetData sheetId="23814"/>
      <sheetData sheetId="23815"/>
      <sheetData sheetId="23816" refreshError="1"/>
      <sheetData sheetId="23817"/>
      <sheetData sheetId="23818"/>
      <sheetData sheetId="23819"/>
      <sheetData sheetId="23820"/>
      <sheetData sheetId="23821"/>
      <sheetData sheetId="23822"/>
      <sheetData sheetId="23823"/>
      <sheetData sheetId="23824" refreshError="1"/>
      <sheetData sheetId="23825" refreshError="1"/>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refreshError="1"/>
      <sheetData sheetId="23841"/>
      <sheetData sheetId="23842" refreshError="1"/>
      <sheetData sheetId="23843" refreshError="1"/>
      <sheetData sheetId="23844" refreshError="1"/>
      <sheetData sheetId="23845" refreshError="1"/>
      <sheetData sheetId="23846" refreshError="1"/>
      <sheetData sheetId="23847"/>
      <sheetData sheetId="23848"/>
      <sheetData sheetId="23849"/>
      <sheetData sheetId="23850"/>
      <sheetData sheetId="23851"/>
      <sheetData sheetId="23852"/>
      <sheetData sheetId="23853"/>
      <sheetData sheetId="23854" refreshError="1"/>
      <sheetData sheetId="23855" refreshError="1"/>
      <sheetData sheetId="23856" refreshError="1"/>
      <sheetData sheetId="23857"/>
      <sheetData sheetId="23858"/>
      <sheetData sheetId="23859"/>
      <sheetData sheetId="23860"/>
      <sheetData sheetId="23861"/>
      <sheetData sheetId="23862"/>
      <sheetData sheetId="23863"/>
      <sheetData sheetId="23864"/>
      <sheetData sheetId="23865"/>
      <sheetData sheetId="23866"/>
      <sheetData sheetId="23867"/>
      <sheetData sheetId="23868"/>
      <sheetData sheetId="23869"/>
      <sheetData sheetId="23870"/>
      <sheetData sheetId="23871"/>
      <sheetData sheetId="23872"/>
      <sheetData sheetId="23873"/>
      <sheetData sheetId="23874"/>
      <sheetData sheetId="23875"/>
      <sheetData sheetId="23876"/>
      <sheetData sheetId="23877"/>
      <sheetData sheetId="23878"/>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refreshError="1"/>
      <sheetData sheetId="23930"/>
      <sheetData sheetId="23931"/>
      <sheetData sheetId="23932"/>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sheetData sheetId="23986"/>
      <sheetData sheetId="23987"/>
      <sheetData sheetId="23988"/>
      <sheetData sheetId="23989"/>
      <sheetData sheetId="23990"/>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refreshError="1"/>
      <sheetData sheetId="24039" refreshError="1"/>
      <sheetData sheetId="24040" refreshError="1"/>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refreshError="1"/>
      <sheetData sheetId="24065" refreshError="1"/>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sheetData sheetId="24093"/>
      <sheetData sheetId="24094"/>
      <sheetData sheetId="24095"/>
      <sheetData sheetId="24096"/>
      <sheetData sheetId="24097"/>
      <sheetData sheetId="24098"/>
      <sheetData sheetId="24099"/>
      <sheetData sheetId="24100"/>
      <sheetData sheetId="24101"/>
      <sheetData sheetId="24102"/>
      <sheetData sheetId="24103"/>
      <sheetData sheetId="24104"/>
      <sheetData sheetId="24105"/>
      <sheetData sheetId="24106"/>
      <sheetData sheetId="24107"/>
      <sheetData sheetId="24108"/>
      <sheetData sheetId="24109"/>
      <sheetData sheetId="24110"/>
      <sheetData sheetId="24111"/>
      <sheetData sheetId="24112"/>
      <sheetData sheetId="24113"/>
      <sheetData sheetId="24114"/>
      <sheetData sheetId="24115"/>
      <sheetData sheetId="24116"/>
      <sheetData sheetId="24117"/>
      <sheetData sheetId="24118"/>
      <sheetData sheetId="24119"/>
      <sheetData sheetId="24120"/>
      <sheetData sheetId="24121"/>
      <sheetData sheetId="24122"/>
      <sheetData sheetId="24123"/>
      <sheetData sheetId="24124"/>
      <sheetData sheetId="24125"/>
      <sheetData sheetId="24126"/>
      <sheetData sheetId="24127"/>
      <sheetData sheetId="24128"/>
      <sheetData sheetId="24129"/>
      <sheetData sheetId="24130"/>
      <sheetData sheetId="24131"/>
      <sheetData sheetId="24132"/>
      <sheetData sheetId="24133"/>
      <sheetData sheetId="24134"/>
      <sheetData sheetId="24135"/>
      <sheetData sheetId="24136"/>
      <sheetData sheetId="24137"/>
      <sheetData sheetId="24138"/>
      <sheetData sheetId="24139"/>
      <sheetData sheetId="24140"/>
      <sheetData sheetId="24141"/>
      <sheetData sheetId="24142"/>
      <sheetData sheetId="24143"/>
      <sheetData sheetId="24144"/>
      <sheetData sheetId="24145"/>
      <sheetData sheetId="24146"/>
      <sheetData sheetId="24147"/>
      <sheetData sheetId="24148"/>
      <sheetData sheetId="24149"/>
      <sheetData sheetId="24150"/>
      <sheetData sheetId="24151"/>
      <sheetData sheetId="24152"/>
      <sheetData sheetId="24153"/>
      <sheetData sheetId="24154" refreshError="1"/>
      <sheetData sheetId="24155"/>
      <sheetData sheetId="24156" refreshError="1"/>
      <sheetData sheetId="24157"/>
      <sheetData sheetId="24158"/>
      <sheetData sheetId="24159"/>
      <sheetData sheetId="24160"/>
      <sheetData sheetId="24161"/>
      <sheetData sheetId="24162" refreshError="1"/>
      <sheetData sheetId="24163"/>
      <sheetData sheetId="24164"/>
      <sheetData sheetId="24165"/>
      <sheetData sheetId="24166"/>
      <sheetData sheetId="24167"/>
      <sheetData sheetId="24168"/>
      <sheetData sheetId="24169"/>
      <sheetData sheetId="24170"/>
      <sheetData sheetId="24171"/>
      <sheetData sheetId="24172"/>
      <sheetData sheetId="24173"/>
      <sheetData sheetId="24174"/>
      <sheetData sheetId="24175"/>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refreshError="1"/>
      <sheetData sheetId="24205" refreshError="1"/>
      <sheetData sheetId="24206" refreshError="1"/>
      <sheetData sheetId="24207" refreshError="1"/>
      <sheetData sheetId="24208" refreshError="1"/>
      <sheetData sheetId="24209" refreshError="1"/>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refreshError="1"/>
      <sheetData sheetId="24260"/>
      <sheetData sheetId="24261"/>
      <sheetData sheetId="24262"/>
      <sheetData sheetId="24263"/>
      <sheetData sheetId="24264"/>
      <sheetData sheetId="24265"/>
      <sheetData sheetId="24266"/>
      <sheetData sheetId="24267"/>
      <sheetData sheetId="24268"/>
      <sheetData sheetId="24269"/>
      <sheetData sheetId="24270" refreshError="1"/>
      <sheetData sheetId="24271" refreshError="1"/>
      <sheetData sheetId="24272"/>
      <sheetData sheetId="24273"/>
      <sheetData sheetId="24274"/>
      <sheetData sheetId="24275"/>
      <sheetData sheetId="24276"/>
      <sheetData sheetId="24277"/>
      <sheetData sheetId="24278"/>
      <sheetData sheetId="24279"/>
      <sheetData sheetId="24280"/>
      <sheetData sheetId="24281"/>
      <sheetData sheetId="24282"/>
      <sheetData sheetId="24283"/>
      <sheetData sheetId="24284"/>
      <sheetData sheetId="24285"/>
      <sheetData sheetId="24286"/>
      <sheetData sheetId="24287"/>
      <sheetData sheetId="24288"/>
      <sheetData sheetId="24289"/>
      <sheetData sheetId="24290"/>
      <sheetData sheetId="24291"/>
      <sheetData sheetId="24292"/>
      <sheetData sheetId="24293"/>
      <sheetData sheetId="24294"/>
      <sheetData sheetId="24295"/>
      <sheetData sheetId="24296"/>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sheetData sheetId="24459"/>
      <sheetData sheetId="24460"/>
      <sheetData sheetId="24461"/>
      <sheetData sheetId="24462"/>
      <sheetData sheetId="24463" refreshError="1"/>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refreshError="1"/>
      <sheetData sheetId="24479" refreshError="1"/>
      <sheetData sheetId="24480" refreshError="1"/>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sheetData sheetId="24536"/>
      <sheetData sheetId="24537"/>
      <sheetData sheetId="24538"/>
      <sheetData sheetId="24539"/>
      <sheetData sheetId="24540"/>
      <sheetData sheetId="24541"/>
      <sheetData sheetId="24542"/>
      <sheetData sheetId="24543"/>
      <sheetData sheetId="24544"/>
      <sheetData sheetId="24545"/>
      <sheetData sheetId="24546"/>
      <sheetData sheetId="24547"/>
      <sheetData sheetId="24548"/>
      <sheetData sheetId="24549"/>
      <sheetData sheetId="24550"/>
      <sheetData sheetId="24551"/>
      <sheetData sheetId="24552"/>
      <sheetData sheetId="24553" refreshError="1"/>
      <sheetData sheetId="24554"/>
      <sheetData sheetId="24555"/>
      <sheetData sheetId="24556"/>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sheetData sheetId="24597"/>
      <sheetData sheetId="24598"/>
      <sheetData sheetId="24599"/>
      <sheetData sheetId="24600"/>
      <sheetData sheetId="24601"/>
      <sheetData sheetId="24602"/>
      <sheetData sheetId="24603"/>
      <sheetData sheetId="24604"/>
      <sheetData sheetId="24605"/>
      <sheetData sheetId="24606"/>
      <sheetData sheetId="24607"/>
      <sheetData sheetId="24608"/>
      <sheetData sheetId="24609"/>
      <sheetData sheetId="24610"/>
      <sheetData sheetId="24611"/>
      <sheetData sheetId="24612"/>
      <sheetData sheetId="24613"/>
      <sheetData sheetId="24614"/>
      <sheetData sheetId="24615"/>
      <sheetData sheetId="24616"/>
      <sheetData sheetId="24617"/>
      <sheetData sheetId="24618"/>
      <sheetData sheetId="24619"/>
      <sheetData sheetId="24620"/>
      <sheetData sheetId="24621"/>
      <sheetData sheetId="24622"/>
      <sheetData sheetId="24623"/>
      <sheetData sheetId="24624"/>
      <sheetData sheetId="24625"/>
      <sheetData sheetId="24626"/>
      <sheetData sheetId="24627"/>
      <sheetData sheetId="24628"/>
      <sheetData sheetId="24629"/>
      <sheetData sheetId="24630"/>
      <sheetData sheetId="24631"/>
      <sheetData sheetId="24632"/>
      <sheetData sheetId="24633"/>
      <sheetData sheetId="24634"/>
      <sheetData sheetId="24635"/>
      <sheetData sheetId="24636"/>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sheetData sheetId="24726"/>
      <sheetData sheetId="24727"/>
      <sheetData sheetId="24728"/>
      <sheetData sheetId="24729"/>
      <sheetData sheetId="24730"/>
      <sheetData sheetId="24731"/>
      <sheetData sheetId="24732"/>
      <sheetData sheetId="24733"/>
      <sheetData sheetId="24734" refreshError="1"/>
      <sheetData sheetId="24735"/>
      <sheetData sheetId="24736"/>
      <sheetData sheetId="24737"/>
      <sheetData sheetId="24738"/>
      <sheetData sheetId="24739"/>
      <sheetData sheetId="24740"/>
      <sheetData sheetId="24741"/>
      <sheetData sheetId="24742"/>
      <sheetData sheetId="24743"/>
      <sheetData sheetId="24744"/>
      <sheetData sheetId="24745"/>
      <sheetData sheetId="24746" refreshError="1"/>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refreshError="1"/>
      <sheetData sheetId="24762" refreshError="1"/>
      <sheetData sheetId="24763" refreshError="1"/>
      <sheetData sheetId="24764" refreshError="1"/>
      <sheetData sheetId="24765"/>
      <sheetData sheetId="24766"/>
      <sheetData sheetId="24767" refreshError="1"/>
      <sheetData sheetId="24768"/>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sheetData sheetId="24846" refreshError="1"/>
      <sheetData sheetId="24847" refreshError="1"/>
      <sheetData sheetId="24848" refreshError="1"/>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refreshError="1"/>
      <sheetData sheetId="24922" refreshError="1"/>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sheetData sheetId="24943"/>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sheetData sheetId="26592"/>
      <sheetData sheetId="26593"/>
      <sheetData sheetId="26594"/>
      <sheetData sheetId="26595"/>
      <sheetData sheetId="26596"/>
      <sheetData sheetId="26597"/>
      <sheetData sheetId="26598"/>
      <sheetData sheetId="26599"/>
      <sheetData sheetId="26600"/>
      <sheetData sheetId="26601"/>
      <sheetData sheetId="26602"/>
      <sheetData sheetId="26603"/>
      <sheetData sheetId="26604"/>
      <sheetData sheetId="26605"/>
      <sheetData sheetId="26606"/>
      <sheetData sheetId="26607"/>
      <sheetData sheetId="26608"/>
      <sheetData sheetId="26609"/>
      <sheetData sheetId="26610"/>
      <sheetData sheetId="26611"/>
      <sheetData sheetId="26612"/>
      <sheetData sheetId="26613"/>
      <sheetData sheetId="26614"/>
      <sheetData sheetId="26615"/>
      <sheetData sheetId="26616"/>
      <sheetData sheetId="26617"/>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sheetData sheetId="26640"/>
      <sheetData sheetId="26641"/>
      <sheetData sheetId="26642"/>
      <sheetData sheetId="26643"/>
      <sheetData sheetId="26644"/>
      <sheetData sheetId="26645"/>
      <sheetData sheetId="26646"/>
      <sheetData sheetId="26647"/>
      <sheetData sheetId="26648"/>
      <sheetData sheetId="26649"/>
      <sheetData sheetId="26650"/>
      <sheetData sheetId="26651"/>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sheetData sheetId="26669"/>
      <sheetData sheetId="26670"/>
      <sheetData sheetId="26671"/>
      <sheetData sheetId="26672"/>
      <sheetData sheetId="26673"/>
      <sheetData sheetId="26674"/>
      <sheetData sheetId="26675"/>
      <sheetData sheetId="26676" refreshError="1"/>
      <sheetData sheetId="26677" refreshError="1"/>
      <sheetData sheetId="26678"/>
      <sheetData sheetId="26679"/>
      <sheetData sheetId="26680"/>
      <sheetData sheetId="26681"/>
      <sheetData sheetId="26682"/>
      <sheetData sheetId="26683"/>
      <sheetData sheetId="26684"/>
      <sheetData sheetId="26685"/>
      <sheetData sheetId="26686"/>
      <sheetData sheetId="26687"/>
      <sheetData sheetId="26688"/>
      <sheetData sheetId="26689"/>
      <sheetData sheetId="26690"/>
      <sheetData sheetId="26691"/>
      <sheetData sheetId="26692"/>
      <sheetData sheetId="26693" refreshError="1"/>
      <sheetData sheetId="26694" refreshError="1"/>
      <sheetData sheetId="26695"/>
      <sheetData sheetId="26696"/>
      <sheetData sheetId="26697"/>
      <sheetData sheetId="26698"/>
      <sheetData sheetId="26699"/>
      <sheetData sheetId="26700"/>
      <sheetData sheetId="26701"/>
      <sheetData sheetId="26702"/>
      <sheetData sheetId="26703"/>
      <sheetData sheetId="26704"/>
      <sheetData sheetId="26705"/>
      <sheetData sheetId="26706"/>
      <sheetData sheetId="26707"/>
      <sheetData sheetId="26708"/>
      <sheetData sheetId="26709"/>
      <sheetData sheetId="26710"/>
      <sheetData sheetId="26711"/>
      <sheetData sheetId="26712"/>
      <sheetData sheetId="26713"/>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sheetData sheetId="26727"/>
      <sheetData sheetId="26728"/>
      <sheetData sheetId="26729"/>
      <sheetData sheetId="26730"/>
      <sheetData sheetId="26731"/>
      <sheetData sheetId="26732"/>
      <sheetData sheetId="26733"/>
      <sheetData sheetId="26734"/>
      <sheetData sheetId="26735"/>
      <sheetData sheetId="26736"/>
      <sheetData sheetId="26737"/>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refreshError="1"/>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refreshError="1"/>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refreshError="1"/>
      <sheetData sheetId="27113"/>
      <sheetData sheetId="27114" refreshError="1"/>
      <sheetData sheetId="27115" refreshError="1"/>
      <sheetData sheetId="27116" refreshError="1"/>
      <sheetData sheetId="27117" refreshError="1"/>
      <sheetData sheetId="27118" refreshError="1"/>
      <sheetData sheetId="27119" refreshError="1"/>
      <sheetData sheetId="27120"/>
      <sheetData sheetId="27121" refreshError="1"/>
      <sheetData sheetId="27122"/>
      <sheetData sheetId="27123"/>
      <sheetData sheetId="27124" refreshError="1"/>
      <sheetData sheetId="27125"/>
      <sheetData sheetId="27126"/>
      <sheetData sheetId="27127"/>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refreshError="1"/>
      <sheetData sheetId="27149" refreshError="1"/>
      <sheetData sheetId="27150"/>
      <sheetData sheetId="27151"/>
      <sheetData sheetId="27152"/>
      <sheetData sheetId="27153"/>
      <sheetData sheetId="27154"/>
      <sheetData sheetId="27155"/>
      <sheetData sheetId="27156"/>
      <sheetData sheetId="27157"/>
      <sheetData sheetId="27158"/>
      <sheetData sheetId="27159"/>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refreshError="1"/>
      <sheetData sheetId="27239"/>
      <sheetData sheetId="27240"/>
      <sheetData sheetId="27241"/>
      <sheetData sheetId="27242"/>
      <sheetData sheetId="27243"/>
      <sheetData sheetId="27244"/>
      <sheetData sheetId="27245" refreshError="1"/>
      <sheetData sheetId="27246" refreshError="1"/>
      <sheetData sheetId="27247"/>
      <sheetData sheetId="27248"/>
      <sheetData sheetId="27249"/>
      <sheetData sheetId="27250"/>
      <sheetData sheetId="27251"/>
      <sheetData sheetId="27252"/>
      <sheetData sheetId="27253"/>
      <sheetData sheetId="27254"/>
      <sheetData sheetId="27255"/>
      <sheetData sheetId="27256"/>
      <sheetData sheetId="27257" refreshError="1"/>
      <sheetData sheetId="27258"/>
      <sheetData sheetId="27259" refreshError="1"/>
      <sheetData sheetId="27260"/>
      <sheetData sheetId="27261"/>
      <sheetData sheetId="27262"/>
      <sheetData sheetId="27263"/>
      <sheetData sheetId="27264"/>
      <sheetData sheetId="27265"/>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refreshError="1"/>
      <sheetData sheetId="27290" refreshError="1"/>
      <sheetData sheetId="27291" refreshError="1"/>
      <sheetData sheetId="27292" refreshError="1"/>
      <sheetData sheetId="27293" refreshError="1"/>
      <sheetData sheetId="27294" refreshError="1"/>
      <sheetData sheetId="27295"/>
      <sheetData sheetId="27296"/>
      <sheetData sheetId="27297"/>
      <sheetData sheetId="27298"/>
      <sheetData sheetId="27299"/>
      <sheetData sheetId="27300"/>
      <sheetData sheetId="27301"/>
      <sheetData sheetId="27302"/>
      <sheetData sheetId="27303"/>
      <sheetData sheetId="27304"/>
      <sheetData sheetId="27305"/>
      <sheetData sheetId="27306"/>
      <sheetData sheetId="27307"/>
      <sheetData sheetId="27308"/>
      <sheetData sheetId="27309"/>
      <sheetData sheetId="27310"/>
      <sheetData sheetId="27311"/>
      <sheetData sheetId="27312"/>
      <sheetData sheetId="27313"/>
      <sheetData sheetId="27314"/>
      <sheetData sheetId="27315"/>
      <sheetData sheetId="27316"/>
      <sheetData sheetId="27317"/>
      <sheetData sheetId="27318"/>
      <sheetData sheetId="27319"/>
      <sheetData sheetId="27320"/>
      <sheetData sheetId="27321"/>
      <sheetData sheetId="27322"/>
      <sheetData sheetId="27323"/>
      <sheetData sheetId="27324"/>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refreshError="1"/>
      <sheetData sheetId="27345"/>
      <sheetData sheetId="27346"/>
      <sheetData sheetId="27347"/>
      <sheetData sheetId="27348"/>
      <sheetData sheetId="27349"/>
      <sheetData sheetId="27350"/>
      <sheetData sheetId="27351"/>
      <sheetData sheetId="27352"/>
      <sheetData sheetId="27353"/>
      <sheetData sheetId="27354"/>
      <sheetData sheetId="27355" refreshError="1"/>
      <sheetData sheetId="27356" refreshError="1"/>
      <sheetData sheetId="27357"/>
      <sheetData sheetId="27358"/>
      <sheetData sheetId="27359"/>
      <sheetData sheetId="27360" refreshError="1"/>
      <sheetData sheetId="27361"/>
      <sheetData sheetId="27362"/>
      <sheetData sheetId="27363"/>
      <sheetData sheetId="27364"/>
      <sheetData sheetId="27365"/>
      <sheetData sheetId="27366"/>
      <sheetData sheetId="27367"/>
      <sheetData sheetId="27368"/>
      <sheetData sheetId="27369"/>
      <sheetData sheetId="27370"/>
      <sheetData sheetId="27371"/>
      <sheetData sheetId="27372"/>
      <sheetData sheetId="27373"/>
      <sheetData sheetId="27374"/>
      <sheetData sheetId="27375"/>
      <sheetData sheetId="27376"/>
      <sheetData sheetId="27377"/>
      <sheetData sheetId="27378"/>
      <sheetData sheetId="27379"/>
      <sheetData sheetId="27380"/>
      <sheetData sheetId="2738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sheetData sheetId="27456" refreshError="1"/>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refreshError="1"/>
      <sheetData sheetId="27520" refreshError="1"/>
      <sheetData sheetId="27521"/>
      <sheetData sheetId="27522"/>
      <sheetData sheetId="27523"/>
      <sheetData sheetId="27524"/>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sheetData sheetId="27545"/>
      <sheetData sheetId="27546"/>
      <sheetData sheetId="27547"/>
      <sheetData sheetId="27548"/>
      <sheetData sheetId="27549"/>
      <sheetData sheetId="27550"/>
      <sheetData sheetId="27551"/>
      <sheetData sheetId="27552" refreshError="1"/>
      <sheetData sheetId="27553"/>
      <sheetData sheetId="27554"/>
      <sheetData sheetId="27555"/>
      <sheetData sheetId="27556"/>
      <sheetData sheetId="27557"/>
      <sheetData sheetId="27558"/>
      <sheetData sheetId="27559"/>
      <sheetData sheetId="27560"/>
      <sheetData sheetId="27561"/>
      <sheetData sheetId="27562"/>
      <sheetData sheetId="27563"/>
      <sheetData sheetId="27564"/>
      <sheetData sheetId="27565"/>
      <sheetData sheetId="27566"/>
      <sheetData sheetId="27567"/>
      <sheetData sheetId="27568"/>
      <sheetData sheetId="27569"/>
      <sheetData sheetId="27570" refreshError="1"/>
      <sheetData sheetId="27571" refreshError="1"/>
      <sheetData sheetId="27572"/>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sheetData sheetId="27632"/>
      <sheetData sheetId="27633"/>
      <sheetData sheetId="27634"/>
      <sheetData sheetId="27635"/>
      <sheetData sheetId="27636"/>
      <sheetData sheetId="27637"/>
      <sheetData sheetId="27638"/>
      <sheetData sheetId="27639"/>
      <sheetData sheetId="27640"/>
      <sheetData sheetId="27641"/>
      <sheetData sheetId="27642"/>
      <sheetData sheetId="27643"/>
      <sheetData sheetId="27644" refreshError="1"/>
      <sheetData sheetId="27645"/>
      <sheetData sheetId="27646"/>
      <sheetData sheetId="27647"/>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sheetData sheetId="27689"/>
      <sheetData sheetId="27690"/>
      <sheetData sheetId="27691"/>
      <sheetData sheetId="27692"/>
      <sheetData sheetId="27693"/>
      <sheetData sheetId="27694"/>
      <sheetData sheetId="27695"/>
      <sheetData sheetId="27696"/>
      <sheetData sheetId="27697"/>
      <sheetData sheetId="27698"/>
      <sheetData sheetId="27699"/>
      <sheetData sheetId="27700"/>
      <sheetData sheetId="27701"/>
      <sheetData sheetId="27702"/>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sheetData sheetId="27725"/>
      <sheetData sheetId="27726"/>
      <sheetData sheetId="27727"/>
      <sheetData sheetId="27728"/>
      <sheetData sheetId="27729"/>
      <sheetData sheetId="27730"/>
      <sheetData sheetId="27731"/>
      <sheetData sheetId="27732"/>
      <sheetData sheetId="27733"/>
      <sheetData sheetId="27734"/>
      <sheetData sheetId="27735"/>
      <sheetData sheetId="27736"/>
      <sheetData sheetId="27737"/>
      <sheetData sheetId="27738"/>
      <sheetData sheetId="27739"/>
      <sheetData sheetId="27740"/>
      <sheetData sheetId="27741"/>
      <sheetData sheetId="27742"/>
      <sheetData sheetId="27743"/>
      <sheetData sheetId="27744"/>
      <sheetData sheetId="27745"/>
      <sheetData sheetId="27746"/>
      <sheetData sheetId="27747"/>
      <sheetData sheetId="27748"/>
      <sheetData sheetId="27749"/>
      <sheetData sheetId="27750"/>
      <sheetData sheetId="27751"/>
      <sheetData sheetId="27752"/>
      <sheetData sheetId="27753"/>
      <sheetData sheetId="27754"/>
      <sheetData sheetId="27755"/>
      <sheetData sheetId="27756"/>
      <sheetData sheetId="27757"/>
      <sheetData sheetId="27758"/>
      <sheetData sheetId="27759"/>
      <sheetData sheetId="27760"/>
      <sheetData sheetId="27761"/>
      <sheetData sheetId="27762"/>
      <sheetData sheetId="27763"/>
      <sheetData sheetId="27764"/>
      <sheetData sheetId="27765"/>
      <sheetData sheetId="27766"/>
      <sheetData sheetId="27767"/>
      <sheetData sheetId="27768"/>
      <sheetData sheetId="27769"/>
      <sheetData sheetId="27770"/>
      <sheetData sheetId="27771"/>
      <sheetData sheetId="27772"/>
      <sheetData sheetId="27773"/>
      <sheetData sheetId="27774"/>
      <sheetData sheetId="27775"/>
      <sheetData sheetId="27776"/>
      <sheetData sheetId="27777"/>
      <sheetData sheetId="27778"/>
      <sheetData sheetId="27779"/>
      <sheetData sheetId="27780"/>
      <sheetData sheetId="27781"/>
      <sheetData sheetId="27782"/>
      <sheetData sheetId="27783"/>
      <sheetData sheetId="27784"/>
      <sheetData sheetId="27785"/>
      <sheetData sheetId="27786"/>
      <sheetData sheetId="27787"/>
      <sheetData sheetId="27788"/>
      <sheetData sheetId="27789"/>
      <sheetData sheetId="27790"/>
      <sheetData sheetId="27791"/>
      <sheetData sheetId="27792"/>
      <sheetData sheetId="27793"/>
      <sheetData sheetId="27794"/>
      <sheetData sheetId="27795"/>
      <sheetData sheetId="27796"/>
      <sheetData sheetId="27797"/>
      <sheetData sheetId="27798"/>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sheetData sheetId="27812"/>
      <sheetData sheetId="27813"/>
      <sheetData sheetId="27814"/>
      <sheetData sheetId="27815"/>
      <sheetData sheetId="27816"/>
      <sheetData sheetId="27817"/>
      <sheetData sheetId="27818"/>
      <sheetData sheetId="27819"/>
      <sheetData sheetId="27820"/>
      <sheetData sheetId="27821"/>
      <sheetData sheetId="27822"/>
      <sheetData sheetId="27823"/>
      <sheetData sheetId="27824"/>
      <sheetData sheetId="27825"/>
      <sheetData sheetId="27826"/>
      <sheetData sheetId="27827"/>
      <sheetData sheetId="27828"/>
      <sheetData sheetId="27829"/>
      <sheetData sheetId="27830"/>
      <sheetData sheetId="27831"/>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sheetData sheetId="27852"/>
      <sheetData sheetId="27853"/>
      <sheetData sheetId="27854"/>
      <sheetData sheetId="27855"/>
      <sheetData sheetId="27856"/>
      <sheetData sheetId="27857"/>
      <sheetData sheetId="27858"/>
      <sheetData sheetId="27859"/>
      <sheetData sheetId="27860"/>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refreshError="1"/>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efreshError="1"/>
      <sheetData sheetId="28267" refreshError="1"/>
      <sheetData sheetId="28268" refreshError="1"/>
      <sheetData sheetId="28269" refreshError="1"/>
      <sheetData sheetId="28270" refreshError="1"/>
      <sheetData sheetId="28271" refreshError="1"/>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efreshError="1"/>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refreshError="1"/>
      <sheetData sheetId="29048" refreshError="1"/>
      <sheetData sheetId="29049" refreshError="1"/>
      <sheetData sheetId="29050" refreshError="1"/>
      <sheetData sheetId="29051" refreshError="1"/>
      <sheetData sheetId="29052" refreshError="1"/>
      <sheetData sheetId="29053" refreshError="1"/>
      <sheetData sheetId="29054" refreshError="1"/>
      <sheetData sheetId="29055" refreshError="1"/>
      <sheetData sheetId="29056" refreshError="1"/>
      <sheetData sheetId="29057" refreshError="1"/>
      <sheetData sheetId="29058" refreshError="1"/>
      <sheetData sheetId="29059" refreshError="1"/>
      <sheetData sheetId="29060" refreshError="1"/>
      <sheetData sheetId="29061" refreshError="1"/>
      <sheetData sheetId="29062" refreshError="1"/>
      <sheetData sheetId="29063" refreshError="1"/>
      <sheetData sheetId="29064" refreshError="1"/>
      <sheetData sheetId="29065" refreshError="1"/>
      <sheetData sheetId="29066" refreshError="1"/>
      <sheetData sheetId="29067" refreshError="1"/>
      <sheetData sheetId="29068" refreshError="1"/>
      <sheetData sheetId="29069" refreshError="1"/>
      <sheetData sheetId="29070" refreshError="1"/>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efreshError="1"/>
      <sheetData sheetId="29905" refreshError="1"/>
      <sheetData sheetId="29906" refreshError="1"/>
      <sheetData sheetId="29907" refreshError="1"/>
      <sheetData sheetId="29908" refreshError="1"/>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refreshError="1"/>
      <sheetData sheetId="29952" refreshError="1"/>
      <sheetData sheetId="29953" refreshError="1"/>
      <sheetData sheetId="29954" refreshError="1"/>
      <sheetData sheetId="29955" refreshError="1"/>
      <sheetData sheetId="29956" refreshError="1"/>
      <sheetData sheetId="29957" refreshError="1"/>
      <sheetData sheetId="29958" refreshError="1"/>
      <sheetData sheetId="29959" refreshError="1"/>
      <sheetData sheetId="29960" refreshError="1"/>
      <sheetData sheetId="29961" refreshError="1"/>
      <sheetData sheetId="29962" refreshError="1"/>
      <sheetData sheetId="29963" refreshError="1"/>
      <sheetData sheetId="29964" refreshError="1"/>
      <sheetData sheetId="29965" refreshError="1"/>
      <sheetData sheetId="29966" refreshError="1"/>
      <sheetData sheetId="29967" refreshError="1"/>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efreshError="1"/>
      <sheetData sheetId="30142" refreshError="1"/>
      <sheetData sheetId="30143" refreshError="1"/>
      <sheetData sheetId="30144" refreshError="1"/>
      <sheetData sheetId="30145" refreshError="1"/>
      <sheetData sheetId="30146" refreshError="1"/>
      <sheetData sheetId="30147" refreshError="1"/>
      <sheetData sheetId="30148" refreshError="1"/>
      <sheetData sheetId="30149" refreshError="1"/>
      <sheetData sheetId="30150" refreshError="1"/>
      <sheetData sheetId="30151" refreshError="1"/>
      <sheetData sheetId="30152" refreshError="1"/>
      <sheetData sheetId="30153" refreshError="1"/>
      <sheetData sheetId="30154" refreshError="1"/>
      <sheetData sheetId="30155" refreshError="1"/>
      <sheetData sheetId="30156" refreshError="1"/>
      <sheetData sheetId="30157" refreshError="1"/>
      <sheetData sheetId="30158" refreshError="1"/>
      <sheetData sheetId="30159" refreshError="1"/>
      <sheetData sheetId="30160" refreshError="1"/>
      <sheetData sheetId="30161" refreshError="1"/>
      <sheetData sheetId="30162" refreshError="1"/>
      <sheetData sheetId="30163" refreshError="1"/>
      <sheetData sheetId="30164" refreshError="1"/>
      <sheetData sheetId="30165" refreshError="1"/>
      <sheetData sheetId="30166" refreshError="1"/>
      <sheetData sheetId="30167" refreshError="1"/>
      <sheetData sheetId="30168" refreshError="1"/>
      <sheetData sheetId="30169" refreshError="1"/>
      <sheetData sheetId="30170" refreshError="1"/>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efreshError="1"/>
      <sheetData sheetId="30202" refreshError="1"/>
      <sheetData sheetId="30203" refreshError="1"/>
      <sheetData sheetId="30204" refreshError="1"/>
      <sheetData sheetId="30205" refreshError="1"/>
      <sheetData sheetId="30206" refreshError="1"/>
      <sheetData sheetId="30207" refreshError="1"/>
      <sheetData sheetId="30208" refreshError="1"/>
      <sheetData sheetId="30209" refreshError="1"/>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refreshError="1"/>
      <sheetData sheetId="30702" refreshError="1"/>
      <sheetData sheetId="30703" refreshError="1"/>
      <sheetData sheetId="30704" refreshError="1"/>
      <sheetData sheetId="30705" refreshError="1"/>
      <sheetData sheetId="30706" refreshError="1"/>
      <sheetData sheetId="30707" refreshError="1"/>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efreshError="1"/>
      <sheetData sheetId="32129" refreshError="1"/>
      <sheetData sheetId="32130" refreshError="1"/>
      <sheetData sheetId="32131" refreshError="1"/>
      <sheetData sheetId="32132" refreshError="1"/>
      <sheetData sheetId="32133" refreshError="1"/>
      <sheetData sheetId="32134" refreshError="1"/>
      <sheetData sheetId="32135" refreshError="1"/>
      <sheetData sheetId="32136" refreshError="1"/>
      <sheetData sheetId="32137" refreshError="1"/>
      <sheetData sheetId="32138" refreshError="1"/>
      <sheetData sheetId="32139" refreshError="1"/>
      <sheetData sheetId="32140" refreshError="1"/>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refreshError="1"/>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refreshError="1"/>
      <sheetData sheetId="33010" refreshError="1"/>
      <sheetData sheetId="33011" refreshError="1"/>
      <sheetData sheetId="33012" refreshError="1"/>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sheetData sheetId="3328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sheetData sheetId="33350" refreshError="1"/>
      <sheetData sheetId="33351" refreshError="1"/>
      <sheetData sheetId="33352"/>
      <sheetData sheetId="33353" refreshError="1"/>
      <sheetData sheetId="33354" refreshError="1"/>
      <sheetData sheetId="33355" refreshError="1"/>
      <sheetData sheetId="33356"/>
      <sheetData sheetId="33357" refreshError="1"/>
      <sheetData sheetId="33358" refreshError="1"/>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refreshError="1"/>
      <sheetData sheetId="33380" refreshError="1"/>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sheetData sheetId="33399"/>
      <sheetData sheetId="33400"/>
      <sheetData sheetId="33401"/>
      <sheetData sheetId="33402"/>
      <sheetData sheetId="33403"/>
      <sheetData sheetId="33404"/>
      <sheetData sheetId="33405"/>
      <sheetData sheetId="33406"/>
      <sheetData sheetId="33407"/>
      <sheetData sheetId="33408"/>
      <sheetData sheetId="33409"/>
      <sheetData sheetId="33410"/>
      <sheetData sheetId="33411"/>
      <sheetData sheetId="33412"/>
      <sheetData sheetId="33413"/>
      <sheetData sheetId="33414"/>
      <sheetData sheetId="33415"/>
      <sheetData sheetId="33416"/>
      <sheetData sheetId="33417"/>
      <sheetData sheetId="33418"/>
      <sheetData sheetId="33419"/>
      <sheetData sheetId="33420"/>
      <sheetData sheetId="33421"/>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sheetData sheetId="33436"/>
      <sheetData sheetId="33437"/>
      <sheetData sheetId="33438"/>
      <sheetData sheetId="33439"/>
      <sheetData sheetId="33440"/>
      <sheetData sheetId="33441"/>
      <sheetData sheetId="33442"/>
      <sheetData sheetId="33443"/>
      <sheetData sheetId="33444"/>
      <sheetData sheetId="33445"/>
      <sheetData sheetId="33446"/>
      <sheetData sheetId="33447"/>
      <sheetData sheetId="33448"/>
      <sheetData sheetId="33449"/>
      <sheetData sheetId="33450"/>
      <sheetData sheetId="33451"/>
      <sheetData sheetId="33452"/>
      <sheetData sheetId="33453"/>
      <sheetData sheetId="33454"/>
      <sheetData sheetId="33455"/>
      <sheetData sheetId="33456"/>
      <sheetData sheetId="33457"/>
      <sheetData sheetId="33458"/>
      <sheetData sheetId="33459"/>
      <sheetData sheetId="33460"/>
      <sheetData sheetId="33461"/>
      <sheetData sheetId="33462"/>
      <sheetData sheetId="33463"/>
      <sheetData sheetId="33464"/>
      <sheetData sheetId="33465"/>
      <sheetData sheetId="33466"/>
      <sheetData sheetId="33467"/>
      <sheetData sheetId="33468"/>
      <sheetData sheetId="33469" refreshError="1"/>
      <sheetData sheetId="33470" refreshError="1"/>
      <sheetData sheetId="33471" refreshError="1"/>
      <sheetData sheetId="33472" refreshError="1"/>
      <sheetData sheetId="33473" refreshError="1"/>
      <sheetData sheetId="33474" refreshError="1"/>
      <sheetData sheetId="33475"/>
      <sheetData sheetId="33476"/>
      <sheetData sheetId="33477" refreshError="1"/>
      <sheetData sheetId="33478" refreshError="1"/>
      <sheetData sheetId="33479"/>
      <sheetData sheetId="33480"/>
      <sheetData sheetId="33481"/>
      <sheetData sheetId="33482"/>
      <sheetData sheetId="33483"/>
      <sheetData sheetId="33484"/>
      <sheetData sheetId="33485"/>
      <sheetData sheetId="33486"/>
      <sheetData sheetId="33487"/>
      <sheetData sheetId="33488"/>
      <sheetData sheetId="33489" refreshError="1"/>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sheetData sheetId="33516"/>
      <sheetData sheetId="33517"/>
      <sheetData sheetId="33518"/>
      <sheetData sheetId="33519"/>
      <sheetData sheetId="33520"/>
      <sheetData sheetId="33521" refreshError="1"/>
      <sheetData sheetId="33522" refreshError="1"/>
      <sheetData sheetId="33523" refreshError="1"/>
      <sheetData sheetId="33524" refreshError="1"/>
      <sheetData sheetId="33525" refreshError="1"/>
      <sheetData sheetId="33526" refreshError="1"/>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refreshError="1"/>
      <sheetData sheetId="33577"/>
      <sheetData sheetId="33578"/>
      <sheetData sheetId="33579"/>
      <sheetData sheetId="33580"/>
      <sheetData sheetId="33581"/>
      <sheetData sheetId="33582"/>
      <sheetData sheetId="33583"/>
      <sheetData sheetId="33584"/>
      <sheetData sheetId="33585"/>
      <sheetData sheetId="33586"/>
      <sheetData sheetId="33587" refreshError="1"/>
      <sheetData sheetId="33588" refreshError="1"/>
      <sheetData sheetId="33589"/>
      <sheetData sheetId="33590"/>
      <sheetData sheetId="33591"/>
      <sheetData sheetId="33592" refreshError="1"/>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sheetData sheetId="33688" refreshError="1"/>
      <sheetData sheetId="33689"/>
      <sheetData sheetId="33690"/>
      <sheetData sheetId="33691"/>
      <sheetData sheetId="33692"/>
      <sheetData sheetId="33693"/>
      <sheetData sheetId="33694"/>
      <sheetData sheetId="33695"/>
      <sheetData sheetId="33696"/>
      <sheetData sheetId="33697"/>
      <sheetData sheetId="33698"/>
      <sheetData sheetId="33699"/>
      <sheetData sheetId="33700"/>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sheetData sheetId="33718"/>
      <sheetData sheetId="33719"/>
      <sheetData sheetId="33720"/>
      <sheetData sheetId="33721"/>
      <sheetData sheetId="33722"/>
      <sheetData sheetId="33723"/>
      <sheetData sheetId="33724"/>
      <sheetData sheetId="33725"/>
      <sheetData sheetId="33726"/>
      <sheetData sheetId="33727"/>
      <sheetData sheetId="33728"/>
      <sheetData sheetId="33729"/>
      <sheetData sheetId="33730"/>
      <sheetData sheetId="33731"/>
      <sheetData sheetId="33732"/>
      <sheetData sheetId="33733"/>
      <sheetData sheetId="33734"/>
      <sheetData sheetId="33735"/>
      <sheetData sheetId="33736"/>
      <sheetData sheetId="33737"/>
      <sheetData sheetId="33738"/>
      <sheetData sheetId="33739"/>
      <sheetData sheetId="33740"/>
      <sheetData sheetId="33741"/>
      <sheetData sheetId="33742"/>
      <sheetData sheetId="33743"/>
      <sheetData sheetId="33744"/>
      <sheetData sheetId="33745"/>
      <sheetData sheetId="33746"/>
      <sheetData sheetId="33747"/>
      <sheetData sheetId="33748"/>
      <sheetData sheetId="33749"/>
      <sheetData sheetId="33750"/>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sheetData sheetId="33777"/>
      <sheetData sheetId="33778"/>
      <sheetData sheetId="33779"/>
      <sheetData sheetId="33780"/>
      <sheetData sheetId="33781"/>
      <sheetData sheetId="33782"/>
      <sheetData sheetId="33783"/>
      <sheetData sheetId="33784" refreshError="1"/>
      <sheetData sheetId="33785"/>
      <sheetData sheetId="33786"/>
      <sheetData sheetId="33787"/>
      <sheetData sheetId="33788"/>
      <sheetData sheetId="33789"/>
      <sheetData sheetId="33790"/>
      <sheetData sheetId="3379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sheetData sheetId="33834"/>
      <sheetData sheetId="33835"/>
      <sheetData sheetId="33836"/>
      <sheetData sheetId="33837"/>
      <sheetData sheetId="33838"/>
      <sheetData sheetId="33839"/>
      <sheetData sheetId="33840"/>
      <sheetData sheetId="33841"/>
      <sheetData sheetId="33842"/>
      <sheetData sheetId="33843"/>
      <sheetData sheetId="33844"/>
      <sheetData sheetId="33845"/>
      <sheetData sheetId="33846"/>
      <sheetData sheetId="33847" refreshError="1"/>
      <sheetData sheetId="33848" refreshError="1"/>
      <sheetData sheetId="33849"/>
      <sheetData sheetId="33850"/>
      <sheetData sheetId="33851"/>
      <sheetData sheetId="33852"/>
      <sheetData sheetId="33853"/>
      <sheetData sheetId="33854"/>
      <sheetData sheetId="33855"/>
      <sheetData sheetId="33856"/>
      <sheetData sheetId="33857"/>
      <sheetData sheetId="33858"/>
      <sheetData sheetId="33859"/>
      <sheetData sheetId="33860"/>
      <sheetData sheetId="33861"/>
      <sheetData sheetId="33862"/>
      <sheetData sheetId="33863"/>
      <sheetData sheetId="33864"/>
      <sheetData sheetId="33865"/>
      <sheetData sheetId="33866"/>
      <sheetData sheetId="33867"/>
      <sheetData sheetId="33868"/>
      <sheetData sheetId="33869"/>
      <sheetData sheetId="33870"/>
      <sheetData sheetId="33871"/>
      <sheetData sheetId="33872"/>
      <sheetData sheetId="33873"/>
      <sheetData sheetId="33874"/>
      <sheetData sheetId="33875"/>
      <sheetData sheetId="33876"/>
      <sheetData sheetId="33877"/>
      <sheetData sheetId="33878"/>
      <sheetData sheetId="33879"/>
      <sheetData sheetId="33880"/>
      <sheetData sheetId="33881"/>
      <sheetData sheetId="33882"/>
      <sheetData sheetId="33883"/>
      <sheetData sheetId="33884"/>
      <sheetData sheetId="33885"/>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sheetData sheetId="33911"/>
      <sheetData sheetId="33912"/>
      <sheetData sheetId="33913"/>
      <sheetData sheetId="33914"/>
      <sheetData sheetId="33915"/>
      <sheetData sheetId="33916"/>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sheetData sheetId="33946"/>
      <sheetData sheetId="33947"/>
      <sheetData sheetId="33948"/>
      <sheetData sheetId="33949"/>
      <sheetData sheetId="33950"/>
      <sheetData sheetId="33951"/>
      <sheetData sheetId="33952"/>
      <sheetData sheetId="33953"/>
      <sheetData sheetId="33954"/>
      <sheetData sheetId="33955"/>
      <sheetData sheetId="33956"/>
      <sheetData sheetId="33957"/>
      <sheetData sheetId="33958" refreshError="1"/>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refreshError="1"/>
      <sheetData sheetId="34064"/>
      <sheetData sheetId="34065"/>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sheetData sheetId="34107"/>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sheetData sheetId="35496"/>
      <sheetData sheetId="35497"/>
      <sheetData sheetId="35498"/>
      <sheetData sheetId="35499"/>
      <sheetData sheetId="35500"/>
      <sheetData sheetId="35501"/>
      <sheetData sheetId="35502"/>
      <sheetData sheetId="35503"/>
      <sheetData sheetId="35504"/>
      <sheetData sheetId="35505" refreshError="1"/>
      <sheetData sheetId="35506" refreshError="1"/>
      <sheetData sheetId="35507"/>
      <sheetData sheetId="35508"/>
      <sheetData sheetId="35509"/>
      <sheetData sheetId="35510"/>
      <sheetData sheetId="35511"/>
      <sheetData sheetId="35512" refreshError="1"/>
      <sheetData sheetId="35513" refreshError="1"/>
      <sheetData sheetId="35514"/>
      <sheetData sheetId="35515"/>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sheetData sheetId="35557"/>
      <sheetData sheetId="35558"/>
      <sheetData sheetId="35559"/>
      <sheetData sheetId="35560"/>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sheetData sheetId="35751"/>
      <sheetData sheetId="35752"/>
      <sheetData sheetId="35753"/>
      <sheetData sheetId="35754"/>
      <sheetData sheetId="35755"/>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sheetData sheetId="35867" refreshError="1"/>
      <sheetData sheetId="35868" refreshError="1"/>
      <sheetData sheetId="35869" refreshError="1"/>
      <sheetData sheetId="35870" refreshError="1"/>
      <sheetData sheetId="35871" refreshError="1"/>
      <sheetData sheetId="35872"/>
      <sheetData sheetId="35873"/>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sheetData sheetId="3600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sheetData sheetId="36080"/>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sheetData sheetId="36176"/>
      <sheetData sheetId="36177"/>
      <sheetData sheetId="36178"/>
      <sheetData sheetId="36179"/>
      <sheetData sheetId="36180"/>
      <sheetData sheetId="36181"/>
      <sheetData sheetId="36182"/>
      <sheetData sheetId="36183"/>
      <sheetData sheetId="36184"/>
      <sheetData sheetId="36185"/>
      <sheetData sheetId="36186"/>
      <sheetData sheetId="36187"/>
      <sheetData sheetId="36188"/>
      <sheetData sheetId="36189"/>
      <sheetData sheetId="36190"/>
      <sheetData sheetId="36191"/>
      <sheetData sheetId="36192"/>
      <sheetData sheetId="36193"/>
      <sheetData sheetId="36194"/>
      <sheetData sheetId="36195"/>
      <sheetData sheetId="36196"/>
      <sheetData sheetId="36197"/>
      <sheetData sheetId="36198"/>
      <sheetData sheetId="36199"/>
      <sheetData sheetId="36200"/>
      <sheetData sheetId="36201"/>
      <sheetData sheetId="36202"/>
      <sheetData sheetId="36203"/>
      <sheetData sheetId="36204"/>
      <sheetData sheetId="36205"/>
      <sheetData sheetId="36206"/>
      <sheetData sheetId="36207"/>
      <sheetData sheetId="36208"/>
      <sheetData sheetId="36209"/>
      <sheetData sheetId="36210"/>
      <sheetData sheetId="36211"/>
      <sheetData sheetId="36212"/>
      <sheetData sheetId="36213"/>
      <sheetData sheetId="36214"/>
      <sheetData sheetId="36215"/>
      <sheetData sheetId="36216"/>
      <sheetData sheetId="36217"/>
      <sheetData sheetId="36218"/>
      <sheetData sheetId="36219"/>
      <sheetData sheetId="36220"/>
      <sheetData sheetId="36221"/>
      <sheetData sheetId="36222"/>
      <sheetData sheetId="36223"/>
      <sheetData sheetId="36224"/>
      <sheetData sheetId="36225"/>
      <sheetData sheetId="36226"/>
      <sheetData sheetId="36227"/>
      <sheetData sheetId="36228"/>
      <sheetData sheetId="36229"/>
      <sheetData sheetId="36230"/>
      <sheetData sheetId="36231"/>
      <sheetData sheetId="36232"/>
      <sheetData sheetId="36233"/>
      <sheetData sheetId="36234"/>
      <sheetData sheetId="36235"/>
      <sheetData sheetId="36236"/>
      <sheetData sheetId="36237"/>
      <sheetData sheetId="36238"/>
      <sheetData sheetId="36239"/>
      <sheetData sheetId="36240"/>
      <sheetData sheetId="36241"/>
      <sheetData sheetId="36242"/>
      <sheetData sheetId="36243"/>
      <sheetData sheetId="36244"/>
      <sheetData sheetId="36245"/>
      <sheetData sheetId="36246"/>
      <sheetData sheetId="36247"/>
      <sheetData sheetId="36248"/>
      <sheetData sheetId="36249"/>
      <sheetData sheetId="36250"/>
      <sheetData sheetId="36251"/>
      <sheetData sheetId="36252"/>
      <sheetData sheetId="36253"/>
      <sheetData sheetId="36254"/>
      <sheetData sheetId="36255"/>
      <sheetData sheetId="36256"/>
      <sheetData sheetId="36257"/>
      <sheetData sheetId="36258"/>
      <sheetData sheetId="36259"/>
      <sheetData sheetId="36260"/>
      <sheetData sheetId="36261"/>
      <sheetData sheetId="36262"/>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sheetData sheetId="36292"/>
      <sheetData sheetId="36293"/>
      <sheetData sheetId="36294"/>
      <sheetData sheetId="36295"/>
      <sheetData sheetId="36296"/>
      <sheetData sheetId="36297"/>
      <sheetData sheetId="36298"/>
      <sheetData sheetId="36299"/>
      <sheetData sheetId="36300"/>
      <sheetData sheetId="36301"/>
      <sheetData sheetId="36302"/>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refreshError="1"/>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refreshError="1"/>
      <sheetData sheetId="42901" refreshError="1"/>
      <sheetData sheetId="42902" refreshError="1"/>
      <sheetData sheetId="42903" refreshError="1"/>
      <sheetData sheetId="42904" refreshError="1"/>
      <sheetData sheetId="42905" refreshError="1"/>
      <sheetData sheetId="42906" refreshError="1"/>
      <sheetData sheetId="42907" refreshError="1"/>
      <sheetData sheetId="42908" refreshError="1"/>
      <sheetData sheetId="42909" refreshError="1"/>
      <sheetData sheetId="42910" refreshError="1"/>
      <sheetData sheetId="42911" refreshError="1"/>
      <sheetData sheetId="42912" refreshError="1"/>
      <sheetData sheetId="42913" refreshError="1"/>
      <sheetData sheetId="42914" refreshError="1"/>
      <sheetData sheetId="42915" refreshError="1"/>
      <sheetData sheetId="42916" refreshError="1"/>
      <sheetData sheetId="42917" refreshError="1"/>
      <sheetData sheetId="42918" refreshError="1"/>
      <sheetData sheetId="42919" refreshError="1"/>
      <sheetData sheetId="42920" refreshError="1"/>
      <sheetData sheetId="42921" refreshError="1"/>
      <sheetData sheetId="42922" refreshError="1"/>
      <sheetData sheetId="42923" refreshError="1"/>
      <sheetData sheetId="42924" refreshError="1"/>
      <sheetData sheetId="42925" refreshError="1"/>
      <sheetData sheetId="42926" refreshError="1"/>
      <sheetData sheetId="42927" refreshError="1"/>
      <sheetData sheetId="42928" refreshError="1"/>
      <sheetData sheetId="42929" refreshError="1"/>
      <sheetData sheetId="42930" refreshError="1"/>
      <sheetData sheetId="42931" refreshError="1"/>
      <sheetData sheetId="42932" refreshError="1"/>
      <sheetData sheetId="42933" refreshError="1"/>
      <sheetData sheetId="42934" refreshError="1"/>
      <sheetData sheetId="42935" refreshError="1"/>
      <sheetData sheetId="42936" refreshError="1"/>
      <sheetData sheetId="42937" refreshError="1"/>
      <sheetData sheetId="42938" refreshError="1"/>
      <sheetData sheetId="42939" refreshError="1"/>
      <sheetData sheetId="42940" refreshError="1"/>
      <sheetData sheetId="42941" refreshError="1"/>
      <sheetData sheetId="42942" refreshError="1"/>
      <sheetData sheetId="42943" refreshError="1"/>
      <sheetData sheetId="42944" refreshError="1"/>
      <sheetData sheetId="42945" refreshError="1"/>
      <sheetData sheetId="42946" refreshError="1"/>
      <sheetData sheetId="42947" refreshError="1"/>
      <sheetData sheetId="42948" refreshError="1"/>
      <sheetData sheetId="42949" refreshError="1"/>
      <sheetData sheetId="42950" refreshError="1"/>
      <sheetData sheetId="42951" refreshError="1"/>
      <sheetData sheetId="42952" refreshError="1"/>
      <sheetData sheetId="42953" refreshError="1"/>
      <sheetData sheetId="42954" refreshError="1"/>
      <sheetData sheetId="42955" refreshError="1"/>
      <sheetData sheetId="42956" refreshError="1"/>
      <sheetData sheetId="42957" refreshError="1"/>
      <sheetData sheetId="42958" refreshError="1"/>
      <sheetData sheetId="42959" refreshError="1"/>
      <sheetData sheetId="42960" refreshError="1"/>
      <sheetData sheetId="42961" refreshError="1"/>
      <sheetData sheetId="42962" refreshError="1"/>
      <sheetData sheetId="42963" refreshError="1"/>
      <sheetData sheetId="42964" refreshError="1"/>
      <sheetData sheetId="42965" refreshError="1"/>
      <sheetData sheetId="42966" refreshError="1"/>
      <sheetData sheetId="42967" refreshError="1"/>
      <sheetData sheetId="42968" refreshError="1"/>
      <sheetData sheetId="42969" refreshError="1"/>
      <sheetData sheetId="42970" refreshError="1"/>
      <sheetData sheetId="42971" refreshError="1"/>
      <sheetData sheetId="42972" refreshError="1"/>
      <sheetData sheetId="42973" refreshError="1"/>
      <sheetData sheetId="42974" refreshError="1"/>
      <sheetData sheetId="42975" refreshError="1"/>
      <sheetData sheetId="42976" refreshError="1"/>
      <sheetData sheetId="42977" refreshError="1"/>
      <sheetData sheetId="42978" refreshError="1"/>
      <sheetData sheetId="42979" refreshError="1"/>
      <sheetData sheetId="42980" refreshError="1"/>
      <sheetData sheetId="42981" refreshError="1"/>
      <sheetData sheetId="42982" refreshError="1"/>
      <sheetData sheetId="42983" refreshError="1"/>
      <sheetData sheetId="42984" refreshError="1"/>
      <sheetData sheetId="42985" refreshError="1"/>
      <sheetData sheetId="42986" refreshError="1"/>
      <sheetData sheetId="42987" refreshError="1"/>
      <sheetData sheetId="42988" refreshError="1"/>
      <sheetData sheetId="42989" refreshError="1"/>
      <sheetData sheetId="42990" refreshError="1"/>
      <sheetData sheetId="42991" refreshError="1"/>
      <sheetData sheetId="42992" refreshError="1"/>
      <sheetData sheetId="42993" refreshError="1"/>
      <sheetData sheetId="42994" refreshError="1"/>
      <sheetData sheetId="42995" refreshError="1"/>
      <sheetData sheetId="42996" refreshError="1"/>
      <sheetData sheetId="42997" refreshError="1"/>
      <sheetData sheetId="42998" refreshError="1"/>
      <sheetData sheetId="42999" refreshError="1"/>
      <sheetData sheetId="43000" refreshError="1"/>
      <sheetData sheetId="43001" refreshError="1"/>
      <sheetData sheetId="43002" refreshError="1"/>
      <sheetData sheetId="43003" refreshError="1"/>
      <sheetData sheetId="43004" refreshError="1"/>
      <sheetData sheetId="43005" refreshError="1"/>
      <sheetData sheetId="43006" refreshError="1"/>
      <sheetData sheetId="43007" refreshError="1"/>
      <sheetData sheetId="43008" refreshError="1"/>
      <sheetData sheetId="43009" refreshError="1"/>
      <sheetData sheetId="43010" refreshError="1"/>
      <sheetData sheetId="43011" refreshError="1"/>
      <sheetData sheetId="43012" refreshError="1"/>
      <sheetData sheetId="43013" refreshError="1"/>
      <sheetData sheetId="43014" refreshError="1"/>
      <sheetData sheetId="43015" refreshError="1"/>
      <sheetData sheetId="43016" refreshError="1"/>
      <sheetData sheetId="43017" refreshError="1"/>
      <sheetData sheetId="43018" refreshError="1"/>
      <sheetData sheetId="43019" refreshError="1"/>
      <sheetData sheetId="43020" refreshError="1"/>
      <sheetData sheetId="43021" refreshError="1"/>
      <sheetData sheetId="43022" refreshError="1"/>
      <sheetData sheetId="43023" refreshError="1"/>
      <sheetData sheetId="43024" refreshError="1"/>
      <sheetData sheetId="43025" refreshError="1"/>
      <sheetData sheetId="43026" refreshError="1"/>
      <sheetData sheetId="43027" refreshError="1"/>
      <sheetData sheetId="43028" refreshError="1"/>
      <sheetData sheetId="43029" refreshError="1"/>
      <sheetData sheetId="43030" refreshError="1"/>
      <sheetData sheetId="43031" refreshError="1"/>
      <sheetData sheetId="43032" refreshError="1"/>
      <sheetData sheetId="43033" refreshError="1"/>
      <sheetData sheetId="43034" refreshError="1"/>
      <sheetData sheetId="43035" refreshError="1"/>
      <sheetData sheetId="43036" refreshError="1"/>
      <sheetData sheetId="43037" refreshError="1"/>
      <sheetData sheetId="43038" refreshError="1"/>
      <sheetData sheetId="43039" refreshError="1"/>
      <sheetData sheetId="43040" refreshError="1"/>
      <sheetData sheetId="43041" refreshError="1"/>
      <sheetData sheetId="43042" refreshError="1"/>
      <sheetData sheetId="43043" refreshError="1"/>
      <sheetData sheetId="43044" refreshError="1"/>
      <sheetData sheetId="43045" refreshError="1"/>
      <sheetData sheetId="43046" refreshError="1"/>
      <sheetData sheetId="43047" refreshError="1"/>
      <sheetData sheetId="43048" refreshError="1"/>
      <sheetData sheetId="43049" refreshError="1"/>
      <sheetData sheetId="43050" refreshError="1"/>
      <sheetData sheetId="43051" refreshError="1"/>
      <sheetData sheetId="43052" refreshError="1"/>
      <sheetData sheetId="43053" refreshError="1"/>
      <sheetData sheetId="43054" refreshError="1"/>
      <sheetData sheetId="43055" refreshError="1"/>
      <sheetData sheetId="43056" refreshError="1"/>
      <sheetData sheetId="43057" refreshError="1"/>
      <sheetData sheetId="43058" refreshError="1"/>
      <sheetData sheetId="43059" refreshError="1"/>
      <sheetData sheetId="43060" refreshError="1"/>
      <sheetData sheetId="43061" refreshError="1"/>
      <sheetData sheetId="43062" refreshError="1"/>
      <sheetData sheetId="43063" refreshError="1"/>
      <sheetData sheetId="43064" refreshError="1"/>
      <sheetData sheetId="43065" refreshError="1"/>
      <sheetData sheetId="43066" refreshError="1"/>
      <sheetData sheetId="43067" refreshError="1"/>
      <sheetData sheetId="43068" refreshError="1"/>
      <sheetData sheetId="43069" refreshError="1"/>
      <sheetData sheetId="43070" refreshError="1"/>
      <sheetData sheetId="43071" refreshError="1"/>
      <sheetData sheetId="43072" refreshError="1"/>
      <sheetData sheetId="43073" refreshError="1"/>
      <sheetData sheetId="43074" refreshError="1"/>
      <sheetData sheetId="43075" refreshError="1"/>
      <sheetData sheetId="43076" refreshError="1"/>
      <sheetData sheetId="43077" refreshError="1"/>
      <sheetData sheetId="43078" refreshError="1"/>
      <sheetData sheetId="43079" refreshError="1"/>
      <sheetData sheetId="43080" refreshError="1"/>
      <sheetData sheetId="43081" refreshError="1"/>
      <sheetData sheetId="43082" refreshError="1"/>
      <sheetData sheetId="43083" refreshError="1"/>
      <sheetData sheetId="43084" refreshError="1"/>
      <sheetData sheetId="43085" refreshError="1"/>
      <sheetData sheetId="43086" refreshError="1"/>
      <sheetData sheetId="43087" refreshError="1"/>
      <sheetData sheetId="43088" refreshError="1"/>
      <sheetData sheetId="43089" refreshError="1"/>
      <sheetData sheetId="43090" refreshError="1"/>
      <sheetData sheetId="43091" refreshError="1"/>
      <sheetData sheetId="43092" refreshError="1"/>
      <sheetData sheetId="43093" refreshError="1"/>
      <sheetData sheetId="43094" refreshError="1"/>
      <sheetData sheetId="43095" refreshError="1"/>
      <sheetData sheetId="43096" refreshError="1"/>
      <sheetData sheetId="43097" refreshError="1"/>
      <sheetData sheetId="43098" refreshError="1"/>
      <sheetData sheetId="43099" refreshError="1"/>
      <sheetData sheetId="43100" refreshError="1"/>
      <sheetData sheetId="43101" refreshError="1"/>
      <sheetData sheetId="43102" refreshError="1"/>
      <sheetData sheetId="43103" refreshError="1"/>
      <sheetData sheetId="43104" refreshError="1"/>
      <sheetData sheetId="43105" refreshError="1"/>
      <sheetData sheetId="43106" refreshError="1"/>
      <sheetData sheetId="43107" refreshError="1"/>
      <sheetData sheetId="43108" refreshError="1"/>
      <sheetData sheetId="43109" refreshError="1"/>
      <sheetData sheetId="43110" refreshError="1"/>
      <sheetData sheetId="43111" refreshError="1"/>
      <sheetData sheetId="43112" refreshError="1"/>
      <sheetData sheetId="43113" refreshError="1"/>
      <sheetData sheetId="43114" refreshError="1"/>
      <sheetData sheetId="43115" refreshError="1"/>
      <sheetData sheetId="43116" refreshError="1"/>
      <sheetData sheetId="43117" refreshError="1"/>
      <sheetData sheetId="43118" refreshError="1"/>
      <sheetData sheetId="43119" refreshError="1"/>
      <sheetData sheetId="43120" refreshError="1"/>
      <sheetData sheetId="43121" refreshError="1"/>
      <sheetData sheetId="43122" refreshError="1"/>
      <sheetData sheetId="43123" refreshError="1"/>
      <sheetData sheetId="43124" refreshError="1"/>
      <sheetData sheetId="43125" refreshError="1"/>
      <sheetData sheetId="43126" refreshError="1"/>
      <sheetData sheetId="43127" refreshError="1"/>
      <sheetData sheetId="43128" refreshError="1"/>
      <sheetData sheetId="43129" refreshError="1"/>
      <sheetData sheetId="43130" refreshError="1"/>
      <sheetData sheetId="43131" refreshError="1"/>
      <sheetData sheetId="43132" refreshError="1"/>
      <sheetData sheetId="43133" refreshError="1"/>
      <sheetData sheetId="43134" refreshError="1"/>
      <sheetData sheetId="43135" refreshError="1"/>
      <sheetData sheetId="43136" refreshError="1"/>
      <sheetData sheetId="43137" refreshError="1"/>
      <sheetData sheetId="43138" refreshError="1"/>
      <sheetData sheetId="43139" refreshError="1"/>
      <sheetData sheetId="43140" refreshError="1"/>
      <sheetData sheetId="43141" refreshError="1"/>
      <sheetData sheetId="43142" refreshError="1"/>
      <sheetData sheetId="43143" refreshError="1"/>
      <sheetData sheetId="43144" refreshError="1"/>
      <sheetData sheetId="43145" refreshError="1"/>
      <sheetData sheetId="43146" refreshError="1"/>
      <sheetData sheetId="43147" refreshError="1"/>
      <sheetData sheetId="43148" refreshError="1"/>
      <sheetData sheetId="43149" refreshError="1"/>
      <sheetData sheetId="43150" refreshError="1"/>
      <sheetData sheetId="43151" refreshError="1"/>
      <sheetData sheetId="43152" refreshError="1"/>
      <sheetData sheetId="43153" refreshError="1"/>
      <sheetData sheetId="43154" refreshError="1"/>
      <sheetData sheetId="43155" refreshError="1"/>
      <sheetData sheetId="43156" refreshError="1"/>
      <sheetData sheetId="43157" refreshError="1"/>
      <sheetData sheetId="43158" refreshError="1"/>
      <sheetData sheetId="43159" refreshError="1"/>
      <sheetData sheetId="43160" refreshError="1"/>
      <sheetData sheetId="43161" refreshError="1"/>
      <sheetData sheetId="43162" refreshError="1"/>
      <sheetData sheetId="43163" refreshError="1"/>
      <sheetData sheetId="43164" refreshError="1"/>
      <sheetData sheetId="43165" refreshError="1"/>
      <sheetData sheetId="43166" refreshError="1"/>
      <sheetData sheetId="43167" refreshError="1"/>
      <sheetData sheetId="43168" refreshError="1"/>
      <sheetData sheetId="43169" refreshError="1"/>
      <sheetData sheetId="43170" refreshError="1"/>
      <sheetData sheetId="43171" refreshError="1"/>
      <sheetData sheetId="43172" refreshError="1"/>
      <sheetData sheetId="43173" refreshError="1"/>
      <sheetData sheetId="43174" refreshError="1"/>
      <sheetData sheetId="43175" refreshError="1"/>
      <sheetData sheetId="43176" refreshError="1"/>
      <sheetData sheetId="43177" refreshError="1"/>
      <sheetData sheetId="43178" refreshError="1"/>
      <sheetData sheetId="43179" refreshError="1"/>
      <sheetData sheetId="43180" refreshError="1"/>
      <sheetData sheetId="43181" refreshError="1"/>
      <sheetData sheetId="43182" refreshError="1"/>
      <sheetData sheetId="43183" refreshError="1"/>
      <sheetData sheetId="43184" refreshError="1"/>
      <sheetData sheetId="43185" refreshError="1"/>
      <sheetData sheetId="43186" refreshError="1"/>
      <sheetData sheetId="43187" refreshError="1"/>
      <sheetData sheetId="43188" refreshError="1"/>
      <sheetData sheetId="43189" refreshError="1"/>
      <sheetData sheetId="43190" refreshError="1"/>
      <sheetData sheetId="43191" refreshError="1"/>
      <sheetData sheetId="43192" refreshError="1"/>
      <sheetData sheetId="43193" refreshError="1"/>
      <sheetData sheetId="43194" refreshError="1"/>
      <sheetData sheetId="43195" refreshError="1"/>
      <sheetData sheetId="43196" refreshError="1"/>
      <sheetData sheetId="43197" refreshError="1"/>
      <sheetData sheetId="43198" refreshError="1"/>
      <sheetData sheetId="43199" refreshError="1"/>
      <sheetData sheetId="43200" refreshError="1"/>
      <sheetData sheetId="43201" refreshError="1"/>
      <sheetData sheetId="43202" refreshError="1"/>
      <sheetData sheetId="43203" refreshError="1"/>
      <sheetData sheetId="43204" refreshError="1"/>
      <sheetData sheetId="43205" refreshError="1"/>
      <sheetData sheetId="43206" refreshError="1"/>
      <sheetData sheetId="43207" refreshError="1"/>
      <sheetData sheetId="43208" refreshError="1"/>
      <sheetData sheetId="43209" refreshError="1"/>
      <sheetData sheetId="43210" refreshError="1"/>
      <sheetData sheetId="43211" refreshError="1"/>
      <sheetData sheetId="43212" refreshError="1"/>
      <sheetData sheetId="43213" refreshError="1"/>
      <sheetData sheetId="43214" refreshError="1"/>
      <sheetData sheetId="43215" refreshError="1"/>
      <sheetData sheetId="43216" refreshError="1"/>
      <sheetData sheetId="43217" refreshError="1"/>
      <sheetData sheetId="43218" refreshError="1"/>
      <sheetData sheetId="43219" refreshError="1"/>
      <sheetData sheetId="43220" refreshError="1"/>
      <sheetData sheetId="43221" refreshError="1"/>
      <sheetData sheetId="43222" refreshError="1"/>
      <sheetData sheetId="43223" refreshError="1"/>
      <sheetData sheetId="43224" refreshError="1"/>
      <sheetData sheetId="43225" refreshError="1"/>
      <sheetData sheetId="43226" refreshError="1"/>
      <sheetData sheetId="43227" refreshError="1"/>
      <sheetData sheetId="43228" refreshError="1"/>
      <sheetData sheetId="43229" refreshError="1"/>
      <sheetData sheetId="43230" refreshError="1"/>
      <sheetData sheetId="43231" refreshError="1"/>
      <sheetData sheetId="43232" refreshError="1"/>
      <sheetData sheetId="43233" refreshError="1"/>
      <sheetData sheetId="43234" refreshError="1"/>
      <sheetData sheetId="43235" refreshError="1"/>
      <sheetData sheetId="43236" refreshError="1"/>
      <sheetData sheetId="43237" refreshError="1"/>
      <sheetData sheetId="43238" refreshError="1"/>
      <sheetData sheetId="43239" refreshError="1"/>
      <sheetData sheetId="43240" refreshError="1"/>
      <sheetData sheetId="43241" refreshError="1"/>
      <sheetData sheetId="43242" refreshError="1"/>
      <sheetData sheetId="43243" refreshError="1"/>
      <sheetData sheetId="43244" refreshError="1"/>
      <sheetData sheetId="43245" refreshError="1"/>
      <sheetData sheetId="43246"/>
      <sheetData sheetId="43247" refreshError="1"/>
      <sheetData sheetId="43248" refreshError="1"/>
      <sheetData sheetId="43249" refreshError="1"/>
      <sheetData sheetId="43250" refreshError="1"/>
      <sheetData sheetId="43251" refreshError="1"/>
      <sheetData sheetId="43252" refreshError="1"/>
      <sheetData sheetId="43253" refreshError="1"/>
      <sheetData sheetId="43254" refreshError="1"/>
      <sheetData sheetId="43255" refreshError="1"/>
      <sheetData sheetId="43256" refreshError="1"/>
      <sheetData sheetId="43257" refreshError="1"/>
      <sheetData sheetId="43258" refreshError="1"/>
      <sheetData sheetId="43259" refreshError="1"/>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efreshError="1"/>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refreshError="1"/>
      <sheetData sheetId="43285" refreshError="1"/>
      <sheetData sheetId="43286" refreshError="1"/>
      <sheetData sheetId="43287" refreshError="1"/>
      <sheetData sheetId="43288" refreshError="1"/>
      <sheetData sheetId="43289" refreshError="1"/>
      <sheetData sheetId="43290" refreshError="1"/>
      <sheetData sheetId="43291" refreshError="1"/>
      <sheetData sheetId="43292" refreshError="1"/>
      <sheetData sheetId="43293" refreshError="1"/>
      <sheetData sheetId="43294" refreshError="1"/>
      <sheetData sheetId="43295" refreshError="1"/>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refreshError="1"/>
      <sheetData sheetId="43921"/>
      <sheetData sheetId="43922" refreshError="1"/>
      <sheetData sheetId="43923"/>
      <sheetData sheetId="43924" refreshError="1"/>
      <sheetData sheetId="43925"/>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sheetData sheetId="44016"/>
      <sheetData sheetId="44017"/>
      <sheetData sheetId="44018" refreshError="1"/>
      <sheetData sheetId="44019" refreshError="1"/>
      <sheetData sheetId="44020"/>
      <sheetData sheetId="4402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refreshError="1"/>
      <sheetData sheetId="44040" refreshError="1"/>
      <sheetData sheetId="44041" refreshError="1"/>
      <sheetData sheetId="44042"/>
      <sheetData sheetId="44043"/>
      <sheetData sheetId="44044"/>
      <sheetData sheetId="44045"/>
      <sheetData sheetId="44046"/>
      <sheetData sheetId="44047"/>
      <sheetData sheetId="44048"/>
      <sheetData sheetId="44049"/>
      <sheetData sheetId="44050"/>
      <sheetData sheetId="44051" refreshError="1"/>
      <sheetData sheetId="44052"/>
      <sheetData sheetId="44053" refreshError="1"/>
      <sheetData sheetId="44054"/>
      <sheetData sheetId="44055"/>
      <sheetData sheetId="44056"/>
      <sheetData sheetId="44057"/>
      <sheetData sheetId="44058" refreshError="1"/>
      <sheetData sheetId="44059"/>
      <sheetData sheetId="44060"/>
      <sheetData sheetId="44061"/>
      <sheetData sheetId="44062"/>
      <sheetData sheetId="44063"/>
      <sheetData sheetId="44064"/>
      <sheetData sheetId="44065"/>
      <sheetData sheetId="44066"/>
      <sheetData sheetId="44067"/>
      <sheetData sheetId="44068"/>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sheetData sheetId="44081" refreshError="1"/>
      <sheetData sheetId="44082" refreshError="1"/>
      <sheetData sheetId="44083" refreshError="1"/>
      <sheetData sheetId="44084"/>
      <sheetData sheetId="44085" refreshError="1"/>
      <sheetData sheetId="44086" refreshError="1"/>
      <sheetData sheetId="44087" refreshError="1"/>
      <sheetData sheetId="44088" refreshError="1"/>
      <sheetData sheetId="44089" refreshError="1"/>
      <sheetData sheetId="44090"/>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efreshError="1"/>
      <sheetData sheetId="44149" refreshError="1"/>
      <sheetData sheetId="44150" refreshError="1"/>
      <sheetData sheetId="44151"/>
      <sheetData sheetId="44152"/>
      <sheetData sheetId="44153" refreshError="1"/>
      <sheetData sheetId="44154" refreshError="1"/>
      <sheetData sheetId="44155" refreshError="1"/>
      <sheetData sheetId="44156"/>
      <sheetData sheetId="44157"/>
      <sheetData sheetId="44158"/>
      <sheetData sheetId="44159"/>
      <sheetData sheetId="44160"/>
      <sheetData sheetId="44161"/>
      <sheetData sheetId="44162"/>
      <sheetData sheetId="44163"/>
      <sheetData sheetId="44164"/>
      <sheetData sheetId="44165"/>
      <sheetData sheetId="44166"/>
      <sheetData sheetId="44167"/>
      <sheetData sheetId="44168"/>
      <sheetData sheetId="44169"/>
      <sheetData sheetId="44170"/>
      <sheetData sheetId="44171"/>
      <sheetData sheetId="44172"/>
      <sheetData sheetId="44173"/>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efreshError="1"/>
      <sheetData sheetId="44227" refreshError="1"/>
      <sheetData sheetId="44228" refreshError="1"/>
      <sheetData sheetId="44229"/>
      <sheetData sheetId="44230"/>
      <sheetData sheetId="44231"/>
      <sheetData sheetId="44232"/>
      <sheetData sheetId="44233" refreshError="1"/>
      <sheetData sheetId="44234" refreshError="1"/>
      <sheetData sheetId="44235"/>
      <sheetData sheetId="44236"/>
      <sheetData sheetId="44237"/>
      <sheetData sheetId="44238"/>
      <sheetData sheetId="44239"/>
      <sheetData sheetId="44240"/>
      <sheetData sheetId="44241"/>
      <sheetData sheetId="44242"/>
      <sheetData sheetId="44243"/>
      <sheetData sheetId="44244"/>
      <sheetData sheetId="44245"/>
      <sheetData sheetId="44246"/>
      <sheetData sheetId="44247"/>
      <sheetData sheetId="44248"/>
      <sheetData sheetId="44249"/>
      <sheetData sheetId="44250"/>
      <sheetData sheetId="44251"/>
      <sheetData sheetId="44252"/>
      <sheetData sheetId="44253"/>
      <sheetData sheetId="44254"/>
      <sheetData sheetId="44255"/>
      <sheetData sheetId="44256"/>
      <sheetData sheetId="44257"/>
      <sheetData sheetId="44258"/>
      <sheetData sheetId="44259"/>
      <sheetData sheetId="44260"/>
      <sheetData sheetId="44261"/>
      <sheetData sheetId="44262"/>
      <sheetData sheetId="44263"/>
      <sheetData sheetId="44264"/>
      <sheetData sheetId="44265"/>
      <sheetData sheetId="44266"/>
      <sheetData sheetId="44267"/>
      <sheetData sheetId="44268"/>
      <sheetData sheetId="44269"/>
      <sheetData sheetId="44270"/>
      <sheetData sheetId="44271"/>
      <sheetData sheetId="44272"/>
      <sheetData sheetId="44273"/>
      <sheetData sheetId="44274"/>
      <sheetData sheetId="44275"/>
      <sheetData sheetId="44276"/>
      <sheetData sheetId="44277"/>
      <sheetData sheetId="44278"/>
      <sheetData sheetId="44279"/>
      <sheetData sheetId="44280"/>
      <sheetData sheetId="44281"/>
      <sheetData sheetId="44282"/>
      <sheetData sheetId="44283"/>
      <sheetData sheetId="44284"/>
      <sheetData sheetId="44285"/>
      <sheetData sheetId="44286"/>
      <sheetData sheetId="44287"/>
      <sheetData sheetId="44288"/>
      <sheetData sheetId="44289"/>
      <sheetData sheetId="44290"/>
      <sheetData sheetId="44291"/>
      <sheetData sheetId="44292"/>
      <sheetData sheetId="44293"/>
      <sheetData sheetId="44294"/>
      <sheetData sheetId="44295"/>
      <sheetData sheetId="44296"/>
      <sheetData sheetId="44297"/>
      <sheetData sheetId="44298"/>
      <sheetData sheetId="44299"/>
      <sheetData sheetId="44300"/>
      <sheetData sheetId="44301"/>
      <sheetData sheetId="44302"/>
      <sheetData sheetId="44303"/>
      <sheetData sheetId="44304"/>
      <sheetData sheetId="44305"/>
      <sheetData sheetId="44306"/>
      <sheetData sheetId="44307"/>
      <sheetData sheetId="44308"/>
      <sheetData sheetId="44309"/>
      <sheetData sheetId="44310" refreshError="1"/>
      <sheetData sheetId="44311" refreshError="1"/>
      <sheetData sheetId="44312"/>
      <sheetData sheetId="44313"/>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sheetData sheetId="44331" refreshError="1"/>
      <sheetData sheetId="44332" refreshError="1"/>
      <sheetData sheetId="44333" refreshError="1"/>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sheetData sheetId="44360"/>
      <sheetData sheetId="44361"/>
      <sheetData sheetId="44362"/>
      <sheetData sheetId="44363"/>
      <sheetData sheetId="44364"/>
      <sheetData sheetId="44365"/>
      <sheetData sheetId="44366"/>
      <sheetData sheetId="44367"/>
      <sheetData sheetId="44368"/>
      <sheetData sheetId="44369"/>
      <sheetData sheetId="44370"/>
      <sheetData sheetId="44371"/>
      <sheetData sheetId="44372"/>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Summary Transformers"/>
      <sheetName val="1 Summary"/>
      <sheetName val="SUMMARY"/>
      <sheetName val="Sched-Structure"/>
      <sheetName val="Category Lookup Table"/>
      <sheetName val="Netstatement"/>
      <sheetName val="CABLE TABLE"/>
      <sheetName val="Sheet9"/>
      <sheetName val="Sched-Structure IFB"/>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s>
    <sheetDataSet>
      <sheetData sheetId="0"/>
      <sheetData sheetId="1"/>
      <sheetData sheetId="2" refreshError="1"/>
      <sheetData sheetId="3" refreshError="1"/>
      <sheetData sheetId="4"/>
      <sheetData sheetId="5"/>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K9B Profile"/>
      <sheetName val="Sched-Structure IFB"/>
      <sheetName val="Channel - final template"/>
      <sheetName val="Pipe Schedule"/>
      <sheetName val="Total  Amount"/>
      <sheetName val="QUERY"/>
      <sheetName val="CESMM3 class"/>
      <sheetName val="Road_Schedule"/>
      <sheetName val="data_sop"/>
      <sheetName val="Stormwater Pipe Network"/>
      <sheetName val="Trench data"/>
      <sheetName val="Bill No. 3 Podium"/>
      <sheetName val="Project Brief"/>
      <sheetName val="BC - Final Templates"/>
      <sheetName val="RCBC Reinforcement"/>
      <sheetName val="new ext"/>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RATES"/>
      <sheetName val="Summary Transformers"/>
      <sheetName val="GRSummary"/>
      <sheetName val="CASHFLOW CODES"/>
      <sheetName val="Sched-Structure IFB"/>
      <sheetName val="CABLE TABLE"/>
      <sheetName val=" Est "/>
      <sheetName val="Channel - final template"/>
      <sheetName val="take off"/>
      <sheetName val="door sched"/>
      <sheetName val="FL"/>
      <sheetName val="ST"/>
      <sheetName val="PML ~ PRICE BOOK 1Q07 ~ DRAFT v"/>
      <sheetName val="Commitments_Potential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sheetData sheetId="3166"/>
      <sheetData sheetId="3167" refreshError="1"/>
      <sheetData sheetId="3168" refreshError="1"/>
      <sheetData sheetId="3169" refreshError="1"/>
      <sheetData sheetId="3170" refreshError="1"/>
      <sheetData sheetId="3171" refreshError="1"/>
      <sheetData sheetId="3172" refreshError="1"/>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sheetData sheetId="3662" refreshError="1"/>
      <sheetData sheetId="3663" refreshError="1"/>
      <sheetData sheetId="3664" refreshError="1"/>
      <sheetData sheetId="3665" refreshError="1"/>
      <sheetData sheetId="3666" refreshError="1"/>
      <sheetData sheetId="3667"/>
      <sheetData sheetId="3668"/>
      <sheetData sheetId="3669"/>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refreshError="1"/>
      <sheetData sheetId="3733" refreshError="1"/>
      <sheetData sheetId="3734" refreshError="1"/>
      <sheetData sheetId="3735" refreshError="1"/>
      <sheetData sheetId="3736" refreshError="1"/>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refreshError="1"/>
      <sheetData sheetId="5579" refreshError="1"/>
      <sheetData sheetId="5580" refreshError="1"/>
      <sheetData sheetId="5581" refreshError="1"/>
      <sheetData sheetId="5582" refreshError="1"/>
      <sheetData sheetId="5583" refreshError="1"/>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STAFFSCHED "/>
      <sheetName val="Y-WORK"/>
      <sheetName val="BOQ건축"/>
      <sheetName val="Basement Extract"/>
      <sheetName val="SAD"/>
      <sheetName val="SA Plen."/>
      <sheetName val="Retu. Duct"/>
      <sheetName val="RA Plen."/>
      <sheetName val="T. Ex. Duct"/>
      <sheetName val="concrete"/>
      <sheetName val="Harewood"/>
      <sheetName val="HQ-TO"/>
      <sheetName val="Rev.01"/>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A"/>
      <sheetName val="MT-0010"/>
      <sheetName val="Budget Analysis"/>
      <sheetName val="SCLS 1"/>
      <sheetName val="EA Sum"/>
      <sheetName val="SubmitCal"/>
      <sheetName val="Analysis"/>
      <sheetName val="Doha WBS Clean"/>
      <sheetName val="SUMMARY-MOS"/>
      <sheetName val="MOS - June 2018"/>
      <sheetName val="1CP"/>
      <sheetName val="Sheet 2"/>
      <sheetName val="Internal"/>
      <sheetName val="MORGACTS"/>
      <sheetName val="G"/>
      <sheetName val="INDIGINEOUS ITEMS "/>
      <sheetName val="ECARates"/>
      <sheetName val="Sched-Structure IFB"/>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Channel Invert"/>
      <sheetName val="grsummary"/>
      <sheetName val="ancillary"/>
      <sheetName val="Assumptions"/>
      <sheetName val="Basis"/>
      <sheetName val="BULD.3"/>
      <sheetName val="1 Summary"/>
      <sheetName val="DATA"/>
      <sheetName val="H.Satuan"/>
      <sheetName val="COVER"/>
      <sheetName val="Sched-Structure"/>
      <sheetName val="Varitations Not Agreed"/>
      <sheetName val="Sheet9"/>
      <sheetName val="Services_InitialEst_UtilityServ"/>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MOTOR"/>
      <sheetName val="BC - Final Templates"/>
      <sheetName val="RCBC Reinforcement"/>
      <sheetName val="Summary"/>
      <sheetName val="BOQ"/>
      <sheetName val="Val breakdown"/>
      <sheetName val="Pipe Schedule"/>
      <sheetName val="SUP-DET"/>
      <sheetName val="P-Sum-Cab"/>
      <sheetName val="Gen Summary"/>
      <sheetName val="RELAYS"/>
      <sheetName val="Manhole Sch"/>
      <sheetName val="Intro"/>
      <sheetName val="eval"/>
      <sheetName val="Mhr&amp;Eq"/>
      <sheetName val="TTL"/>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sheetData sheetId="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DATA"/>
      <sheetName val="Report_Status"/>
      <sheetName val="PM_Status"/>
      <sheetName val="Project_Status"/>
      <sheetName val="Project_Completion"/>
      <sheetName val="Project_Completion (3)"/>
      <sheetName val="Closed_Projects"/>
      <sheetName val="Open_Projects"/>
      <sheetName val="OrgCtyCalc"/>
      <sheetName val="OrgCtyRem_Eastern"/>
      <sheetName val="OrgCtyRem_Central"/>
      <sheetName val="Org_legend"/>
      <sheetName val="Li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Estimate"/>
      <sheetName val="Possn Summary"/>
      <sheetName val="Prev' Summary"/>
      <sheetName val="Est Appl"/>
      <sheetName val="Tabl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RATES"/>
      <sheetName val="Add_Callout"/>
      <sheetName val="Ra  stair"/>
      <sheetName val="5"/>
      <sheetName val="#REF"/>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Possn Uplifts"/>
      <sheetName val="#REF"/>
      <sheetName val="Bill 1 - Preliminaries"/>
      <sheetName val="Structural Concrete"/>
      <sheetName val="General Arrangement"/>
      <sheetName val="Storage Units"/>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ESTIMATE"/>
      <sheetName val="Mhr&amp;Eq"/>
      <sheetName val="Div.Sum"/>
      <sheetName val="AMTECH"/>
      <sheetName val="Controls"/>
      <sheetName val="RELAYS"/>
      <sheetName val="GM &amp; TA"/>
      <sheetName val="Rates"/>
      <sheetName val="BOQ"/>
      <sheetName val="a.PQ"/>
      <sheetName val="Manhole Sch"/>
      <sheetName val="Prev' Summary"/>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B"/>
      <sheetName val="General Information"/>
      <sheetName val="Weekly Progress Report"/>
      <sheetName val="Sheet1"/>
      <sheetName val="Progress"/>
      <sheetName val="Weekly Photos"/>
      <sheetName val="FIR Summary"/>
      <sheetName val="Quality"/>
      <sheetName val="Quality-Stat"/>
      <sheetName val="HSE"/>
      <sheetName val="HSE-Stat"/>
      <sheetName val="Risk Register "/>
      <sheetName val="Major Quantities"/>
      <sheetName val="CCO"/>
      <sheetName val="Invoice Log"/>
      <sheetName val="Procurement"/>
      <sheetName val="Issues"/>
      <sheetName val="Manpower"/>
      <sheetName val="Milestones"/>
      <sheetName val="Schedule"/>
      <sheetName val="EV-Chart Data"/>
      <sheetName val="Physical-Chart Data"/>
      <sheetName val="Testing"/>
      <sheetName val="Sheet2"/>
      <sheetName val="Codes"/>
    </sheetNames>
    <sheetDataSet>
      <sheetData sheetId="0" refreshError="1"/>
      <sheetData sheetId="1">
        <row r="3">
          <cell r="C3" t="str">
            <v>Improvement of Waad Al Shamal Industrial City Fence &amp; Gates</v>
          </cell>
        </row>
        <row r="4">
          <cell r="C4" t="str">
            <v>WAS1-05-006 </v>
          </cell>
        </row>
        <row r="5">
          <cell r="C5" t="str">
            <v>Hamza Mohammad Alderi Construction Co.</v>
          </cell>
        </row>
        <row r="6">
          <cell r="C6" t="str">
            <v>Consolidated Consultants Group</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B"/>
      <sheetName val="Weekly Progress Report"/>
      <sheetName val="Sheet1"/>
      <sheetName val="General Information"/>
      <sheetName val="Progress"/>
      <sheetName val="PMS-1"/>
      <sheetName val="PMS-2"/>
      <sheetName val="Photos"/>
      <sheetName val="Risk Register "/>
      <sheetName val="Quality"/>
      <sheetName val="Quality-Stat"/>
      <sheetName val="HSE"/>
      <sheetName val="HSE-Stat"/>
      <sheetName val="Major Quantities"/>
      <sheetName val="CCO"/>
      <sheetName val="Procurement"/>
      <sheetName val="Invoice Log"/>
      <sheetName val="Issues"/>
      <sheetName val="Manpower"/>
      <sheetName val="Milestones"/>
      <sheetName val="Schedule"/>
      <sheetName val="EV-Chart Data"/>
      <sheetName val="Physical-Chart Data"/>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C10">
            <v>0.915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A11"/>
  <sheetViews>
    <sheetView zoomScale="60" zoomScaleNormal="60" topLeftCell="A3" workbookViewId="0">
      <selection activeCell="L23" sqref="L23"/>
    </sheetView>
  </sheetViews>
  <sheetFormatPr defaultColWidth="9" defaultRowHeight="15"/>
  <cols>
    <col min="1" max="1" width="9.78095238095238" customWidth="1"/>
    <col min="2" max="2" width="16.7809523809524" customWidth="1"/>
    <col min="3" max="3" width="11.4380952380952" customWidth="1"/>
    <col min="4" max="5" width="15.4380952380952" customWidth="1"/>
    <col min="10" max="10" width="12.4380952380952" customWidth="1"/>
    <col min="11" max="11" width="11.2190476190476" customWidth="1"/>
    <col min="12" max="12" width="12.2190476190476" customWidth="1"/>
    <col min="13" max="13" width="11.4380952380952" customWidth="1"/>
    <col min="14" max="14" width="12.552380952381" customWidth="1"/>
    <col min="15" max="15" width="11.2190476190476" customWidth="1"/>
    <col min="16" max="16" width="14" customWidth="1"/>
    <col min="17" max="17" width="13.4380952380952" customWidth="1"/>
    <col min="18" max="20" width="11.4380952380952" customWidth="1"/>
    <col min="21" max="23" width="10.4380952380952" customWidth="1"/>
    <col min="27" max="27" width="9.43809523809524" customWidth="1"/>
    <col min="36" max="39" width="14.4380952380952" customWidth="1"/>
    <col min="53" max="53" width="14" customWidth="1"/>
    <col min="54" max="54" width="17.552380952381" customWidth="1"/>
    <col min="55" max="55" width="15.7809523809524" customWidth="1"/>
    <col min="72" max="74" width="9.43809523809524" customWidth="1"/>
    <col min="75" max="75" width="9.55238095238095" customWidth="1"/>
    <col min="76" max="76" width="9.43809523809524" customWidth="1"/>
    <col min="77" max="77" width="9.55238095238095" customWidth="1"/>
    <col min="79" max="79" width="9.21904761904762" customWidth="1"/>
    <col min="80" max="80" width="9.55238095238095" customWidth="1"/>
    <col min="89" max="91" width="9.43809523809524" customWidth="1"/>
    <col min="92" max="92" width="9.55238095238095" customWidth="1"/>
    <col min="93" max="94" width="9.43809523809524" customWidth="1"/>
    <col min="95" max="95" width="9" customWidth="1"/>
    <col min="103" max="103" width="10.2190476190476" customWidth="1"/>
    <col min="104" max="104" width="8.78095238095238" customWidth="1"/>
    <col min="105" max="105" width="12.4380952380952" customWidth="1"/>
    <col min="106" max="118" width="8.78095238095238" customWidth="1"/>
    <col min="166" max="166" width="11" customWidth="1"/>
    <col min="175" max="175" width="10.7809523809524" customWidth="1"/>
    <col min="176" max="176" width="9.43809523809524" customWidth="1"/>
    <col min="177" max="177" width="9.55238095238095" customWidth="1"/>
    <col min="178" max="178" width="9" customWidth="1"/>
    <col min="179" max="179" width="9.55238095238095" customWidth="1"/>
    <col min="180" max="180" width="9.21904761904762" customWidth="1"/>
    <col min="183" max="183" width="14.4380952380952" customWidth="1"/>
  </cols>
  <sheetData>
    <row r="1" ht="15.75" spans="1:183">
      <c r="A1" s="7" t="str">
        <f>'Weekly Progress Report'!$A$1</f>
        <v>MODON - Weekly Progress Report - Construction Projects</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row>
    <row r="2" spans="1:183">
      <c r="A2" s="7"/>
      <c r="B2" s="7" t="str">
        <f>'Weekly Progress Report'!$A$2</f>
        <v>Contract General Information</v>
      </c>
      <c r="C2" s="7"/>
      <c r="D2" s="7"/>
      <c r="E2" s="7"/>
      <c r="F2" s="7"/>
      <c r="G2" s="7"/>
      <c r="H2" s="7"/>
      <c r="I2" s="7"/>
      <c r="J2" s="1863" t="str">
        <f>'Weekly Progress Report'!G2</f>
        <v>Key Dates</v>
      </c>
      <c r="K2" s="1864"/>
      <c r="L2" s="1864"/>
      <c r="M2" s="1864"/>
      <c r="N2" s="1864"/>
      <c r="O2" s="1864"/>
      <c r="P2" s="1864"/>
      <c r="Q2" s="1864"/>
      <c r="R2" s="1864"/>
      <c r="S2" s="1864"/>
      <c r="T2" s="1865"/>
      <c r="U2" s="1863" t="str">
        <f>'Weekly Progress Report'!$L$2</f>
        <v>Cost Summary (SR)</v>
      </c>
      <c r="V2" s="1864"/>
      <c r="W2" s="1864"/>
      <c r="X2" s="1864"/>
      <c r="Y2" s="1864"/>
      <c r="Z2" s="1864"/>
      <c r="AA2" s="1864"/>
      <c r="AB2" s="1865"/>
      <c r="AC2" s="1864"/>
      <c r="AD2" s="1863" t="str">
        <f>'Weekly Progress Report'!$T$2</f>
        <v>Performance Summary</v>
      </c>
      <c r="AE2" s="1864"/>
      <c r="AF2" s="1864"/>
      <c r="AG2" s="1864"/>
      <c r="AH2" s="1864"/>
      <c r="AI2" s="1864"/>
      <c r="AJ2" s="1864"/>
      <c r="AK2" s="1864"/>
      <c r="AL2" s="1864"/>
      <c r="AM2" s="1864"/>
      <c r="AN2" s="1864"/>
      <c r="AO2" s="1865"/>
      <c r="AP2" s="1863" t="str">
        <f>'Weekly Progress Report'!A54</f>
        <v>Shop Drawings</v>
      </c>
      <c r="AQ2" s="1864"/>
      <c r="AR2" s="1864"/>
      <c r="AS2" s="1865"/>
      <c r="AT2" s="1863" t="str">
        <f>'Weekly Progress Report'!A63</f>
        <v>Material Approval</v>
      </c>
      <c r="AU2" s="1864"/>
      <c r="AV2" s="1865"/>
      <c r="AW2" s="1863" t="str">
        <f>'Weekly Progress Report'!A72</f>
        <v>Procurement Summary</v>
      </c>
      <c r="AX2" s="1864"/>
      <c r="AY2" s="1864"/>
      <c r="AZ2" s="1864"/>
      <c r="BA2" s="1864"/>
      <c r="BB2" s="1864"/>
      <c r="BC2" s="1865"/>
      <c r="BD2" s="1863" t="str">
        <f>'Weekly Progress Report'!K54</f>
        <v>Quality Reports</v>
      </c>
      <c r="BE2" s="1864"/>
      <c r="BF2" s="1864"/>
      <c r="BG2" s="1864"/>
      <c r="BH2" s="1864"/>
      <c r="BI2" s="1864"/>
      <c r="BJ2" s="1864"/>
      <c r="BK2" s="1864"/>
      <c r="BL2" s="1864"/>
      <c r="BM2" s="1864"/>
      <c r="BN2" s="1864"/>
      <c r="BO2" s="1864"/>
      <c r="BP2" s="1864"/>
      <c r="BQ2" s="1864"/>
      <c r="BR2" s="1864"/>
      <c r="BS2" s="1865"/>
      <c r="BT2" s="1863" t="str">
        <f>'Weekly Progress Report'!K62</f>
        <v>Key Submittals Approval Status</v>
      </c>
      <c r="BU2" s="1864"/>
      <c r="BV2" s="1864"/>
      <c r="BW2" s="1864"/>
      <c r="BX2" s="1864"/>
      <c r="BY2" s="1864"/>
      <c r="BZ2" s="1864"/>
      <c r="CA2" s="1864"/>
      <c r="CB2" s="1864"/>
      <c r="CC2" s="1865"/>
      <c r="CD2" s="1863" t="str">
        <f>'Weekly Progress Report'!K68</f>
        <v>Invoices Summary</v>
      </c>
      <c r="CE2" s="1864"/>
      <c r="CF2" s="1864"/>
      <c r="CG2" s="1864"/>
      <c r="CH2" s="1864"/>
      <c r="CI2" s="1864"/>
      <c r="CJ2" s="1864"/>
      <c r="CK2" s="1864"/>
      <c r="CL2" s="1864"/>
      <c r="CM2" s="1864"/>
      <c r="CN2" s="1864"/>
      <c r="CO2" s="1864"/>
      <c r="CP2" s="1864"/>
      <c r="CQ2" s="1865"/>
      <c r="CR2" s="1863" t="str">
        <f>'Weekly Progress Report'!K76</f>
        <v>Resources at Site</v>
      </c>
      <c r="CS2" s="1864"/>
      <c r="CT2" s="1864"/>
      <c r="CU2" s="1864"/>
      <c r="CV2" s="1864"/>
      <c r="CW2" s="1864"/>
      <c r="CX2" s="1865"/>
      <c r="CY2" s="1863" t="str">
        <f>'Weekly Progress Report'!V54</f>
        <v>Safety Statistics</v>
      </c>
      <c r="CZ2" s="1864"/>
      <c r="DA2" s="1864"/>
      <c r="DB2" s="1864"/>
      <c r="DC2" s="1864"/>
      <c r="DD2" s="1864"/>
      <c r="DE2" s="1864"/>
      <c r="DF2" s="1864"/>
      <c r="DG2" s="1864"/>
      <c r="DH2" s="1864"/>
      <c r="DI2" s="1864"/>
      <c r="DJ2" s="1864"/>
      <c r="DK2" s="1864"/>
      <c r="DL2" s="1864"/>
      <c r="DM2" s="1864"/>
      <c r="DN2" s="1864"/>
      <c r="DO2" s="1864"/>
      <c r="DP2" s="1864"/>
      <c r="DQ2" s="1864"/>
      <c r="DR2" s="1864"/>
      <c r="DS2" s="1864"/>
      <c r="DT2" s="1864"/>
      <c r="DU2" s="1864"/>
      <c r="DV2" s="1864"/>
      <c r="DW2" s="1864"/>
      <c r="DX2" s="1864"/>
      <c r="DY2" s="1864"/>
      <c r="DZ2" s="1864"/>
      <c r="EA2" s="1864"/>
      <c r="EB2" s="1864"/>
      <c r="EC2" s="1864"/>
      <c r="ED2" s="1864"/>
      <c r="EE2" s="1864"/>
      <c r="EF2" s="1864"/>
      <c r="EG2" s="1864"/>
      <c r="EH2" s="1864"/>
      <c r="EI2" s="1864"/>
      <c r="EJ2" s="1864"/>
      <c r="EK2" s="1864"/>
      <c r="EL2" s="1864"/>
      <c r="EM2" s="1864"/>
      <c r="EN2" s="1864"/>
      <c r="EO2" s="1864"/>
      <c r="EP2" s="1864"/>
      <c r="EQ2" s="1864"/>
      <c r="ER2" s="1864"/>
      <c r="ES2" s="1864"/>
      <c r="ET2" s="1864"/>
      <c r="EU2" s="1864"/>
      <c r="EV2" s="1864"/>
      <c r="EW2" s="1864"/>
      <c r="EX2" s="1864"/>
      <c r="EY2" s="1864"/>
      <c r="EZ2" s="1864"/>
      <c r="FA2" s="1864"/>
      <c r="FB2" s="1864"/>
      <c r="FC2" s="1864"/>
      <c r="FD2" s="1864"/>
      <c r="FE2" s="1864"/>
      <c r="FF2" s="1864"/>
      <c r="FG2" s="1864"/>
      <c r="FH2" s="1864"/>
      <c r="FI2" s="1864"/>
      <c r="FJ2" s="1865"/>
      <c r="FK2" s="1863" t="str">
        <f>'Weekly Progress Report'!A81</f>
        <v>Primavera P6 Schedule Status</v>
      </c>
      <c r="FL2" s="1864"/>
      <c r="FM2" s="1864"/>
      <c r="FN2" s="1864"/>
      <c r="FO2" s="1864"/>
      <c r="FP2" s="1864"/>
      <c r="FQ2" s="1864"/>
      <c r="FR2" s="1865"/>
      <c r="FS2" s="1863" t="str">
        <f>'Weekly Progress Report'!A90</f>
        <v>Weekly Prgoress Photos</v>
      </c>
      <c r="FT2" s="1864"/>
      <c r="FU2" s="1864"/>
      <c r="FV2" s="1864"/>
      <c r="FW2" s="1864"/>
      <c r="FX2" s="1864"/>
      <c r="FY2" s="1864"/>
      <c r="FZ2" s="1864"/>
      <c r="GA2" s="1865"/>
    </row>
    <row r="3" s="26" customFormat="1" ht="56.25" customHeight="1" spans="1:183">
      <c r="A3" s="1866" t="str">
        <f>'Weekly Progress Report'!AE1</f>
        <v>Data Date</v>
      </c>
      <c r="B3" s="1866" t="str">
        <f>'Weekly Progress Report'!A3</f>
        <v>Project Name</v>
      </c>
      <c r="C3" s="1866" t="str">
        <f>'Weekly Progress Report'!A4</f>
        <v>Project ID</v>
      </c>
      <c r="D3" s="1866" t="str">
        <f>'Weekly Progress Report'!A5</f>
        <v>Contractor</v>
      </c>
      <c r="E3" s="1866" t="str">
        <f>'Weekly Progress Report'!A6</f>
        <v>Consultant</v>
      </c>
      <c r="F3" s="1866" t="str">
        <f>'Weekly Progress Report'!D4</f>
        <v>Stage</v>
      </c>
      <c r="G3" s="1866" t="str">
        <f>'Weekly Progress Report'!D5</f>
        <v>Status</v>
      </c>
      <c r="H3" s="1866" t="str">
        <f>'Weekly Progress Report'!D6</f>
        <v>Modon PM</v>
      </c>
      <c r="I3" s="1867" t="str">
        <f>'Weekly Progress Report'!Z2</f>
        <v>Project Scope</v>
      </c>
      <c r="J3" s="1868" t="str">
        <f>'Weekly Progress Report'!G3</f>
        <v>Contract Award</v>
      </c>
      <c r="K3" s="1866" t="str">
        <f>'Weekly Progress Report'!G4</f>
        <v>Contract Sign</v>
      </c>
      <c r="L3" s="1866" t="str">
        <f>'Weekly Progress Report'!G5</f>
        <v>Site Handover</v>
      </c>
      <c r="M3" s="1866" t="str">
        <f>'Weekly Progress Report'!G6</f>
        <v>Original Completion</v>
      </c>
      <c r="N3" s="1866" t="str">
        <f>'Weekly Progress Report'!$H$3</f>
        <v>Contract Award  (Hijri)</v>
      </c>
      <c r="O3" s="1866" t="str">
        <f>'Weekly Progress Report'!$H$4</f>
        <v>Contract Sign  (Hijri)</v>
      </c>
      <c r="P3" s="1866" t="str">
        <f>'Weekly Progress Report'!$H$5</f>
        <v>Site Handover  (Hijri)</v>
      </c>
      <c r="Q3" s="1866" t="str">
        <f>'Weekly Progress Report'!$H$6</f>
        <v>Original Completion (Hijri)</v>
      </c>
      <c r="R3" s="1866" t="str">
        <f>'Weekly Progress Report'!$J$3</f>
        <v>Revised Completion</v>
      </c>
      <c r="S3" s="1866" t="str">
        <f>'Weekly Progress Report'!$J$4</f>
        <v>Committed Completion</v>
      </c>
      <c r="T3" s="1869" t="str">
        <f>'Weekly Progress Report'!$J$5</f>
        <v>Forecast Completion</v>
      </c>
      <c r="U3" s="1868" t="str">
        <f>'Weekly Progress Report'!$L$3</f>
        <v>Original Contract Value</v>
      </c>
      <c r="V3" s="1866" t="str">
        <f>'Weekly Progress Report'!$L$4</f>
        <v>Revised Contract Value</v>
      </c>
      <c r="W3" s="1866" t="str">
        <f>'Weekly Progress Report'!$L$5</f>
        <v>Estimate At Completion Value</v>
      </c>
      <c r="X3" s="1866" t="str">
        <f>'Weekly Progress Report'!$L$6</f>
        <v>Potential Changes</v>
      </c>
      <c r="Y3" s="1866" t="str">
        <f>'Weekly Progress Report'!$P$3</f>
        <v>O&amp;M Value (if any)</v>
      </c>
      <c r="Z3" s="1866" t="str">
        <f>'Weekly Progress Report'!$P$4</f>
        <v>Submitted Invoices (Gross Value)</v>
      </c>
      <c r="AA3" s="1866" t="str">
        <f>'Weekly Progress Report'!$P$5</f>
        <v>Penalities</v>
      </c>
      <c r="AB3" s="1869" t="str">
        <f>'Weekly Progress Report'!$P$6</f>
        <v>FIR Value (Todate)</v>
      </c>
      <c r="AC3" s="1870" t="s">
        <v>0</v>
      </c>
      <c r="AD3" s="1866" t="str">
        <f>'Weekly Progress Report'!$T$3</f>
        <v>Plan Value</v>
      </c>
      <c r="AE3" s="1866" t="str">
        <f>'Weekly Progress Report'!$T$4</f>
        <v>Earn Value</v>
      </c>
      <c r="AF3" s="1866" t="str">
        <f>'Weekly Progress Report'!$V$3</f>
        <v>Phys. Plan Value</v>
      </c>
      <c r="AG3" s="1866" t="str">
        <f>'Weekly Progress Report'!$V$4</f>
        <v>Phys. Earn Value</v>
      </c>
      <c r="AH3" s="1866" t="str">
        <f>'Weekly Progress Report'!$X$3</f>
        <v>Quality Score</v>
      </c>
      <c r="AI3" s="1866" t="str">
        <f>'Weekly Progress Report'!$X$5</f>
        <v>Safety 
Score</v>
      </c>
      <c r="AJ3" s="1866" t="s">
        <v>1</v>
      </c>
      <c r="AK3" s="1866" t="s">
        <v>2</v>
      </c>
      <c r="AL3" s="1866" t="s">
        <v>3</v>
      </c>
      <c r="AM3" s="1866" t="s">
        <v>3</v>
      </c>
      <c r="AN3" s="1866" t="s">
        <v>4</v>
      </c>
      <c r="AO3" s="1869" t="s">
        <v>4</v>
      </c>
      <c r="AP3" s="1868" t="s">
        <v>5</v>
      </c>
      <c r="AQ3" s="1866" t="s">
        <v>6</v>
      </c>
      <c r="AR3" s="1866" t="s">
        <v>7</v>
      </c>
      <c r="AS3" s="1869" t="s">
        <v>8</v>
      </c>
      <c r="AT3" s="1868" t="s">
        <v>9</v>
      </c>
      <c r="AU3" s="1866" t="s">
        <v>10</v>
      </c>
      <c r="AV3" s="1869" t="s">
        <v>11</v>
      </c>
      <c r="AW3" s="1868" t="str">
        <f>'Weekly Progress Report'!C73</f>
        <v>Total Materials</v>
      </c>
      <c r="AX3" s="1866" t="str">
        <f>'Weekly Progress Report'!D73</f>
        <v>Total Number of P.O.</v>
      </c>
      <c r="AY3" s="1866" t="str">
        <f>'Weekly Progress Report'!E73</f>
        <v>Actual P.O.
To Date</v>
      </c>
      <c r="AZ3" s="1866" t="str">
        <f>'Weekly Progress Report'!F73</f>
        <v>Remaining P.O</v>
      </c>
      <c r="BA3" s="1866" t="str">
        <f>'Weekly Progress Report'!G73</f>
        <v>Material on Site</v>
      </c>
      <c r="BB3" s="1866" t="e">
        <f>'Weekly Progress Report'!#REF!</f>
        <v>#REF!</v>
      </c>
      <c r="BC3" s="1869" t="str">
        <f>'Weekly Progress Report'!H73</f>
        <v>Material Delivery Completion (Date)</v>
      </c>
      <c r="BD3" s="1868" t="str">
        <f>"NCR "&amp;'Weekly Progress Report'!M55</f>
        <v>NCR Issued</v>
      </c>
      <c r="BE3" s="1866" t="str">
        <f>"NCR "&amp;'Weekly Progress Report'!N55</f>
        <v>NCR Closed</v>
      </c>
      <c r="BF3" s="1866" t="str">
        <f>"NCR "&amp;'Weekly Progress Report'!O55</f>
        <v>NCR Pending</v>
      </c>
      <c r="BG3" s="1866" t="str">
        <f>"NCR "&amp;'Weekly Progress Report'!P55</f>
        <v>NCR Avg. Closing
(Days)</v>
      </c>
      <c r="BH3" s="1866" t="str">
        <f>"SIR "&amp;'Weekly Progress Report'!M55</f>
        <v>SIR Issued</v>
      </c>
      <c r="BI3" s="1866" t="str">
        <f>"SIR "&amp;'Weekly Progress Report'!N55</f>
        <v>SIR Closed</v>
      </c>
      <c r="BJ3" s="1866" t="str">
        <f>"SIR "&amp;'Weekly Progress Report'!O55</f>
        <v>SIR Pending</v>
      </c>
      <c r="BK3" s="1866" t="str">
        <f>"SIR "&amp;'Weekly Progress Report'!P55</f>
        <v>SIR Avg. Closing
(Days)</v>
      </c>
      <c r="BL3" s="1866" t="str">
        <f>"MIR "&amp;'Weekly Progress Report'!M55</f>
        <v>MIR Issued</v>
      </c>
      <c r="BM3" s="1866" t="str">
        <f>"MIR "&amp;'Weekly Progress Report'!N55</f>
        <v>MIR Closed</v>
      </c>
      <c r="BN3" s="1866" t="str">
        <f>"MIR "&amp;'Weekly Progress Report'!O55</f>
        <v>MIR Pending</v>
      </c>
      <c r="BO3" s="1866" t="str">
        <f>"MIR "&amp;'Weekly Progress Report'!P55</f>
        <v>MIR Avg. Closing
(Days)</v>
      </c>
      <c r="BP3" s="1866" t="str">
        <f>"FIR "&amp;'Weekly Progress Report'!M55</f>
        <v>FIR Issued</v>
      </c>
      <c r="BQ3" s="1866" t="str">
        <f>"FIR "&amp;'Weekly Progress Report'!N55</f>
        <v>FIR Closed</v>
      </c>
      <c r="BR3" s="1866" t="str">
        <f>"FIR "&amp;'Weekly Progress Report'!O55</f>
        <v>FIR Pending</v>
      </c>
      <c r="BS3" s="1869" t="str">
        <f>"FIR "&amp;'Weekly Progress Report'!P55</f>
        <v>FIR Avg. Closing
(Days)</v>
      </c>
      <c r="BT3" s="1868" t="str">
        <f>'Weekly Progress Report'!K63</f>
        <v>1 Quality Plan Approval</v>
      </c>
      <c r="BU3" s="1866" t="str">
        <f>'Weekly Progress Report'!K64</f>
        <v>2 Quality Plan Last Up</v>
      </c>
      <c r="BV3" s="1866" t="str">
        <f>'Weekly Progress Report'!K65</f>
        <v>3 Safety Plan Approval</v>
      </c>
      <c r="BW3" s="1866" t="str">
        <f>'Weekly Progress Report'!K66</f>
        <v>4 Safety Plan Last Up</v>
      </c>
      <c r="BX3" s="1866" t="str">
        <f>'Weekly Progress Report'!K67</f>
        <v>5 Construction Plan Approval</v>
      </c>
      <c r="BY3" s="1866" t="str">
        <f>'Weekly Progress Report'!P63</f>
        <v>6 Baseline Approval</v>
      </c>
      <c r="BZ3" s="1866" t="str">
        <f>'Weekly Progress Report'!P64</f>
        <v>7 No of Approved Version of Schedule</v>
      </c>
      <c r="CA3" s="1866" t="str">
        <f>'Weekly Progress Report'!P65</f>
        <v>8 Last Approved Schedule</v>
      </c>
      <c r="CB3" s="1866" t="str">
        <f>'Weekly Progress Report'!P66</f>
        <v>9 BOQ Approval Date</v>
      </c>
      <c r="CC3" s="1869" t="str">
        <f>'Weekly Progress Report'!P67</f>
        <v>10 No of Approved Version of BOQ</v>
      </c>
      <c r="CD3" s="1871" t="str">
        <f>'Weekly Progress Report'!K69</f>
        <v>Total Submitted Invoices</v>
      </c>
      <c r="CE3" s="1872" t="str">
        <f>'Weekly Progress Report'!K70</f>
        <v>PM Approved Invoices</v>
      </c>
      <c r="CF3" s="1872" t="str">
        <f>'Weekly Progress Report'!K71</f>
        <v>No of Paid  Invoices</v>
      </c>
      <c r="CG3" s="1872" t="str">
        <f>'Weekly Progress Report'!K72</f>
        <v>No of Pending Invoices</v>
      </c>
      <c r="CH3" s="1872" t="str">
        <f>'Weekly Progress Report'!K73</f>
        <v>Advance Payment %</v>
      </c>
      <c r="CI3" s="1872" t="str">
        <f>'Weekly Progress Report'!K74</f>
        <v>Retention %</v>
      </c>
      <c r="CJ3" s="1872" t="str">
        <f>'Weekly Progress Report'!K75</f>
        <v>Deduction / Penalties %</v>
      </c>
      <c r="CK3" s="1872" t="str">
        <f>'Weekly Progress Report'!N69</f>
        <v>Submitted Invoices (SAR)</v>
      </c>
      <c r="CL3" s="1872" t="str">
        <f>'Weekly Progress Report'!N70</f>
        <v>PM Approved Invoices (SAR)</v>
      </c>
      <c r="CM3" s="1872" t="str">
        <f>'Weekly Progress Report'!N71</f>
        <v>Paid  Invoices (SAR)</v>
      </c>
      <c r="CN3" s="1872" t="str">
        <f>'Weekly Progress Report'!N72</f>
        <v>Last Submitted Period</v>
      </c>
      <c r="CO3" s="1872" t="str">
        <f>'Weekly Progress Report'!N73</f>
        <v>Advance Payment (SAR)</v>
      </c>
      <c r="CP3" s="1872" t="str">
        <f>'Weekly Progress Report'!N74</f>
        <v>Retention (SAR)</v>
      </c>
      <c r="CQ3" s="1873" t="str">
        <f>'Weekly Progress Report'!N75</f>
        <v>Deduction / Penalties (SAR)</v>
      </c>
      <c r="CR3" s="1868" t="s">
        <v>12</v>
      </c>
      <c r="CS3" s="1866" t="s">
        <v>13</v>
      </c>
      <c r="CT3" s="1866" t="s">
        <v>14</v>
      </c>
      <c r="CU3" s="1866" t="s">
        <v>15</v>
      </c>
      <c r="CV3" s="1866" t="s">
        <v>16</v>
      </c>
      <c r="CW3" s="1866" t="s">
        <v>17</v>
      </c>
      <c r="CX3" s="1869" t="s">
        <v>18</v>
      </c>
      <c r="CY3" s="1871" t="str">
        <f>"This Week "&amp;'Weekly Progress Report'!W57</f>
        <v>This Week Total Hours Worked</v>
      </c>
      <c r="CZ3" s="1872" t="str">
        <f>"This Week "&amp;'Weekly Progress Report'!W58</f>
        <v>This Week Safe Hours Worked</v>
      </c>
      <c r="DA3" s="1872" t="str">
        <f>"This Week "&amp;'Weekly Progress Report'!W59</f>
        <v>This Week LTI</v>
      </c>
      <c r="DB3" s="1872" t="str">
        <f>"This Week "&amp;'Weekly Progress Report'!W60</f>
        <v>This Week MTC (Healed w/o Disability)</v>
      </c>
      <c r="DC3" s="1872" t="str">
        <f>"This Week "&amp;'Weekly Progress Report'!W61</f>
        <v>This Week MTC (Healed w/ Disability)</v>
      </c>
      <c r="DD3" s="1872" t="str">
        <f>"This Week "&amp;'Weekly Progress Report'!W62</f>
        <v>This Week Near Miss</v>
      </c>
      <c r="DE3" s="1872" t="str">
        <f>"This Week "&amp;'Weekly Progress Report'!W63</f>
        <v>This Week First Aid Cases</v>
      </c>
      <c r="DF3" s="1872" t="str">
        <f>"This Week "&amp;'Weekly Progress Report'!W64</f>
        <v>This Week Fatality</v>
      </c>
      <c r="DG3" s="1872" t="str">
        <f>"This Week "&amp;'Weekly Progress Report'!W65</f>
        <v>This Week Fire Incident Cases</v>
      </c>
      <c r="DH3" s="1872" t="str">
        <f>"This Week "&amp;'Weekly Progress Report'!W66</f>
        <v>This Week Vehicle Incident</v>
      </c>
      <c r="DI3" s="1872" t="str">
        <f>"This Week "&amp;'Weekly Progress Report'!W67</f>
        <v>This Week Property Damages</v>
      </c>
      <c r="DJ3" s="1872" t="str">
        <f>"This Week "&amp;'Weekly Progress Report'!W68</f>
        <v>This Week Induction Training - Sessions(Headcount)</v>
      </c>
      <c r="DK3" s="1872" t="str">
        <f>"This Week "&amp;'Weekly Progress Report'!W69</f>
        <v>This Week No.of Internal Training  - Sessions(Headcount)</v>
      </c>
      <c r="DL3" s="1872" t="str">
        <f>"This Week "&amp;'Weekly Progress Report'!W70</f>
        <v>This Week No.of Internal Audit</v>
      </c>
      <c r="DM3" s="1872" t="str">
        <f>"This Week "&amp;'Weekly Progress Report'!W71</f>
        <v>This Week No. of Toolbox Talks  - Sessions(Headcount)</v>
      </c>
      <c r="DN3" s="1872" t="str">
        <f>"This Week "&amp;'Weekly Progress Report'!W72</f>
        <v>This Week Safety Awards/Incentives</v>
      </c>
      <c r="DO3" s="1872" t="str">
        <f>"This Month "&amp;'Weekly Progress Report'!W57</f>
        <v>This Month Total Hours Worked</v>
      </c>
      <c r="DP3" s="1872" t="str">
        <f>"This Month "&amp;'Weekly Progress Report'!W58</f>
        <v>This Month Safe Hours Worked</v>
      </c>
      <c r="DQ3" s="1872" t="str">
        <f>"This Month "&amp;'Weekly Progress Report'!W59</f>
        <v>This Month LTI</v>
      </c>
      <c r="DR3" s="1872" t="str">
        <f>"This Month "&amp;'Weekly Progress Report'!W60</f>
        <v>This Month MTC (Healed w/o Disability)</v>
      </c>
      <c r="DS3" s="1872" t="str">
        <f>"This Month "&amp;'Weekly Progress Report'!W61</f>
        <v>This Month MTC (Healed w/ Disability)</v>
      </c>
      <c r="DT3" s="1872" t="str">
        <f>"This Month "&amp;'Weekly Progress Report'!W62</f>
        <v>This Month Near Miss</v>
      </c>
      <c r="DU3" s="1872" t="str">
        <f>"This Month "&amp;'Weekly Progress Report'!W63</f>
        <v>This Month First Aid Cases</v>
      </c>
      <c r="DV3" s="1872" t="str">
        <f>"This Month "&amp;'Weekly Progress Report'!W64</f>
        <v>This Month Fatality</v>
      </c>
      <c r="DW3" s="1872" t="str">
        <f>"This Month "&amp;'Weekly Progress Report'!W65</f>
        <v>This Month Fire Incident Cases</v>
      </c>
      <c r="DX3" s="1872" t="str">
        <f>"This Month "&amp;'Weekly Progress Report'!W66</f>
        <v>This Month Vehicle Incident</v>
      </c>
      <c r="DY3" s="1872" t="str">
        <f>"This Month "&amp;'Weekly Progress Report'!W67</f>
        <v>This Month Property Damages</v>
      </c>
      <c r="DZ3" s="1872" t="str">
        <f>"This Month "&amp;'Weekly Progress Report'!W68</f>
        <v>This Month Induction Training - Sessions(Headcount)</v>
      </c>
      <c r="EA3" s="1872" t="str">
        <f>"This Month "&amp;'Weekly Progress Report'!W69</f>
        <v>This Month No.of Internal Training  - Sessions(Headcount)</v>
      </c>
      <c r="EB3" s="1872" t="str">
        <f>"This Month "&amp;'Weekly Progress Report'!W70</f>
        <v>This Month No.of Internal Audit</v>
      </c>
      <c r="EC3" s="1872" t="str">
        <f>"This Month "&amp;'Weekly Progress Report'!W71</f>
        <v>This Month No. of Toolbox Talks  - Sessions(Headcount)</v>
      </c>
      <c r="ED3" s="1872" t="str">
        <f>"This Month "&amp;'Weekly Progress Report'!W72</f>
        <v>This Month Safety Awards/Incentives</v>
      </c>
      <c r="EE3" s="1866" t="str">
        <f>"YTD "&amp;'Weekly Progress Report'!W57</f>
        <v>YTD Total Hours Worked</v>
      </c>
      <c r="EF3" s="1866" t="str">
        <f>"YTD "&amp;'Weekly Progress Report'!W58</f>
        <v>YTD Safe Hours Worked</v>
      </c>
      <c r="EG3" s="1866" t="str">
        <f>"YTD "&amp;'Weekly Progress Report'!W59</f>
        <v>YTD LTI</v>
      </c>
      <c r="EH3" s="1866" t="str">
        <f>"YTD "&amp;'Weekly Progress Report'!W60</f>
        <v>YTD MTC (Healed w/o Disability)</v>
      </c>
      <c r="EI3" s="1866" t="str">
        <f>"YTD "&amp;'Weekly Progress Report'!W61</f>
        <v>YTD MTC (Healed w/ Disability)</v>
      </c>
      <c r="EJ3" s="1866" t="str">
        <f>"YTD "&amp;'Weekly Progress Report'!W62</f>
        <v>YTD Near Miss</v>
      </c>
      <c r="EK3" s="1866" t="str">
        <f>"YTD "&amp;'Weekly Progress Report'!W63</f>
        <v>YTD First Aid Cases</v>
      </c>
      <c r="EL3" s="1866" t="str">
        <f>"YTD "&amp;'Weekly Progress Report'!W64</f>
        <v>YTD Fatality</v>
      </c>
      <c r="EM3" s="1866" t="str">
        <f>"YTD "&amp;'Weekly Progress Report'!W65</f>
        <v>YTD Fire Incident Cases</v>
      </c>
      <c r="EN3" s="1866" t="str">
        <f>"YTD "&amp;'Weekly Progress Report'!W66</f>
        <v>YTD Vehicle Incident</v>
      </c>
      <c r="EO3" s="1866" t="str">
        <f>"YTD "&amp;'Weekly Progress Report'!W67</f>
        <v>YTD Property Damages</v>
      </c>
      <c r="EP3" s="1866" t="str">
        <f>"YTD "&amp;'Weekly Progress Report'!W68</f>
        <v>YTD Induction Training - Sessions(Headcount)</v>
      </c>
      <c r="EQ3" s="1866" t="str">
        <f>"YTD "&amp;'Weekly Progress Report'!W69</f>
        <v>YTD No.of Internal Training  - Sessions(Headcount)</v>
      </c>
      <c r="ER3" s="1866" t="str">
        <f>"YTD "&amp;'Weekly Progress Report'!W70</f>
        <v>YTD No.of Internal Audit</v>
      </c>
      <c r="ES3" s="1866" t="str">
        <f>"YTD "&amp;'Weekly Progress Report'!W71</f>
        <v>YTD No. of Toolbox Talks  - Sessions(Headcount)</v>
      </c>
      <c r="ET3" s="1866" t="str">
        <f>"YTD "&amp;'Weekly Progress Report'!W72</f>
        <v>YTD Safety Awards/Incentives</v>
      </c>
      <c r="EU3" s="1866" t="str">
        <f>"Cum "&amp;'Weekly Progress Report'!W57</f>
        <v>Cum Total Hours Worked</v>
      </c>
      <c r="EV3" s="1866" t="str">
        <f>"Cum "&amp;'Weekly Progress Report'!W58</f>
        <v>Cum Safe Hours Worked</v>
      </c>
      <c r="EW3" s="1866" t="str">
        <f>"Cum "&amp;'Weekly Progress Report'!W59</f>
        <v>Cum LTI</v>
      </c>
      <c r="EX3" s="1866" t="str">
        <f>"Cum "&amp;'Weekly Progress Report'!W60</f>
        <v>Cum MTC (Healed w/o Disability)</v>
      </c>
      <c r="EY3" s="1866" t="str">
        <f>"Cum "&amp;'Weekly Progress Report'!W61</f>
        <v>Cum MTC (Healed w/ Disability)</v>
      </c>
      <c r="EZ3" s="1866" t="str">
        <f>"Cum "&amp;'Weekly Progress Report'!W62</f>
        <v>Cum Near Miss</v>
      </c>
      <c r="FA3" s="1866" t="str">
        <f>"Cum "&amp;'Weekly Progress Report'!W63</f>
        <v>Cum First Aid Cases</v>
      </c>
      <c r="FB3" s="1866" t="str">
        <f>"Cum "&amp;'Weekly Progress Report'!W64</f>
        <v>Cum Fatality</v>
      </c>
      <c r="FC3" s="1866" t="str">
        <f>"Cum "&amp;'Weekly Progress Report'!W65</f>
        <v>Cum Fire Incident Cases</v>
      </c>
      <c r="FD3" s="1866" t="str">
        <f>"Cum "&amp;'Weekly Progress Report'!W66</f>
        <v>Cum Vehicle Incident</v>
      </c>
      <c r="FE3" s="1866" t="str">
        <f>"Cum "&amp;'Weekly Progress Report'!W67</f>
        <v>Cum Property Damages</v>
      </c>
      <c r="FF3" s="1866" t="str">
        <f>"Cum "&amp;'Weekly Progress Report'!W68</f>
        <v>Cum Induction Training - Sessions(Headcount)</v>
      </c>
      <c r="FG3" s="1866" t="str">
        <f>"Cum "&amp;'Weekly Progress Report'!W69</f>
        <v>Cum No.of Internal Training  - Sessions(Headcount)</v>
      </c>
      <c r="FH3" s="1866" t="str">
        <f>"Cum "&amp;'Weekly Progress Report'!W70</f>
        <v>Cum No.of Internal Audit</v>
      </c>
      <c r="FI3" s="1866" t="str">
        <f>"Cum "&amp;'Weekly Progress Report'!W71</f>
        <v>Cum No. of Toolbox Talks  - Sessions(Headcount)</v>
      </c>
      <c r="FJ3" s="1869" t="str">
        <f>"Cum "&amp;'Weekly Progress Report'!W72</f>
        <v>Cum Safety Awards/Incentives</v>
      </c>
      <c r="FK3" s="1868" t="str">
        <f>'Weekly Progress Report'!A84</f>
        <v>Total Act.</v>
      </c>
      <c r="FL3" s="1866" t="str">
        <f>'Weekly Progress Report'!B84</f>
        <v>Not Started</v>
      </c>
      <c r="FM3" s="1866" t="str">
        <f>'Weekly Progress Report'!C84</f>
        <v>In Progress</v>
      </c>
      <c r="FN3" s="1866" t="str">
        <f>'Weekly Progress Report'!D84</f>
        <v>Completed</v>
      </c>
      <c r="FO3" s="1866" t="s">
        <v>19</v>
      </c>
      <c r="FP3" s="1866" t="s">
        <v>20</v>
      </c>
      <c r="FQ3" s="1866" t="s">
        <v>21</v>
      </c>
      <c r="FR3" s="1869" t="s">
        <v>22</v>
      </c>
      <c r="FS3" s="1868">
        <f>'Weekly Progress Report'!B92</f>
        <v>0</v>
      </c>
      <c r="FT3" s="1866">
        <f>'Weekly Progress Report'!D92</f>
        <v>0</v>
      </c>
      <c r="FU3" s="1866">
        <f>'Weekly Progress Report'!F92</f>
        <v>0</v>
      </c>
      <c r="FV3" s="1866" t="e">
        <f>'Weekly Progress Report'!#REF!</f>
        <v>#REF!</v>
      </c>
      <c r="FW3" s="1866">
        <f>'Weekly Progress Report'!I92</f>
        <v>0</v>
      </c>
      <c r="FX3" s="1866">
        <f>'Weekly Progress Report'!K92</f>
        <v>0</v>
      </c>
      <c r="FY3" s="1866">
        <f>'Weekly Progress Report'!M92</f>
        <v>0</v>
      </c>
      <c r="FZ3" s="1866">
        <f>'Weekly Progress Report'!N92</f>
        <v>0</v>
      </c>
      <c r="GA3" s="1869">
        <f>'Weekly Progress Report'!O92</f>
        <v>0</v>
      </c>
    </row>
    <row r="4" s="26" customFormat="1" ht="36" customHeight="1" spans="1:183">
      <c r="A4" s="1874">
        <f>'Weekly Progress Report'!AF1</f>
        <v>46286</v>
      </c>
      <c r="B4" s="26" t="str">
        <f>'Weekly Progress Report'!B3</f>
        <v>Improvement of Waad Al Shamal Industrial City Fence &amp; Gates</v>
      </c>
      <c r="C4" s="26" t="str">
        <f>'Weekly Progress Report'!B4</f>
        <v>WAS1-05-006</v>
      </c>
      <c r="D4" s="26" t="str">
        <f>'Weekly Progress Report'!B5</f>
        <v>Hamza Mohammad Alderi Construction Co.</v>
      </c>
      <c r="E4" s="26" t="str">
        <f>'Weekly Progress Report'!B6</f>
        <v>Consolidated Consultants Group</v>
      </c>
      <c r="F4" s="26" t="str">
        <f>'Weekly Progress Report'!E4</f>
        <v>Construction</v>
      </c>
      <c r="G4" s="26" t="str">
        <f>'Weekly Progress Report'!E5</f>
        <v>Active</v>
      </c>
      <c r="H4" s="26" t="str">
        <f>'Weekly Progress Report'!E6</f>
        <v>Muhammed H. Al-Essa</v>
      </c>
      <c r="I4" s="1875" t="e">
        <f>'Weekly Progress Report'!Z3</f>
        <v>#REF!</v>
      </c>
      <c r="J4" s="1876" t="e">
        <f>'Weekly Progress Report'!#REF!</f>
        <v>#REF!</v>
      </c>
      <c r="K4" s="1877" t="e">
        <f>'Weekly Progress Report'!#REF!</f>
        <v>#REF!</v>
      </c>
      <c r="L4" s="1877" t="e">
        <f>'Weekly Progress Report'!#REF!</f>
        <v>#REF!</v>
      </c>
      <c r="M4" s="1877" t="e">
        <f>'Weekly Progress Report'!#REF!</f>
        <v>#REF!</v>
      </c>
      <c r="N4" s="1877">
        <f>'Weekly Progress Report'!$I$3</f>
        <v>46107</v>
      </c>
      <c r="O4" s="1877">
        <f>'Weekly Progress Report'!$I$4</f>
        <v>46107</v>
      </c>
      <c r="P4" s="1877">
        <f>'Weekly Progress Report'!$I$5</f>
        <v>46148</v>
      </c>
      <c r="Q4" s="1878">
        <f>'Weekly Progress Report'!$I$6</f>
        <v>46300</v>
      </c>
      <c r="R4" s="1878">
        <f>'Weekly Progress Report'!$K$3</f>
        <v>46300</v>
      </c>
      <c r="S4" s="1878">
        <f>'Weekly Progress Report'!$K$4</f>
        <v>46300</v>
      </c>
      <c r="T4" s="1879">
        <f>'Weekly Progress Report'!$K$5</f>
        <v>46300</v>
      </c>
      <c r="U4" s="1880">
        <f>'Weekly Progress Report'!$N$3</f>
        <v>15898659.13</v>
      </c>
      <c r="V4" s="1881">
        <f>'Weekly Progress Report'!$N$4</f>
        <v>15898659.13</v>
      </c>
      <c r="W4" s="1881">
        <f>'Weekly Progress Report'!$N$5</f>
        <v>15898659.13</v>
      </c>
      <c r="X4" s="1882">
        <f>'Weekly Progress Report'!$N$6</f>
        <v>0</v>
      </c>
      <c r="Y4" s="1881">
        <f>'Weekly Progress Report'!$R$3</f>
        <v>0</v>
      </c>
      <c r="Z4" s="1881">
        <f>'Weekly Progress Report'!$R$4</f>
        <v>0</v>
      </c>
      <c r="AA4" s="1881">
        <f>'Weekly Progress Report'!$R$5</f>
        <v>0</v>
      </c>
      <c r="AB4" s="1883">
        <f>'Weekly Progress Report'!$R$6</f>
        <v>0</v>
      </c>
      <c r="AC4" s="1884">
        <f>'Weekly Progress Report'!$I$23</f>
        <v>12162387.67</v>
      </c>
      <c r="AD4" s="1885">
        <f>'Weekly Progress Report'!$U$3</f>
        <v>0.764994555235804</v>
      </c>
      <c r="AE4" s="1885">
        <f>'Weekly Progress Report'!$U$4</f>
        <v>0.393394856060418</v>
      </c>
      <c r="AF4" s="1885">
        <f>'Weekly Progress Report'!$W$3</f>
        <v>0.639045583901318</v>
      </c>
      <c r="AG4" s="1885">
        <f>'Weekly Progress Report'!$W$4</f>
        <v>0.203451453803385</v>
      </c>
      <c r="AH4" s="1886">
        <f>'Weekly Progress Report'!$Y$3</f>
        <v>0.862068965517241</v>
      </c>
      <c r="AI4" s="1886">
        <f>'Weekly Progress Report'!$Y$5</f>
        <v>0.85</v>
      </c>
      <c r="AJ4" s="1887">
        <f>'Weekly Progress Report'!$E$23</f>
        <v>1952900.52</v>
      </c>
      <c r="AK4" s="1887">
        <f>'Weekly Progress Report'!$F$23</f>
        <v>0</v>
      </c>
      <c r="AL4" s="1888">
        <f>AJ4/V4</f>
        <v>0.122834290868906</v>
      </c>
      <c r="AM4" s="1888">
        <f>AK4/V4</f>
        <v>0</v>
      </c>
      <c r="AN4" s="1885">
        <f>'Weekly Progress Report'!R23</f>
        <v>2373</v>
      </c>
      <c r="AO4" s="1889">
        <f>'Weekly Progress Report'!S23</f>
        <v>0</v>
      </c>
      <c r="AP4" s="1890">
        <f>'Weekly Progress Report'!C62</f>
        <v>35</v>
      </c>
      <c r="AQ4" s="1886">
        <f>'Weekly Progress Report'!H62</f>
        <v>0</v>
      </c>
      <c r="AR4" s="1886">
        <f>'Weekly Progress Report'!I62</f>
        <v>1</v>
      </c>
      <c r="AS4" s="1891">
        <f>'Weekly Progress Report'!J62</f>
        <v>35</v>
      </c>
      <c r="AT4" s="1890">
        <f>'Weekly Progress Report'!C71</f>
        <v>90</v>
      </c>
      <c r="AU4" s="1886">
        <f>'Weekly Progress Report'!I71</f>
        <v>0</v>
      </c>
      <c r="AV4" s="1891">
        <f>'Weekly Progress Report'!J71</f>
        <v>90</v>
      </c>
      <c r="AW4" s="1890" t="str">
        <f>'Weekly Progress Report'!C80</f>
        <v/>
      </c>
      <c r="AX4" s="1886" t="str">
        <f>'Weekly Progress Report'!D80</f>
        <v/>
      </c>
      <c r="AY4" s="1886" t="str">
        <f>'Weekly Progress Report'!E80</f>
        <v/>
      </c>
      <c r="AZ4" s="1886" t="str">
        <f>'Weekly Progress Report'!F80</f>
        <v/>
      </c>
      <c r="BA4" s="1886" t="str">
        <f>'Weekly Progress Report'!G80</f>
        <v/>
      </c>
      <c r="BB4" s="1886" t="e">
        <f>'Weekly Progress Report'!#REF!</f>
        <v>#REF!</v>
      </c>
      <c r="BC4" s="1879">
        <f>'Weekly Progress Report'!H80</f>
        <v>0</v>
      </c>
      <c r="BD4" s="1890">
        <f>'Weekly Progress Report'!M58</f>
        <v>0</v>
      </c>
      <c r="BE4" s="1886">
        <f>'Weekly Progress Report'!N58</f>
        <v>0</v>
      </c>
      <c r="BF4" s="1886">
        <f>'Weekly Progress Report'!O58</f>
        <v>0</v>
      </c>
      <c r="BG4" s="1886">
        <f>'Weekly Progress Report'!P58</f>
        <v>0</v>
      </c>
      <c r="BH4" s="1886">
        <f>'Weekly Progress Report'!M59</f>
        <v>0</v>
      </c>
      <c r="BI4" s="1886">
        <f>'Weekly Progress Report'!N59</f>
        <v>0</v>
      </c>
      <c r="BJ4" s="1886">
        <f>'Weekly Progress Report'!O59</f>
        <v>0</v>
      </c>
      <c r="BK4" s="1886">
        <f>'Weekly Progress Report'!P59</f>
        <v>0</v>
      </c>
      <c r="BL4" s="1886">
        <f>'Weekly Progress Report'!M60</f>
        <v>24</v>
      </c>
      <c r="BM4" s="1886">
        <f>'Weekly Progress Report'!N60</f>
        <v>5</v>
      </c>
      <c r="BN4" s="1886">
        <f>'Weekly Progress Report'!O60</f>
        <v>0</v>
      </c>
      <c r="BO4" s="1886">
        <f>'Weekly Progress Report'!P60</f>
        <v>0</v>
      </c>
      <c r="BP4" s="1886">
        <f>'Weekly Progress Report'!M61</f>
        <v>229</v>
      </c>
      <c r="BQ4" s="1886">
        <f>'Weekly Progress Report'!N61</f>
        <v>36</v>
      </c>
      <c r="BR4" s="1886">
        <f>'Weekly Progress Report'!O61</f>
        <v>0</v>
      </c>
      <c r="BS4" s="1891">
        <f>'Weekly Progress Report'!P61</f>
        <v>0</v>
      </c>
      <c r="BT4" s="1892">
        <f>'Weekly Progress Report'!N63</f>
        <v>46159</v>
      </c>
      <c r="BU4" s="1893">
        <f>'Weekly Progress Report'!N64</f>
        <v>46159</v>
      </c>
      <c r="BV4" s="1893">
        <f>'Weekly Progress Report'!N65</f>
        <v>46161</v>
      </c>
      <c r="BW4" s="1893">
        <f>'Weekly Progress Report'!N66</f>
        <v>46161</v>
      </c>
      <c r="BX4" s="1893">
        <f>'Weekly Progress Report'!N67</f>
        <v>46167</v>
      </c>
      <c r="BY4" s="1893">
        <f>'Weekly Progress Report'!T63</f>
        <v>46162</v>
      </c>
      <c r="BZ4" s="1886">
        <f>'Weekly Progress Report'!T64</f>
        <v>46162</v>
      </c>
      <c r="CA4" s="1893">
        <f>'Weekly Progress Report'!T65</f>
        <v>46162</v>
      </c>
      <c r="CB4" s="1893">
        <f>'Weekly Progress Report'!T66</f>
        <v>46148</v>
      </c>
      <c r="CC4" s="1891">
        <f>'Weekly Progress Report'!T67</f>
        <v>46148</v>
      </c>
      <c r="CD4" s="1880">
        <f>'Weekly Progress Report'!M69</f>
        <v>0</v>
      </c>
      <c r="CE4" s="1881">
        <f>'Weekly Progress Report'!M70</f>
        <v>0</v>
      </c>
      <c r="CF4" s="1881">
        <f>'Weekly Progress Report'!M71</f>
        <v>0</v>
      </c>
      <c r="CG4" s="1881">
        <f>'Weekly Progress Report'!M72</f>
        <v>0</v>
      </c>
      <c r="CH4" s="1881">
        <f>'Weekly Progress Report'!M73</f>
        <v>0</v>
      </c>
      <c r="CI4" s="1881">
        <f>'Weekly Progress Report'!M74</f>
        <v>0</v>
      </c>
      <c r="CJ4" s="1881">
        <f>'Weekly Progress Report'!M75</f>
        <v>0</v>
      </c>
      <c r="CK4" s="1894">
        <f>'Weekly Progress Report'!Q69</f>
        <v>3502841.2928</v>
      </c>
      <c r="CL4" s="1894">
        <f>'Weekly Progress Report'!Q70</f>
        <v>0</v>
      </c>
      <c r="CM4" s="1894">
        <f>'Weekly Progress Report'!Q71</f>
        <v>0</v>
      </c>
      <c r="CN4" s="1895">
        <f>'Weekly Progress Report'!Q72</f>
        <v>46275</v>
      </c>
      <c r="CO4" s="1894">
        <f>'Weekly Progress Report'!Q73</f>
        <v>0</v>
      </c>
      <c r="CP4" s="1894">
        <f>'Weekly Progress Report'!Q74</f>
        <v>0</v>
      </c>
      <c r="CQ4" s="1896">
        <f>'Weekly Progress Report'!Q75</f>
        <v>0</v>
      </c>
      <c r="CR4" s="1897">
        <f>'Weekly Progress Report'!K79</f>
        <v>8</v>
      </c>
      <c r="CS4" s="1886">
        <f>'Weekly Progress Report'!L79</f>
        <v>11</v>
      </c>
      <c r="CT4" s="1886">
        <f>'Weekly Progress Report'!N79</f>
        <v>2</v>
      </c>
      <c r="CU4" s="1898">
        <f>'Weekly Progress Report'!O79</f>
        <v>15</v>
      </c>
      <c r="CV4" s="1886">
        <f>'Weekly Progress Report'!P79</f>
        <v>108</v>
      </c>
      <c r="CW4" s="1886">
        <f>'Weekly Progress Report'!S89</f>
        <v>3</v>
      </c>
      <c r="CX4" s="1891">
        <f>'Weekly Progress Report'!T89</f>
        <v>8</v>
      </c>
      <c r="CY4" s="1890">
        <f>'Weekly Progress Report'!Y57</f>
        <v>5562</v>
      </c>
      <c r="CZ4" s="1886">
        <f>'Weekly Progress Report'!Y58</f>
        <v>5562</v>
      </c>
      <c r="DA4" s="1886">
        <f>'Weekly Progress Report'!Y59</f>
        <v>0</v>
      </c>
      <c r="DB4" s="1886">
        <f>'Weekly Progress Report'!Y60</f>
        <v>0</v>
      </c>
      <c r="DC4" s="1886">
        <f>'Weekly Progress Report'!Y61</f>
        <v>0</v>
      </c>
      <c r="DD4" s="1886">
        <f>'Weekly Progress Report'!Y62</f>
        <v>0</v>
      </c>
      <c r="DE4" s="1886">
        <f>'Weekly Progress Report'!Y63</f>
        <v>0</v>
      </c>
      <c r="DF4" s="1886">
        <f>'Weekly Progress Report'!Y64</f>
        <v>0</v>
      </c>
      <c r="DG4" s="1886">
        <f>'Weekly Progress Report'!Y65</f>
        <v>0</v>
      </c>
      <c r="DH4" s="1886">
        <f>'Weekly Progress Report'!Y66</f>
        <v>0</v>
      </c>
      <c r="DI4" s="1886">
        <f>'Weekly Progress Report'!Y67</f>
        <v>0</v>
      </c>
      <c r="DJ4" s="1886" t="str">
        <f>'Weekly Progress Report'!Y68</f>
        <v>3(6)</v>
      </c>
      <c r="DK4" s="1886">
        <f>'Weekly Progress Report'!Y69</f>
        <v>0</v>
      </c>
      <c r="DL4" s="1886">
        <f>'Weekly Progress Report'!Y70</f>
        <v>0</v>
      </c>
      <c r="DM4" s="1886" t="str">
        <f>'Weekly Progress Report'!Y71</f>
        <v>1(8) </v>
      </c>
      <c r="DN4" s="1886">
        <f>'Weekly Progress Report'!Y72</f>
        <v>0</v>
      </c>
      <c r="DO4" s="1886">
        <f>'Weekly Progress Report'!AA57</f>
        <v>16470</v>
      </c>
      <c r="DP4" s="1886">
        <f>'Weekly Progress Report'!AA58</f>
        <v>16470</v>
      </c>
      <c r="DQ4" s="1886">
        <f>'Weekly Progress Report'!AA59</f>
        <v>0</v>
      </c>
      <c r="DR4" s="1886">
        <f>'Weekly Progress Report'!AA60</f>
        <v>0</v>
      </c>
      <c r="DS4" s="1886">
        <f>'Weekly Progress Report'!AA61</f>
        <v>0</v>
      </c>
      <c r="DT4" s="1886">
        <f>'Weekly Progress Report'!AA62</f>
        <v>0</v>
      </c>
      <c r="DU4" s="1886">
        <f>'Weekly Progress Report'!AA63</f>
        <v>0</v>
      </c>
      <c r="DV4" s="1886">
        <f>'Weekly Progress Report'!AA64</f>
        <v>0</v>
      </c>
      <c r="DW4" s="1886">
        <f>'Weekly Progress Report'!AA65</f>
        <v>0</v>
      </c>
      <c r="DX4" s="1886">
        <f>'Weekly Progress Report'!AA66</f>
        <v>0</v>
      </c>
      <c r="DY4" s="1886">
        <f>'Weekly Progress Report'!AA67</f>
        <v>0</v>
      </c>
      <c r="DZ4" s="1886" t="str">
        <f>'Weekly Progress Report'!AA68</f>
        <v>9(21)</v>
      </c>
      <c r="EA4" s="1886">
        <f>'Weekly Progress Report'!AA69</f>
        <v>0</v>
      </c>
      <c r="EB4" s="1886">
        <f>'Weekly Progress Report'!AA70</f>
        <v>0</v>
      </c>
      <c r="EC4" s="1886" t="str">
        <f>'Weekly Progress Report'!AA71</f>
        <v>3(27) </v>
      </c>
      <c r="ED4" s="1886">
        <f>'Weekly Progress Report'!AA72</f>
        <v>0</v>
      </c>
      <c r="EE4" s="1886">
        <f>'Weekly Progress Report'!AB57</f>
        <v>30524</v>
      </c>
      <c r="EF4" s="1886">
        <f>'Weekly Progress Report'!AB58</f>
        <v>30524</v>
      </c>
      <c r="EG4" s="1886">
        <f>'Weekly Progress Report'!AB59</f>
        <v>0</v>
      </c>
      <c r="EH4" s="1886">
        <f>'Weekly Progress Report'!AB60</f>
        <v>0</v>
      </c>
      <c r="EI4" s="1886">
        <f>'Weekly Progress Report'!AB61</f>
        <v>0</v>
      </c>
      <c r="EJ4" s="1886">
        <f>'Weekly Progress Report'!AB62</f>
        <v>0</v>
      </c>
      <c r="EK4" s="1886">
        <f>'Weekly Progress Report'!AB63</f>
        <v>0</v>
      </c>
      <c r="EL4" s="1886">
        <f>'Weekly Progress Report'!AB64</f>
        <v>0</v>
      </c>
      <c r="EM4" s="1886">
        <f>'Weekly Progress Report'!AB65</f>
        <v>0</v>
      </c>
      <c r="EN4" s="1886">
        <f>'Weekly Progress Report'!AB66</f>
        <v>0</v>
      </c>
      <c r="EO4" s="1886">
        <f>'Weekly Progress Report'!AB67</f>
        <v>0</v>
      </c>
      <c r="EP4" s="1886" t="str">
        <f>'Weekly Progress Report'!AB68</f>
        <v>23(137)</v>
      </c>
      <c r="EQ4" s="1886" t="str">
        <f>'Weekly Progress Report'!AB69</f>
        <v>2(14)</v>
      </c>
      <c r="ER4" s="1886">
        <f>'Weekly Progress Report'!AB70</f>
        <v>3</v>
      </c>
      <c r="ES4" s="1886" t="str">
        <f>'Weekly Progress Report'!AB71</f>
        <v>17(230) </v>
      </c>
      <c r="ET4" s="1886">
        <f>'Weekly Progress Report'!AB72</f>
        <v>0</v>
      </c>
      <c r="EU4" s="1886">
        <f>'Weekly Progress Report'!AC57</f>
        <v>30524</v>
      </c>
      <c r="EV4" s="1886">
        <f>'Weekly Progress Report'!AC58</f>
        <v>30524</v>
      </c>
      <c r="EW4" s="1886">
        <f>'Weekly Progress Report'!AC59</f>
        <v>0</v>
      </c>
      <c r="EX4" s="1886">
        <f>'Weekly Progress Report'!AC60</f>
        <v>0</v>
      </c>
      <c r="EY4" s="1886">
        <f>'Weekly Progress Report'!AC61</f>
        <v>0</v>
      </c>
      <c r="EZ4" s="1886">
        <f>'Weekly Progress Report'!AC62</f>
        <v>0</v>
      </c>
      <c r="FA4" s="1886">
        <f>'Weekly Progress Report'!AC63</f>
        <v>0</v>
      </c>
      <c r="FB4" s="1886">
        <f>'Weekly Progress Report'!AC64</f>
        <v>0</v>
      </c>
      <c r="FC4" s="1886">
        <f>'Weekly Progress Report'!AC65</f>
        <v>0</v>
      </c>
      <c r="FD4" s="1886">
        <f>'Weekly Progress Report'!AC66</f>
        <v>0</v>
      </c>
      <c r="FE4" s="1886">
        <f>'Weekly Progress Report'!AC67</f>
        <v>0</v>
      </c>
      <c r="FF4" s="1886" t="str">
        <f>'Weekly Progress Report'!AC68</f>
        <v>23(137)</v>
      </c>
      <c r="FG4" s="1886" t="str">
        <f>'Weekly Progress Report'!AC69</f>
        <v>2(14)</v>
      </c>
      <c r="FH4" s="1886">
        <f>'Weekly Progress Report'!AC70</f>
        <v>3</v>
      </c>
      <c r="FI4" s="1886" t="str">
        <f>'Weekly Progress Report'!AC71</f>
        <v>17(230) </v>
      </c>
      <c r="FJ4" s="1891" t="str">
        <f>'Weekly Progress Report'!AC72</f>
        <v> </v>
      </c>
      <c r="FK4" s="1899">
        <f>'Weekly Progress Report'!A85</f>
        <v>554</v>
      </c>
      <c r="FL4" s="1882">
        <f>'Weekly Progress Report'!B85</f>
        <v>390</v>
      </c>
      <c r="FM4" s="1882">
        <f>'Weekly Progress Report'!C85</f>
        <v>63</v>
      </c>
      <c r="FN4" s="1882">
        <f>'Weekly Progress Report'!D85</f>
        <v>101</v>
      </c>
      <c r="FO4" s="1886">
        <f>'Weekly Progress Report'!A89</f>
        <v>0</v>
      </c>
      <c r="FP4" s="1886">
        <f>'Weekly Progress Report'!B89</f>
        <v>0</v>
      </c>
      <c r="FQ4" s="1886" t="e">
        <f>'Weekly Progress Report'!#REF!</f>
        <v>#REF!</v>
      </c>
      <c r="FR4" s="1891">
        <f>'Weekly Progress Report'!H89</f>
        <v>28</v>
      </c>
      <c r="FS4" s="1892">
        <f>'Weekly Progress Report'!B97</f>
        <v>0</v>
      </c>
      <c r="FT4" s="1893">
        <f>'Weekly Progress Report'!D97</f>
        <v>0</v>
      </c>
      <c r="FU4" s="1893">
        <f>'Weekly Progress Report'!F97</f>
        <v>0</v>
      </c>
      <c r="FV4" s="1893" t="e">
        <f>'Weekly Progress Report'!#REF!</f>
        <v>#REF!</v>
      </c>
      <c r="FW4" s="1893">
        <f>'Weekly Progress Report'!I97</f>
        <v>0</v>
      </c>
      <c r="FX4" s="1893">
        <f>'Weekly Progress Report'!K97</f>
        <v>0</v>
      </c>
      <c r="FY4" s="1900">
        <f>'Weekly Progress Report'!M97</f>
        <v>0</v>
      </c>
      <c r="FZ4" s="1886">
        <f>'Weekly Progress Report'!N97</f>
        <v>0</v>
      </c>
      <c r="GA4" s="1891">
        <f>'Weekly Progress Report'!O97</f>
        <v>0</v>
      </c>
    </row>
    <row r="11" spans="1:183">
      <c r="CE11" s="9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&amp;R
&amp;1#&amp;"Aptos"&amp;10&amp;K000000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7" tint="0.799737540818506"/>
  </sheetPr>
  <dimension ref="A1:AL48"/>
  <sheetViews>
    <sheetView workbookViewId="0">
      <selection activeCell="L2" sqref="L2"/>
    </sheetView>
  </sheetViews>
  <sheetFormatPr defaultColWidth="9" defaultRowHeight="15"/>
  <cols>
    <col min="1" max="1" width="11.7809523809524" customWidth="1"/>
    <col min="2" max="2" width="29" customWidth="1"/>
    <col min="3" max="3" width="14" customWidth="1"/>
    <col min="4" max="4" width="16" customWidth="1"/>
    <col min="11" max="11" width="17.2190476190476" customWidth="1"/>
    <col min="12" max="12" width="15.4380952380952" customWidth="1"/>
    <col min="35" max="35" width="12.4380952380952" customWidth="1"/>
  </cols>
  <sheetData>
    <row r="1" s="1808" customFormat="1" ht="30" customHeight="1" spans="1:38">
      <c r="A1" s="1809" t="s">
        <v>23</v>
      </c>
      <c r="B1" s="1809"/>
      <c r="C1" s="1809"/>
      <c r="D1" s="1809"/>
      <c r="E1" s="1809"/>
      <c r="F1" s="1809"/>
      <c r="G1" s="1809"/>
      <c r="H1" s="1809"/>
      <c r="I1" s="1809"/>
      <c r="J1"/>
      <c r="K1" s="123" t="s">
        <v>24</v>
      </c>
      <c r="L1" s="124">
        <v>46286</v>
      </c>
      <c r="M1"/>
      <c r="N1"/>
      <c r="O1"/>
      <c r="P1"/>
      <c r="Q1"/>
      <c r="R1"/>
      <c r="S1"/>
      <c r="T1"/>
      <c r="U1"/>
      <c r="V1"/>
      <c r="W1"/>
      <c r="X1"/>
      <c r="Y1"/>
      <c r="Z1"/>
      <c r="AA1"/>
      <c r="AB1"/>
      <c r="AC1"/>
      <c r="AD1"/>
      <c r="AE1"/>
      <c r="AF1"/>
      <c r="AG1"/>
      <c r="AH1"/>
      <c r="AI1"/>
      <c r="AJ1"/>
      <c r="AK1"/>
      <c r="AL1"/>
    </row>
    <row r="2" s="1808" customFormat="1" ht="30" customHeight="1" spans="1:38">
      <c r="A2" s="1810" t="s">
        <v>25</v>
      </c>
      <c r="B2" s="1811"/>
      <c r="C2" s="1811"/>
      <c r="D2" s="1811"/>
      <c r="E2" s="1811"/>
      <c r="F2" s="1811"/>
      <c r="G2" s="1811"/>
      <c r="H2" s="1811"/>
      <c r="I2" s="1812"/>
      <c r="J2"/>
      <c r="K2"/>
      <c r="L2"/>
      <c r="M2"/>
      <c r="N2"/>
      <c r="O2"/>
      <c r="P2"/>
      <c r="Q2"/>
      <c r="R2"/>
      <c r="S2"/>
      <c r="T2"/>
      <c r="U2"/>
      <c r="V2"/>
      <c r="W2"/>
      <c r="X2"/>
      <c r="Y2"/>
      <c r="Z2"/>
      <c r="AA2"/>
      <c r="AB2"/>
      <c r="AC2"/>
      <c r="AD2"/>
      <c r="AE2"/>
      <c r="AF2"/>
      <c r="AG2"/>
      <c r="AH2"/>
      <c r="AI2"/>
      <c r="AJ2"/>
      <c r="AK2"/>
      <c r="AL2"/>
    </row>
    <row r="3" ht="36.75" customHeight="1" spans="1:38">
      <c r="A3" s="391" t="s">
        <v>26</v>
      </c>
      <c r="B3" s="392"/>
      <c r="C3" s="1813" t="s">
        <v>27</v>
      </c>
      <c r="D3" s="1814"/>
      <c r="E3" s="1814"/>
      <c r="F3" s="1814"/>
      <c r="G3" s="1814"/>
      <c r="H3" s="1814"/>
      <c r="I3" s="1815"/>
    </row>
    <row r="4" ht="15.75" spans="1:38">
      <c r="A4" s="407" t="s">
        <v>28</v>
      </c>
      <c r="B4" s="408"/>
      <c r="C4" s="1816" t="s">
        <v>29</v>
      </c>
      <c r="D4" s="1817"/>
      <c r="E4" s="1817"/>
      <c r="F4" s="1817"/>
      <c r="G4" s="1817"/>
      <c r="H4" s="1817"/>
      <c r="I4" s="1818"/>
    </row>
    <row r="5" ht="15.75" spans="1:38">
      <c r="A5" s="407" t="s">
        <v>30</v>
      </c>
      <c r="B5" s="408"/>
      <c r="C5" s="1816" t="s">
        <v>31</v>
      </c>
      <c r="D5" s="1817"/>
      <c r="E5" s="1817"/>
      <c r="F5" s="1817"/>
      <c r="G5" s="1817"/>
      <c r="H5" s="1817"/>
      <c r="I5" s="1818"/>
    </row>
    <row r="6" ht="15.75" spans="1:38">
      <c r="A6" s="407" t="s">
        <v>32</v>
      </c>
      <c r="B6" s="408"/>
      <c r="C6" s="1819" t="s">
        <v>33</v>
      </c>
      <c r="D6" s="1820"/>
      <c r="E6" s="1820"/>
      <c r="F6" s="1820"/>
      <c r="G6" s="1820"/>
      <c r="H6" s="1820"/>
      <c r="I6" s="1821"/>
    </row>
    <row r="7" ht="15.75" spans="1:38">
      <c r="A7" s="407" t="s">
        <v>34</v>
      </c>
      <c r="B7" s="408"/>
      <c r="C7" s="1819" t="s">
        <v>35</v>
      </c>
      <c r="D7" s="1820"/>
      <c r="E7" s="1820"/>
      <c r="F7" s="1820"/>
      <c r="G7" s="1820"/>
      <c r="H7" s="1820"/>
      <c r="I7" s="1821"/>
    </row>
    <row r="8" ht="15.75" spans="1:38">
      <c r="A8" s="407" t="s">
        <v>36</v>
      </c>
      <c r="B8" s="408"/>
      <c r="C8" s="1819" t="s">
        <v>37</v>
      </c>
      <c r="D8" s="1820"/>
      <c r="E8" s="1820"/>
      <c r="F8" s="1820"/>
      <c r="G8" s="1820"/>
      <c r="H8" s="1820"/>
      <c r="I8" s="1821"/>
    </row>
    <row r="9" ht="14.55" customHeight="1" spans="1:38">
      <c r="A9" s="1822" t="s">
        <v>38</v>
      </c>
      <c r="B9" s="1823"/>
      <c r="C9" s="1824" t="s">
        <v>39</v>
      </c>
      <c r="D9" s="1825"/>
      <c r="E9" s="1825"/>
      <c r="F9" s="1825"/>
      <c r="G9" s="1825"/>
      <c r="H9" s="1825"/>
      <c r="I9" s="1826"/>
    </row>
    <row r="11" ht="18" spans="1:38">
      <c r="A11" s="1810" t="s">
        <v>40</v>
      </c>
      <c r="B11" s="1811"/>
      <c r="C11" s="1811"/>
      <c r="D11" s="1811"/>
      <c r="E11" s="1811"/>
      <c r="F11" s="1811"/>
      <c r="G11" s="1811"/>
      <c r="H11" s="1811"/>
      <c r="I11" s="1812"/>
    </row>
    <row r="12" ht="21" customHeight="1" spans="1:38">
      <c r="A12" s="391" t="s">
        <v>41</v>
      </c>
      <c r="B12" s="392"/>
      <c r="C12" s="1827">
        <v>46107</v>
      </c>
      <c r="D12" s="1828"/>
      <c r="E12" s="1828"/>
      <c r="F12" s="1828"/>
      <c r="G12" s="1828"/>
      <c r="H12" s="1828"/>
      <c r="I12" s="1829"/>
    </row>
    <row r="13" ht="21" customHeight="1" spans="1:38">
      <c r="A13" s="407" t="s">
        <v>42</v>
      </c>
      <c r="B13" s="408"/>
      <c r="C13" s="1827">
        <v>46107</v>
      </c>
      <c r="D13" s="1828"/>
      <c r="E13" s="1828"/>
      <c r="F13" s="1828"/>
      <c r="G13" s="1828"/>
      <c r="H13" s="1828"/>
      <c r="I13" s="1829"/>
    </row>
    <row r="14" ht="21" customHeight="1" spans="1:38">
      <c r="A14" s="407" t="s">
        <v>43</v>
      </c>
      <c r="B14" s="408"/>
      <c r="C14" s="1827">
        <v>46148</v>
      </c>
      <c r="D14" s="1828"/>
      <c r="E14" s="1828"/>
      <c r="F14" s="1828"/>
      <c r="G14" s="1828"/>
      <c r="H14" s="1828"/>
      <c r="I14" s="1829"/>
    </row>
    <row r="15" ht="21" customHeight="1" spans="1:38">
      <c r="A15" s="1822" t="s">
        <v>44</v>
      </c>
      <c r="B15" s="1823"/>
      <c r="C15" s="1827">
        <v>46300</v>
      </c>
      <c r="D15" s="1828"/>
      <c r="E15" s="1828"/>
      <c r="F15" s="1828"/>
      <c r="G15" s="1828"/>
      <c r="H15" s="1828"/>
      <c r="I15" s="1829"/>
    </row>
    <row r="16" ht="21" customHeight="1" spans="1:38">
      <c r="A16" s="391" t="s">
        <v>45</v>
      </c>
      <c r="B16" s="392"/>
      <c r="C16" s="1830">
        <f>C12</f>
        <v>46107</v>
      </c>
      <c r="D16" s="1831"/>
      <c r="E16" s="1831"/>
      <c r="F16" s="1831"/>
      <c r="G16" s="1831"/>
      <c r="H16" s="1831"/>
      <c r="I16" s="1832"/>
    </row>
    <row r="17" ht="21" customHeight="1" spans="1:12">
      <c r="A17" s="407" t="s">
        <v>46</v>
      </c>
      <c r="B17" s="408"/>
      <c r="C17" s="1830">
        <f>C13</f>
        <v>46107</v>
      </c>
      <c r="D17" s="1831"/>
      <c r="E17" s="1831"/>
      <c r="F17" s="1831"/>
      <c r="G17" s="1831"/>
      <c r="H17" s="1831"/>
      <c r="I17" s="1832"/>
    </row>
    <row r="18" ht="21" customHeight="1" spans="1:12">
      <c r="A18" s="407" t="s">
        <v>47</v>
      </c>
      <c r="B18" s="408"/>
      <c r="C18" s="1830">
        <f>C14</f>
        <v>46148</v>
      </c>
      <c r="D18" s="1831"/>
      <c r="E18" s="1831"/>
      <c r="F18" s="1831"/>
      <c r="G18" s="1831"/>
      <c r="H18" s="1831"/>
      <c r="I18" s="1832"/>
    </row>
    <row r="19" ht="21" customHeight="1" spans="1:12">
      <c r="A19" s="1822" t="s">
        <v>48</v>
      </c>
      <c r="B19" s="1823"/>
      <c r="C19" s="1830">
        <f>C15</f>
        <v>46300</v>
      </c>
      <c r="D19" s="1831"/>
      <c r="E19" s="1831"/>
      <c r="F19" s="1831"/>
      <c r="G19" s="1831"/>
      <c r="H19" s="1831"/>
      <c r="I19" s="1832"/>
    </row>
    <row r="20" ht="21" customHeight="1" spans="1:12">
      <c r="A20" s="391" t="s">
        <v>49</v>
      </c>
      <c r="B20" s="392"/>
      <c r="C20" s="1827">
        <v>46300</v>
      </c>
      <c r="D20" s="1828"/>
      <c r="E20" s="1828"/>
      <c r="F20" s="1828"/>
      <c r="G20" s="1828"/>
      <c r="H20" s="1828"/>
      <c r="I20" s="1829"/>
    </row>
    <row r="21" ht="21" customHeight="1" spans="1:12">
      <c r="A21" s="407" t="s">
        <v>50</v>
      </c>
      <c r="B21" s="408"/>
      <c r="C21" s="1827">
        <v>46300</v>
      </c>
      <c r="D21" s="1828"/>
      <c r="E21" s="1828"/>
      <c r="F21" s="1828"/>
      <c r="G21" s="1828"/>
      <c r="H21" s="1828"/>
      <c r="I21" s="1829"/>
    </row>
    <row r="22" ht="21" customHeight="1" spans="1:12">
      <c r="A22" s="407" t="s">
        <v>51</v>
      </c>
      <c r="B22" s="408"/>
      <c r="C22" s="1827">
        <v>46300</v>
      </c>
      <c r="D22" s="1828"/>
      <c r="E22" s="1828"/>
      <c r="F22" s="1828"/>
      <c r="G22" s="1828"/>
      <c r="H22" s="1828"/>
      <c r="I22" s="1829"/>
      <c r="K22">
        <f>C15-C14</f>
        <v>152</v>
      </c>
    </row>
    <row r="23" ht="21" customHeight="1" spans="1:12">
      <c r="A23" s="1822" t="s">
        <v>52</v>
      </c>
      <c r="B23" s="1823"/>
      <c r="C23" s="1833">
        <f>C20-C22</f>
        <v>0</v>
      </c>
      <c r="D23" s="1834"/>
      <c r="E23" s="1834"/>
      <c r="F23" s="1834"/>
      <c r="G23" s="1834"/>
      <c r="H23" s="1834"/>
      <c r="I23" s="1835"/>
      <c r="K23">
        <f>L1-C14</f>
        <v>138</v>
      </c>
      <c r="L23" s="1293">
        <f>K23/K22</f>
        <v>0.907894736842105</v>
      </c>
    </row>
    <row r="24" ht="15.75"/>
    <row r="25" ht="54" customHeight="1" spans="1:12">
      <c r="A25" s="1836" t="s">
        <v>53</v>
      </c>
      <c r="B25" s="1837"/>
      <c r="C25" s="1836" t="s">
        <v>54</v>
      </c>
      <c r="D25" s="1838" t="s">
        <v>55</v>
      </c>
    </row>
    <row r="26" ht="15.75" spans="1:12">
      <c r="A26" s="1839" t="s">
        <v>56</v>
      </c>
      <c r="B26" s="1840"/>
      <c r="C26" s="1841">
        <v>46159</v>
      </c>
      <c r="D26" s="1842">
        <f>C26-C14</f>
        <v>11</v>
      </c>
    </row>
    <row r="27" ht="15.75" spans="1:12">
      <c r="A27" s="1843" t="s">
        <v>57</v>
      </c>
      <c r="B27" s="1844"/>
      <c r="C27" s="1841">
        <v>46159</v>
      </c>
      <c r="D27" s="1845"/>
    </row>
    <row r="28" ht="15.75" spans="1:12">
      <c r="A28" s="1846" t="s">
        <v>58</v>
      </c>
      <c r="B28" s="1847"/>
      <c r="C28" s="1841">
        <v>46159</v>
      </c>
      <c r="D28" s="1848"/>
    </row>
    <row r="29" ht="15.75" spans="1:12">
      <c r="C29" s="1849"/>
    </row>
    <row r="30" ht="15.75" spans="1:12">
      <c r="A30" s="1839" t="s">
        <v>59</v>
      </c>
      <c r="B30" s="1840"/>
      <c r="C30" s="1841">
        <v>46161</v>
      </c>
      <c r="D30" s="1842">
        <f>C30-C14</f>
        <v>13</v>
      </c>
    </row>
    <row r="31" ht="15.75" spans="1:12">
      <c r="A31" s="1843" t="s">
        <v>60</v>
      </c>
      <c r="B31" s="1844"/>
      <c r="C31" s="1841">
        <v>46161</v>
      </c>
      <c r="D31" s="1845"/>
    </row>
    <row r="32" ht="15.75" spans="1:12">
      <c r="A32" s="1846" t="s">
        <v>61</v>
      </c>
      <c r="B32" s="1847"/>
      <c r="C32" s="1841">
        <v>46161</v>
      </c>
      <c r="D32" s="1848"/>
    </row>
    <row r="33" ht="15.75" spans="1:4">
      <c r="C33" s="1849"/>
    </row>
    <row r="34" ht="15.75" spans="1:4">
      <c r="A34" s="1839" t="s">
        <v>62</v>
      </c>
      <c r="B34" s="1840"/>
      <c r="C34" s="1841"/>
      <c r="D34" s="1842">
        <f>C34-C14</f>
        <v>-46148</v>
      </c>
    </row>
    <row r="35" ht="15.75" spans="1:4">
      <c r="A35" s="1843" t="s">
        <v>63</v>
      </c>
      <c r="B35" s="1844"/>
      <c r="C35" s="1841"/>
      <c r="D35" s="1845"/>
    </row>
    <row r="36" ht="15.75" spans="1:4">
      <c r="A36" s="1846" t="s">
        <v>64</v>
      </c>
      <c r="B36" s="1847"/>
      <c r="C36" s="1850"/>
      <c r="D36" s="1848"/>
    </row>
    <row r="37" ht="15.75" spans="1:4">
      <c r="A37" s="1851"/>
      <c r="B37" s="1852"/>
      <c r="C37" s="1853"/>
      <c r="D37" s="1854"/>
    </row>
    <row r="38" ht="15.75" spans="1:4">
      <c r="A38" s="1839" t="s">
        <v>65</v>
      </c>
      <c r="B38" s="1840"/>
      <c r="C38" s="1841">
        <v>46162</v>
      </c>
      <c r="D38" s="1842">
        <f>C38-C14</f>
        <v>14</v>
      </c>
    </row>
    <row r="39" ht="15.75" spans="1:4">
      <c r="A39" s="1843" t="s">
        <v>66</v>
      </c>
      <c r="B39" s="1844"/>
      <c r="C39" s="1841">
        <v>46162</v>
      </c>
      <c r="D39" s="1845"/>
    </row>
    <row r="40" ht="15.75" spans="1:4">
      <c r="A40" s="1843" t="s">
        <v>67</v>
      </c>
      <c r="B40" s="1844"/>
      <c r="C40" s="1841">
        <v>46162</v>
      </c>
      <c r="D40" s="1845"/>
    </row>
    <row r="41" ht="15.75" spans="1:4">
      <c r="A41" s="1846" t="s">
        <v>68</v>
      </c>
      <c r="B41" s="1847"/>
      <c r="C41" s="1841">
        <v>46162</v>
      </c>
      <c r="D41" s="1848"/>
    </row>
    <row r="42" ht="15.75" spans="1:4">
      <c r="C42" s="1849"/>
    </row>
    <row r="43" ht="15.75" spans="1:4">
      <c r="A43" s="1855" t="s">
        <v>69</v>
      </c>
      <c r="B43" s="1856"/>
      <c r="C43" s="1841">
        <v>46148</v>
      </c>
      <c r="D43" s="1842">
        <f>C43-C19</f>
        <v>-152</v>
      </c>
    </row>
    <row r="44" ht="15.75" spans="1:4">
      <c r="A44" s="1843" t="s">
        <v>70</v>
      </c>
      <c r="B44" s="1857"/>
      <c r="C44" s="1841">
        <v>46148</v>
      </c>
      <c r="D44" s="1845"/>
    </row>
    <row r="45" ht="15.75" spans="1:4">
      <c r="A45" s="1858" t="s">
        <v>71</v>
      </c>
      <c r="B45" s="1859"/>
      <c r="C45" s="1841">
        <v>46148</v>
      </c>
      <c r="D45" s="1848"/>
    </row>
    <row r="46" ht="15.75" spans="1:4">
      <c r="C46" s="1849"/>
    </row>
    <row r="47" ht="15.75" spans="1:4">
      <c r="A47" s="1860" t="s">
        <v>72</v>
      </c>
      <c r="B47" s="1861"/>
      <c r="C47" s="1841">
        <v>46162</v>
      </c>
      <c r="D47" s="1842">
        <f>C47-C14</f>
        <v>14</v>
      </c>
    </row>
    <row r="48" ht="15.75" spans="1:4">
      <c r="A48" s="1846" t="s">
        <v>73</v>
      </c>
      <c r="B48" s="1862"/>
      <c r="C48" s="1841">
        <v>46167</v>
      </c>
      <c r="D48" s="1848"/>
    </row>
  </sheetData>
  <mergeCells count="64">
    <mergeCell ref="A1:I1"/>
    <mergeCell ref="A3:B3"/>
    <mergeCell ref="C3:I3"/>
    <mergeCell ref="A4:B4"/>
    <mergeCell ref="C4:I4"/>
    <mergeCell ref="A5:B5"/>
    <mergeCell ref="C5:I5"/>
    <mergeCell ref="A6:B6"/>
    <mergeCell ref="C6:I6"/>
    <mergeCell ref="A7:B7"/>
    <mergeCell ref="C7:I7"/>
    <mergeCell ref="A8:B8"/>
    <mergeCell ref="C8:I8"/>
    <mergeCell ref="A9:B9"/>
    <mergeCell ref="C9:I9"/>
    <mergeCell ref="A12:B12"/>
    <mergeCell ref="C12:I12"/>
    <mergeCell ref="A13:B13"/>
    <mergeCell ref="C13:I13"/>
    <mergeCell ref="A14:B14"/>
    <mergeCell ref="C14:I14"/>
    <mergeCell ref="A15:B15"/>
    <mergeCell ref="C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5:B25"/>
    <mergeCell ref="A26:B26"/>
    <mergeCell ref="A27:B27"/>
    <mergeCell ref="A28:B28"/>
    <mergeCell ref="A30:B30"/>
    <mergeCell ref="A31:B31"/>
    <mergeCell ref="A32:B32"/>
    <mergeCell ref="A34:B34"/>
    <mergeCell ref="A35:B35"/>
    <mergeCell ref="A36:B36"/>
    <mergeCell ref="A38:B38"/>
    <mergeCell ref="A39:B39"/>
    <mergeCell ref="A40:B40"/>
    <mergeCell ref="A41:B41"/>
    <mergeCell ref="A43:B43"/>
    <mergeCell ref="A44:B44"/>
    <mergeCell ref="A45:B45"/>
    <mergeCell ref="A47:B47"/>
    <mergeCell ref="A48:B48"/>
    <mergeCell ref="D26:D28"/>
    <mergeCell ref="D30:D32"/>
    <mergeCell ref="D34:D36"/>
    <mergeCell ref="D38:D41"/>
    <mergeCell ref="D43:D45"/>
    <mergeCell ref="D47:D48"/>
  </mergeCells>
  <dataValidations count="3">
    <dataValidation type="list" allowBlank="1" showInputMessage="1" showErrorMessage="1" sqref="C7">
      <formula1>Codes!$D$12:$D$20</formula1>
    </dataValidation>
    <dataValidation type="list" allowBlank="1" showInputMessage="1" showErrorMessage="1" sqref="C8">
      <formula1>Codes!$H$12:$H$18</formula1>
    </dataValidation>
    <dataValidation type="date" operator="between" allowBlank="1" showInputMessage="1" showErrorMessage="1" errorTitle="Date only" error="Please enter only Date" sqref="C16:C19">
      <formula1>32874</formula1>
      <formula2>72686</formula2>
    </dataValidation>
  </dataValidations>
  <pageMargins left="0.25" right="0.25" top="0.75" bottom="0.75" header="0.3" footer="0.3"/>
  <pageSetup paperSize="8" scale="90" fitToWidth="0" orientation="portrait"/>
  <headerFooter>
    <oddFooter>&amp;R
&amp;1#&amp;"Aptos"&amp;10&amp;K000000 Data sensitivity - Public</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1"/>
    <pageSetUpPr fitToPage="1"/>
  </sheetPr>
  <dimension ref="A1:AW139"/>
  <sheetViews>
    <sheetView tabSelected="1" view="pageBreakPreview" zoomScale="85" zoomScaleNormal="85" topLeftCell="F22" workbookViewId="0">
      <selection activeCell="E10" sqref="E10:H10"/>
    </sheetView>
  </sheetViews>
  <sheetFormatPr defaultColWidth="9.21904761904762" defaultRowHeight="15.75"/>
  <cols>
    <col min="1" max="1" width="23" style="1302" customWidth="1"/>
    <col min="2" max="2" width="32.7809523809524" style="1302" customWidth="1"/>
    <col min="3" max="3" width="17.552380952381" style="1302" customWidth="1"/>
    <col min="4" max="4" width="12.552380952381" style="1302" customWidth="1"/>
    <col min="5" max="5" width="19" style="1302" customWidth="1"/>
    <col min="6" max="6" width="15.4380952380952" style="1302" customWidth="1"/>
    <col min="7" max="7" width="13.4380952380952" style="1302" customWidth="1"/>
    <col min="8" max="8" width="19.4380952380952" style="1302" customWidth="1"/>
    <col min="9" max="9" width="14.7809523809524" style="1302" customWidth="1"/>
    <col min="10" max="11" width="13.2190476190476" style="1302" customWidth="1"/>
    <col min="12" max="12" width="12.552380952381" style="1302" customWidth="1"/>
    <col min="13" max="13" width="14.4380952380952" style="1302" customWidth="1"/>
    <col min="14" max="14" width="14.7809523809524" style="1302" customWidth="1"/>
    <col min="15" max="15" width="12.552380952381" style="1302" customWidth="1"/>
    <col min="16" max="16" width="13.7809523809524" style="1302" customWidth="1"/>
    <col min="17" max="17" width="14.7809523809524" style="1302" customWidth="1"/>
    <col min="18" max="20" width="12.552380952381" style="1302" customWidth="1"/>
    <col min="21" max="21" width="17.2190476190476" style="1302" customWidth="1"/>
    <col min="22" max="22" width="14" style="1302" customWidth="1"/>
    <col min="23" max="25" width="12.552380952381" style="1302" customWidth="1"/>
    <col min="26" max="26" width="10.4380952380952" style="1302" customWidth="1"/>
    <col min="27" max="28" width="19.4380952380952" style="1302" customWidth="1"/>
    <col min="29" max="30" width="16.7809523809524" style="1302" customWidth="1"/>
    <col min="31" max="32" width="17.4380952380952" style="1302" customWidth="1"/>
    <col min="33" max="36" width="12.552380952381" style="1302" customWidth="1"/>
    <col min="37" max="37" width="12.4380952380952" style="1302" customWidth="1"/>
    <col min="38" max="38" width="9.55238095238095" style="1302" customWidth="1"/>
    <col min="39" max="39" width="18.2190476190476" style="1302" customWidth="1"/>
    <col min="40" max="40" width="13.552380952381" style="1302" customWidth="1"/>
    <col min="41" max="42" width="12.2190476190476" style="1302" customWidth="1"/>
    <col min="43" max="43" width="11.552380952381" style="1302" customWidth="1"/>
    <col min="44" max="44" width="11.2190476190476" style="1302" customWidth="1"/>
    <col min="45" max="45" width="6.43809523809524" style="1302" customWidth="1"/>
    <col min="46" max="46" width="10" style="1302" customWidth="1"/>
    <col min="47" max="47" width="12.2190476190476" style="1302" customWidth="1"/>
    <col min="48" max="48" width="11.552380952381" style="1302" customWidth="1"/>
    <col min="49" max="49" width="11.4380952380952" style="1302" customWidth="1"/>
    <col min="50" max="50" width="10.4380952380952" style="1302" customWidth="1"/>
    <col min="51" max="51" width="11.552380952381" style="1302" customWidth="1"/>
    <col min="52" max="52" width="9.43809523809524" style="1302" customWidth="1"/>
    <col min="53" max="214" width="9.21904761904762" style="1302"/>
    <col min="215" max="215" width="9.21904761904762" style="1302" customWidth="1"/>
    <col min="216" max="16384" width="9.21904761904762" style="1302"/>
  </cols>
  <sheetData>
    <row r="1" ht="33" customHeight="1" spans="1:48">
      <c r="A1" s="1303" t="s">
        <v>74</v>
      </c>
      <c r="B1" s="1304"/>
      <c r="C1" s="1304"/>
      <c r="D1" s="1304"/>
      <c r="E1" s="1304"/>
      <c r="F1" s="1304"/>
      <c r="G1" s="1304"/>
      <c r="H1" s="1304"/>
      <c r="I1" s="1305"/>
      <c r="J1" s="1305"/>
      <c r="K1" s="1305"/>
      <c r="L1" s="1305"/>
      <c r="M1" s="1305"/>
      <c r="N1" s="1306"/>
      <c r="O1" s="1306"/>
      <c r="P1" s="1306"/>
      <c r="Q1" s="1306"/>
      <c r="R1" s="1306"/>
      <c r="S1" s="1306"/>
      <c r="T1" s="1306"/>
      <c r="U1" s="1306"/>
      <c r="V1" s="1306"/>
      <c r="W1" s="1306"/>
      <c r="X1" s="1307"/>
      <c r="Y1" s="1306"/>
      <c r="Z1" s="1308"/>
      <c r="AA1" s="1308"/>
      <c r="AB1" s="1308"/>
      <c r="AC1" s="1308"/>
      <c r="AD1" s="1308"/>
      <c r="AE1" s="1309" t="s">
        <v>24</v>
      </c>
      <c r="AF1" s="1310">
        <f>'General Information'!L1</f>
        <v>46286</v>
      </c>
      <c r="AG1" s="1311"/>
      <c r="AI1"/>
      <c r="AJ1"/>
    </row>
    <row r="2" s="190" customFormat="1" ht="20.1" customHeight="1" spans="1:48">
      <c r="A2" s="1312" t="s">
        <v>25</v>
      </c>
      <c r="B2" s="1313"/>
      <c r="C2" s="1313"/>
      <c r="D2" s="1313"/>
      <c r="E2" s="1313"/>
      <c r="F2" s="1314"/>
      <c r="G2" s="1315" t="s">
        <v>40</v>
      </c>
      <c r="H2" s="1316"/>
      <c r="I2" s="1316"/>
      <c r="J2" s="1316"/>
      <c r="K2" s="1317"/>
      <c r="L2" s="1318" t="s">
        <v>75</v>
      </c>
      <c r="M2" s="1319"/>
      <c r="N2" s="1316"/>
      <c r="O2" s="1316"/>
      <c r="P2" s="1319"/>
      <c r="Q2" s="1319"/>
      <c r="R2" s="1316"/>
      <c r="S2" s="1317"/>
      <c r="T2" s="1318" t="s">
        <v>76</v>
      </c>
      <c r="U2" s="1319"/>
      <c r="V2" s="1319"/>
      <c r="W2" s="1319"/>
      <c r="X2" s="1319"/>
      <c r="Y2" s="1319"/>
      <c r="Z2" s="1320" t="s">
        <v>77</v>
      </c>
      <c r="AA2" s="1321"/>
      <c r="AB2" s="1321"/>
      <c r="AC2" s="1322"/>
      <c r="AD2" s="1321"/>
      <c r="AE2" s="1321"/>
      <c r="AF2" s="1321"/>
      <c r="AG2" s="1323"/>
      <c r="AI2"/>
      <c r="AJ2"/>
    </row>
    <row r="3" ht="50.25" customHeight="1" spans="1:48">
      <c r="A3" s="1324" t="s">
        <v>26</v>
      </c>
      <c r="B3" s="1325" t="str">
        <f>'General Information'!C3</f>
        <v>Improvement of Waad Al Shamal Industrial City Fence &amp; Gates</v>
      </c>
      <c r="C3" s="1326"/>
      <c r="D3" s="1327"/>
      <c r="E3" s="1327"/>
      <c r="F3" s="1328"/>
      <c r="G3" s="1329" t="s">
        <v>78</v>
      </c>
      <c r="H3" s="1330" t="s">
        <v>79</v>
      </c>
      <c r="I3" s="1331">
        <f>'General Information'!C16</f>
        <v>46107</v>
      </c>
      <c r="J3" s="1330" t="s">
        <v>80</v>
      </c>
      <c r="K3" s="1332">
        <f>'General Information'!C20</f>
        <v>46300</v>
      </c>
      <c r="L3" s="1333" t="s">
        <v>81</v>
      </c>
      <c r="M3" s="1334"/>
      <c r="N3" s="1335">
        <f>'Invoice Log'!E3</f>
        <v>15898659.13</v>
      </c>
      <c r="O3" s="1336"/>
      <c r="P3" s="1337" t="s">
        <v>82</v>
      </c>
      <c r="Q3" s="1334"/>
      <c r="R3" s="1335">
        <f>'Invoice Log'!I3</f>
        <v>0</v>
      </c>
      <c r="S3" s="1338" t="s">
        <v>83</v>
      </c>
      <c r="T3" s="1339" t="s">
        <v>84</v>
      </c>
      <c r="U3" s="1340">
        <f>J24</f>
        <v>0.764994555235804</v>
      </c>
      <c r="V3" s="1341" t="s">
        <v>85</v>
      </c>
      <c r="W3" s="1340">
        <f>T24</f>
        <v>0.639045583901318</v>
      </c>
      <c r="X3" s="1342" t="s">
        <v>86</v>
      </c>
      <c r="Y3" s="1343">
        <f>Quality!AC10</f>
        <v>0.862068965517241</v>
      </c>
      <c r="Z3" s="1344" t="e">
        <f>+Progress!#REF!</f>
        <v>#REF!</v>
      </c>
      <c r="AA3" s="1344"/>
      <c r="AB3" s="1344"/>
      <c r="AC3" s="1344"/>
      <c r="AD3" s="1344"/>
      <c r="AE3" s="1344"/>
      <c r="AF3" s="1344"/>
      <c r="AG3" s="1345"/>
      <c r="AI3"/>
      <c r="AJ3"/>
    </row>
    <row r="4" ht="35.25" customHeight="1" spans="1:48">
      <c r="A4" s="1324" t="s">
        <v>28</v>
      </c>
      <c r="B4" s="1346" t="str">
        <f>'General Information'!C4</f>
        <v>WAS1-05-006</v>
      </c>
      <c r="C4" s="1347"/>
      <c r="D4" s="1348" t="s">
        <v>34</v>
      </c>
      <c r="E4" s="1349" t="str">
        <f>'General Information'!C7</f>
        <v>Construction</v>
      </c>
      <c r="F4" s="1350"/>
      <c r="G4" s="1351" t="s">
        <v>87</v>
      </c>
      <c r="H4" s="1352" t="s">
        <v>88</v>
      </c>
      <c r="I4" s="1353">
        <f>'General Information'!C17</f>
        <v>46107</v>
      </c>
      <c r="J4" s="1352" t="s">
        <v>89</v>
      </c>
      <c r="K4" s="1354">
        <f>'General Information'!C21</f>
        <v>46300</v>
      </c>
      <c r="L4" s="1355" t="s">
        <v>90</v>
      </c>
      <c r="M4" s="1356"/>
      <c r="N4" s="1335">
        <f>'Invoice Log'!E4</f>
        <v>15898659.13</v>
      </c>
      <c r="O4" s="1336" t="s">
        <v>83</v>
      </c>
      <c r="P4" s="1357" t="s">
        <v>91</v>
      </c>
      <c r="Q4" s="1356"/>
      <c r="R4" s="1335">
        <v>0</v>
      </c>
      <c r="S4" s="1338"/>
      <c r="T4" s="1358" t="s">
        <v>92</v>
      </c>
      <c r="U4" s="1359">
        <f>L24</f>
        <v>0.393394856060418</v>
      </c>
      <c r="V4" s="1341" t="s">
        <v>93</v>
      </c>
      <c r="W4" s="1359">
        <f>V24</f>
        <v>0.203451453803385</v>
      </c>
      <c r="X4" s="1360"/>
      <c r="Y4" s="1361" t="str">
        <f>REPT("¢",IF(INT(+Y3*10)&gt;5,5,INT(+Y3*10)))&amp;REPT("£",IF(INT(+Y3*10)&gt;5,0,5-INT(+Y3*10)))&amp;CHAR(10)&amp;REPT("¢",+IF(INT(+Y3*10)&gt;5,-5+INT(+Y3*10),0))&amp;REPT("£",IF(INT(+Y3*10)&gt;5,10-INT(+Y3*10),5))</f>
        <v>¢¢¢¢¢
¢¢¢££</v>
      </c>
      <c r="Z4" s="1362"/>
      <c r="AA4" s="1362"/>
      <c r="AB4" s="1362"/>
      <c r="AC4" s="1362"/>
      <c r="AD4" s="1362"/>
      <c r="AE4" s="1362"/>
      <c r="AF4" s="1362"/>
      <c r="AG4" s="1363"/>
      <c r="AI4"/>
      <c r="AJ4"/>
    </row>
    <row r="5" ht="35.25" customHeight="1" spans="1:48">
      <c r="A5" s="1324" t="s">
        <v>30</v>
      </c>
      <c r="B5" s="1346" t="str">
        <f>'General Information'!C5</f>
        <v>Hamza Mohammad Alderi Construction Co.</v>
      </c>
      <c r="C5" s="1347"/>
      <c r="D5" s="1364" t="s">
        <v>36</v>
      </c>
      <c r="E5" s="1349" t="str">
        <f>'General Information'!C8</f>
        <v>Active</v>
      </c>
      <c r="F5" s="1350"/>
      <c r="G5" s="1365" t="s">
        <v>94</v>
      </c>
      <c r="H5" s="1366" t="s">
        <v>95</v>
      </c>
      <c r="I5" s="1367">
        <f>'General Information'!C18</f>
        <v>46148</v>
      </c>
      <c r="J5" s="1366" t="s">
        <v>51</v>
      </c>
      <c r="K5" s="1368">
        <f>'General Information'!C22</f>
        <v>46300</v>
      </c>
      <c r="L5" s="1355" t="s">
        <v>96</v>
      </c>
      <c r="M5" s="1356"/>
      <c r="N5" s="1335">
        <f>'Invoice Log'!E5</f>
        <v>15898659.13</v>
      </c>
      <c r="O5" s="1336" t="e">
        <f>+#REF!+#REF!+N5</f>
        <v>#REF!</v>
      </c>
      <c r="P5" s="1357" t="s">
        <v>97</v>
      </c>
      <c r="Q5" s="1356"/>
      <c r="R5" s="1369">
        <v>0</v>
      </c>
      <c r="S5" s="1370"/>
      <c r="T5" s="1358" t="s">
        <v>52</v>
      </c>
      <c r="U5" s="1371">
        <f>U4-U3</f>
        <v>-0.371599699175386</v>
      </c>
      <c r="V5" s="1341" t="s">
        <v>52</v>
      </c>
      <c r="W5" s="1371">
        <f>W4-W3</f>
        <v>-0.435594130097933</v>
      </c>
      <c r="X5" s="1372" t="s">
        <v>98</v>
      </c>
      <c r="Y5" s="1343">
        <f>'HSE-Stat'!J23</f>
        <v>0.85</v>
      </c>
      <c r="Z5" s="1362"/>
      <c r="AA5" s="1362"/>
      <c r="AB5" s="1362"/>
      <c r="AC5" s="1362"/>
      <c r="AD5" s="1362"/>
      <c r="AE5" s="1362"/>
      <c r="AF5" s="1362"/>
      <c r="AG5" s="1363"/>
      <c r="AI5"/>
      <c r="AJ5"/>
    </row>
    <row r="6" ht="35.25" customHeight="1" spans="1:48">
      <c r="A6" s="1373" t="s">
        <v>32</v>
      </c>
      <c r="B6" s="1374" t="str">
        <f>'General Information'!C6</f>
        <v>Consolidated Consultants Group</v>
      </c>
      <c r="C6" s="1375"/>
      <c r="D6" s="1376" t="s">
        <v>38</v>
      </c>
      <c r="E6" s="1377" t="str">
        <f>'General Information'!C9</f>
        <v>Muhammed H. Al-Essa</v>
      </c>
      <c r="F6" s="1378"/>
      <c r="G6" s="1379" t="s">
        <v>44</v>
      </c>
      <c r="H6" s="1380" t="s">
        <v>48</v>
      </c>
      <c r="I6" s="1381">
        <f>'General Information'!C19</f>
        <v>46300</v>
      </c>
      <c r="J6" s="1380" t="s">
        <v>52</v>
      </c>
      <c r="K6" s="1382">
        <f>'General Information'!C23</f>
        <v>0</v>
      </c>
      <c r="L6" s="1383" t="s">
        <v>99</v>
      </c>
      <c r="M6" s="1384"/>
      <c r="N6" s="1385">
        <f>N4-N5</f>
        <v>0</v>
      </c>
      <c r="O6" s="1386"/>
      <c r="P6" s="1387" t="s">
        <v>100</v>
      </c>
      <c r="Q6" s="1384"/>
      <c r="R6" s="1335">
        <v>0</v>
      </c>
      <c r="S6" s="1338"/>
      <c r="T6" s="1388" t="s">
        <v>101</v>
      </c>
      <c r="U6" s="1389">
        <v>0</v>
      </c>
      <c r="V6" s="1390" t="s">
        <v>102</v>
      </c>
      <c r="W6" s="1389">
        <v>0</v>
      </c>
      <c r="X6" s="1391"/>
      <c r="Y6" s="1392" t="str">
        <f>REPT("¢",IF(INT(+Y5*10)&gt;5,5,INT(+Y5*10)))&amp;REPT("£",IF(INT(+Y5*10)&gt;5,0,5-INT(+Y5*10)))&amp;CHAR(10)&amp;REPT("¢",+IF(INT(+Y5*10)&gt;5,-5+INT(+Y5*10),0))&amp;REPT("£",IF(INT(+Y5*10)&gt;5,10-INT(+Y5*10),5))</f>
        <v>¢¢¢¢¢
¢¢¢££</v>
      </c>
      <c r="Z6" s="1393"/>
      <c r="AA6" s="1393"/>
      <c r="AB6" s="1393"/>
      <c r="AC6" s="1393"/>
      <c r="AD6" s="1393"/>
      <c r="AE6" s="1393"/>
      <c r="AF6" s="1393"/>
      <c r="AG6" s="1394"/>
      <c r="AI6" s="9" t="s">
        <v>103</v>
      </c>
      <c r="AK6" s="9"/>
    </row>
    <row r="7" customFormat="1" ht="5.55" customHeight="1" spans="1:48">
      <c r="A7" s="1395"/>
      <c r="AG7" s="1396"/>
    </row>
    <row r="8" s="1297" customFormat="1" ht="29.1" customHeight="1" spans="1:48">
      <c r="A8" s="1397" t="s">
        <v>104</v>
      </c>
      <c r="B8" s="1398"/>
      <c r="C8" s="1398"/>
      <c r="D8" s="1398"/>
      <c r="E8" s="1398"/>
      <c r="F8" s="1398"/>
      <c r="G8" s="1398"/>
      <c r="H8" s="1398"/>
      <c r="I8" s="1398"/>
      <c r="J8" s="1398"/>
      <c r="K8" s="1398"/>
      <c r="L8" s="1398"/>
      <c r="M8" s="1398"/>
      <c r="N8" s="1398"/>
      <c r="O8" s="1398"/>
      <c r="P8" s="1398"/>
      <c r="Q8" s="1398"/>
      <c r="R8" s="1398"/>
      <c r="S8" s="1398"/>
      <c r="T8" s="1398"/>
      <c r="U8" s="1398"/>
      <c r="V8" s="1398"/>
      <c r="W8" s="1398"/>
      <c r="X8" s="1398"/>
      <c r="Y8" s="1398"/>
      <c r="Z8" s="1398"/>
      <c r="AA8" s="1398"/>
      <c r="AB8" s="1398"/>
      <c r="AC8" s="1398"/>
      <c r="AD8" s="1398"/>
      <c r="AE8" s="1398"/>
      <c r="AF8" s="1398"/>
      <c r="AG8" s="1399"/>
      <c r="AJ8" s="1400"/>
      <c r="AK8" s="1401"/>
      <c r="AL8" s="1401"/>
      <c r="AM8" s="1401"/>
      <c r="AN8" s="1401"/>
      <c r="AO8" s="1401"/>
      <c r="AP8" s="1401"/>
      <c r="AQ8" s="1401"/>
      <c r="AR8" s="1401"/>
      <c r="AS8" s="1401"/>
      <c r="AT8" s="1401"/>
    </row>
    <row r="9" s="190" customFormat="1" ht="20.1" customHeight="1" spans="1:48">
      <c r="A9" s="1402" t="s">
        <v>105</v>
      </c>
      <c r="B9" s="1403"/>
      <c r="C9" s="1404"/>
      <c r="D9" s="1404"/>
      <c r="E9" s="1404"/>
      <c r="F9" s="1404"/>
      <c r="G9" s="1404"/>
      <c r="H9" s="1404"/>
      <c r="I9" s="1404"/>
      <c r="J9" s="1404"/>
      <c r="K9" s="1404"/>
      <c r="L9" s="1404"/>
      <c r="M9" s="1405"/>
      <c r="N9" s="1406" t="s">
        <v>106</v>
      </c>
      <c r="O9" s="1407"/>
      <c r="P9" s="1407"/>
      <c r="Q9" s="1407"/>
      <c r="R9" s="1407"/>
      <c r="S9" s="1407"/>
      <c r="T9" s="1407"/>
      <c r="U9" s="1407"/>
      <c r="V9" s="1407"/>
      <c r="W9" s="1407"/>
      <c r="X9" s="1407"/>
      <c r="Y9" s="1407"/>
      <c r="Z9" s="1407" t="s">
        <v>107</v>
      </c>
      <c r="AA9" s="1407"/>
      <c r="AB9" s="1407"/>
      <c r="AC9" s="1407"/>
      <c r="AD9" s="1407"/>
      <c r="AE9" s="1407"/>
      <c r="AF9" s="1407"/>
      <c r="AG9" s="1408"/>
      <c r="AH9" s="1409"/>
      <c r="AJ9" s="1226"/>
      <c r="AK9" s="1226"/>
      <c r="AL9" s="1226"/>
      <c r="AM9" s="1226"/>
      <c r="AN9" s="1226"/>
      <c r="AO9" s="1226"/>
      <c r="AP9" s="1226"/>
      <c r="AQ9" s="1226"/>
      <c r="AR9" s="1226"/>
      <c r="AS9" s="1226"/>
      <c r="AT9" s="1226"/>
    </row>
    <row r="10" ht="20.1" customHeight="1" spans="1:48">
      <c r="A10" s="1410" t="s">
        <v>108</v>
      </c>
      <c r="B10" s="1410"/>
      <c r="C10" s="1410" t="s">
        <v>109</v>
      </c>
      <c r="D10" s="1410" t="s">
        <v>110</v>
      </c>
      <c r="E10" s="1411" t="s">
        <v>111</v>
      </c>
      <c r="F10" s="1411"/>
      <c r="G10" s="1411"/>
      <c r="H10" s="1411"/>
      <c r="I10" s="1411"/>
      <c r="J10" s="1411" t="s">
        <v>112</v>
      </c>
      <c r="K10" s="1411"/>
      <c r="L10" s="1411"/>
      <c r="M10" s="1411"/>
      <c r="N10" s="1410" t="s">
        <v>113</v>
      </c>
      <c r="O10" s="1410" t="s">
        <v>110</v>
      </c>
      <c r="P10" s="1411" t="s">
        <v>114</v>
      </c>
      <c r="Q10" s="1411"/>
      <c r="R10" s="1411"/>
      <c r="S10" s="1411"/>
      <c r="T10" s="1411" t="s">
        <v>115</v>
      </c>
      <c r="U10" s="1411"/>
      <c r="V10" s="1411"/>
      <c r="W10" s="1411"/>
      <c r="X10" s="1412"/>
      <c r="Y10" s="1413"/>
      <c r="AG10" s="1414"/>
      <c r="AJ10" s="243"/>
      <c r="AK10" s="243"/>
      <c r="AL10" s="243"/>
      <c r="AM10" s="243"/>
      <c r="AN10" s="243"/>
      <c r="AO10" s="243"/>
      <c r="AP10" s="243"/>
      <c r="AQ10" s="243"/>
      <c r="AR10" s="243"/>
      <c r="AS10" s="243"/>
      <c r="AT10" s="243"/>
    </row>
    <row r="11" ht="16.5" spans="1:48">
      <c r="A11" s="1410"/>
      <c r="B11" s="1410"/>
      <c r="C11" s="1410"/>
      <c r="D11" s="1410"/>
      <c r="E11" s="1415" t="s">
        <v>116</v>
      </c>
      <c r="F11" s="1415"/>
      <c r="G11" s="1415" t="s">
        <v>117</v>
      </c>
      <c r="H11" s="1415"/>
      <c r="I11" s="1415" t="s">
        <v>118</v>
      </c>
      <c r="J11" s="1415" t="s">
        <v>116</v>
      </c>
      <c r="K11" s="1415"/>
      <c r="L11" s="1415" t="s">
        <v>117</v>
      </c>
      <c r="M11" s="1415"/>
      <c r="N11" s="1410" t="s">
        <v>119</v>
      </c>
      <c r="O11" s="1410"/>
      <c r="P11" s="1415" t="s">
        <v>116</v>
      </c>
      <c r="Q11" s="1415"/>
      <c r="R11" s="1415" t="s">
        <v>117</v>
      </c>
      <c r="S11" s="1415"/>
      <c r="T11" s="1415" t="s">
        <v>116</v>
      </c>
      <c r="U11" s="1415"/>
      <c r="V11" s="1415" t="s">
        <v>117</v>
      </c>
      <c r="W11" s="1415"/>
      <c r="X11" s="1416"/>
      <c r="Y11" s="1417"/>
      <c r="AG11" s="1414"/>
      <c r="AK11" s="243"/>
      <c r="AL11" s="243"/>
      <c r="AM11" s="243"/>
      <c r="AN11" s="243"/>
      <c r="AO11" s="243"/>
      <c r="AP11" s="243"/>
      <c r="AQ11" s="243"/>
      <c r="AR11" s="243"/>
      <c r="AS11" s="243"/>
      <c r="AT11" s="243"/>
      <c r="AU11" s="243"/>
    </row>
    <row r="12" s="11" customFormat="1" ht="18" customHeight="1" spans="1:48">
      <c r="A12" s="1418" t="str">
        <f>Progress!A7</f>
        <v>WAS1-05-006 - B1 - B1 - B1 - B1.2  Mobilization</v>
      </c>
      <c r="B12" s="1418"/>
      <c r="C12" s="1419">
        <f>Progress!B7</f>
        <v>0</v>
      </c>
      <c r="D12" s="1420">
        <f>Progress!C7</f>
        <v>0</v>
      </c>
      <c r="E12" s="1421">
        <f>Progress!D7</f>
        <v>0</v>
      </c>
      <c r="F12" s="1421"/>
      <c r="G12" s="1421">
        <f>Progress!E7</f>
        <v>0</v>
      </c>
      <c r="H12" s="1421"/>
      <c r="I12" s="1421">
        <f>Progress!F7</f>
        <v>0</v>
      </c>
      <c r="J12" s="1421">
        <f>Progress!G7</f>
        <v>0</v>
      </c>
      <c r="K12" s="1421"/>
      <c r="L12" s="1421">
        <f>Progress!H7</f>
        <v>0</v>
      </c>
      <c r="M12" s="1421"/>
      <c r="N12" s="1419">
        <f>Progress!J7</f>
        <v>2956</v>
      </c>
      <c r="O12" s="1420">
        <f>Progress!K7</f>
        <v>0.0299369056420332</v>
      </c>
      <c r="P12" s="1419">
        <f>Progress!L7</f>
        <v>0</v>
      </c>
      <c r="Q12" s="1419"/>
      <c r="R12" s="1419">
        <f>Progress!M7</f>
        <v>0</v>
      </c>
      <c r="S12" s="1419"/>
      <c r="T12" s="1419">
        <f>Progress!N7</f>
        <v>2956</v>
      </c>
      <c r="U12" s="1419"/>
      <c r="V12" s="1419">
        <f>Progress!O7</f>
        <v>2956</v>
      </c>
      <c r="W12" s="1419"/>
      <c r="X12" s="1416"/>
      <c r="Y12" s="1417"/>
      <c r="AG12" s="1422"/>
      <c r="AK12"/>
      <c r="AL12"/>
      <c r="AM12"/>
      <c r="AN12"/>
      <c r="AO12"/>
      <c r="AP12"/>
      <c r="AQ12"/>
      <c r="AR12"/>
      <c r="AS12"/>
      <c r="AT12"/>
      <c r="AU12"/>
    </row>
    <row r="13" s="11" customFormat="1" ht="18" customHeight="1" spans="1:48">
      <c r="A13" s="1418" t="str">
        <f>Progress!A8</f>
        <v>WAS1-05-006 - B1 - B1 - B1 - B1.3  Preliminary Submittals</v>
      </c>
      <c r="B13" s="1418"/>
      <c r="C13" s="1419">
        <f>Progress!B8</f>
        <v>0</v>
      </c>
      <c r="D13" s="1420">
        <f>Progress!C8</f>
        <v>0</v>
      </c>
      <c r="E13" s="1421">
        <f>Progress!D8</f>
        <v>0</v>
      </c>
      <c r="F13" s="1421"/>
      <c r="G13" s="1421">
        <f>Progress!E8</f>
        <v>0</v>
      </c>
      <c r="H13" s="1421"/>
      <c r="I13" s="1421">
        <f>Progress!F8</f>
        <v>0</v>
      </c>
      <c r="J13" s="1421">
        <f>Progress!G8</f>
        <v>0</v>
      </c>
      <c r="K13" s="1421"/>
      <c r="L13" s="1421">
        <f>Progress!H8</f>
        <v>0</v>
      </c>
      <c r="M13" s="1421"/>
      <c r="N13" s="1419">
        <f>Progress!J8</f>
        <v>0</v>
      </c>
      <c r="O13" s="1420">
        <f>Progress!K8</f>
        <v>0</v>
      </c>
      <c r="P13" s="1419">
        <f>Progress!L8</f>
        <v>0</v>
      </c>
      <c r="Q13" s="1419"/>
      <c r="R13" s="1419">
        <f>Progress!M8</f>
        <v>0</v>
      </c>
      <c r="S13" s="1419"/>
      <c r="T13" s="1419">
        <f>Progress!N8</f>
        <v>0</v>
      </c>
      <c r="U13" s="1419"/>
      <c r="V13" s="1419">
        <f>Progress!O8</f>
        <v>0</v>
      </c>
      <c r="W13" s="1419"/>
      <c r="X13" s="1416"/>
      <c r="Y13" s="1417"/>
      <c r="AG13" s="1422"/>
      <c r="AK13"/>
      <c r="AL13"/>
      <c r="AM13"/>
      <c r="AN13"/>
      <c r="AO13"/>
      <c r="AP13"/>
      <c r="AQ13"/>
      <c r="AR13"/>
      <c r="AS13"/>
      <c r="AT13"/>
      <c r="AU13"/>
    </row>
    <row r="14" s="11" customFormat="1" ht="18" customHeight="1" spans="1:48">
      <c r="A14" s="1418" t="str">
        <f>Progress!A9</f>
        <v>WAS1-05-006 - B1 - B1 - B1 - B1.6  Engineering</v>
      </c>
      <c r="B14" s="1418"/>
      <c r="C14" s="1419">
        <f>Progress!B9</f>
        <v>476989.77</v>
      </c>
      <c r="D14" s="1420">
        <f>Progress!C9</f>
        <v>0.0300018867062785</v>
      </c>
      <c r="E14" s="1421">
        <f>Progress!D9</f>
        <v>8112.07000000001</v>
      </c>
      <c r="F14" s="1421"/>
      <c r="G14" s="1421">
        <f>Progress!E9</f>
        <v>973.440000000002</v>
      </c>
      <c r="H14" s="1421"/>
      <c r="I14" s="1421">
        <f>Progress!F9</f>
        <v>473744.95</v>
      </c>
      <c r="J14" s="1421">
        <f>Progress!G9</f>
        <v>473744.95</v>
      </c>
      <c r="K14" s="1421"/>
      <c r="L14" s="1421">
        <f>Progress!H9</f>
        <v>181061.42</v>
      </c>
      <c r="M14" s="1421"/>
      <c r="N14" s="1419">
        <f>Progress!J9</f>
        <v>4927</v>
      </c>
      <c r="O14" s="1420">
        <f>Progress!K9</f>
        <v>0.0498982185718192</v>
      </c>
      <c r="P14" s="1419">
        <f>Progress!L9</f>
        <v>62</v>
      </c>
      <c r="Q14" s="1419"/>
      <c r="R14" s="1419">
        <f>Progress!M9</f>
        <v>154</v>
      </c>
      <c r="S14" s="1419"/>
      <c r="T14" s="1419">
        <f>Progress!N9</f>
        <v>4911</v>
      </c>
      <c r="U14" s="1419"/>
      <c r="V14" s="1419">
        <f>Progress!O9</f>
        <v>2854</v>
      </c>
      <c r="W14" s="1419"/>
      <c r="X14" s="1416"/>
      <c r="Y14" s="1417"/>
      <c r="Z14"/>
      <c r="AA14"/>
      <c r="AB14"/>
      <c r="AC14"/>
      <c r="AD14"/>
      <c r="AE14"/>
      <c r="AF14"/>
      <c r="AG14" s="1396"/>
      <c r="AH14" s="1423"/>
      <c r="AI14" s="1424"/>
      <c r="AJ14" s="1424"/>
      <c r="AK14" s="1425"/>
      <c r="AL14"/>
      <c r="AM14"/>
      <c r="AN14"/>
      <c r="AO14"/>
      <c r="AP14"/>
      <c r="AQ14"/>
      <c r="AR14"/>
      <c r="AS14"/>
      <c r="AT14"/>
      <c r="AU14"/>
    </row>
    <row r="15" s="11" customFormat="1" ht="18" customHeight="1" spans="1:48">
      <c r="A15" s="1426" t="str">
        <f>Progress!A10</f>
        <v>WAS1-05-006 - B1 - B1 - B1 - B1.7  Procurement</v>
      </c>
      <c r="B15" s="1426"/>
      <c r="C15" s="1419">
        <f>Progress!B10</f>
        <v>3179931.69</v>
      </c>
      <c r="D15" s="1420">
        <f>Progress!C10</f>
        <v>0.200012571123034</v>
      </c>
      <c r="E15" s="1421">
        <f>Progress!D10</f>
        <v>168485.46</v>
      </c>
      <c r="F15" s="1421"/>
      <c r="G15" s="1421">
        <f>Progress!E10</f>
        <v>0</v>
      </c>
      <c r="H15" s="1421"/>
      <c r="I15" s="1421">
        <f>Progress!F10</f>
        <v>3045396.13</v>
      </c>
      <c r="J15" s="1421">
        <f>Progress!G10</f>
        <v>3045396.13</v>
      </c>
      <c r="K15" s="1421"/>
      <c r="L15" s="1421">
        <f>Progress!H10</f>
        <v>1896470.12</v>
      </c>
      <c r="M15" s="1421"/>
      <c r="N15" s="1419">
        <f>Progress!J10</f>
        <v>12811</v>
      </c>
      <c r="O15" s="1420">
        <f>Progress!K10</f>
        <v>0.129743470290963</v>
      </c>
      <c r="P15" s="1419">
        <f>Progress!L10</f>
        <v>3846</v>
      </c>
      <c r="Q15" s="1419"/>
      <c r="R15" s="1419">
        <f>Progress!M10</f>
        <v>0</v>
      </c>
      <c r="S15" s="1419"/>
      <c r="T15" s="1419">
        <f>Progress!N10</f>
        <v>9740</v>
      </c>
      <c r="U15" s="1419"/>
      <c r="V15" s="1419">
        <f>Progress!O10</f>
        <v>2301</v>
      </c>
      <c r="W15" s="1419"/>
      <c r="X15" s="1416"/>
      <c r="Y15" s="1417"/>
      <c r="Z15"/>
      <c r="AA15"/>
      <c r="AB15"/>
      <c r="AC15"/>
      <c r="AD15"/>
      <c r="AE15"/>
      <c r="AF15"/>
      <c r="AG15" s="1396"/>
      <c r="AH15" s="1427"/>
      <c r="AI15" s="1423"/>
      <c r="AJ15" s="1424"/>
      <c r="AK15" s="1424"/>
      <c r="AL15"/>
      <c r="AM15"/>
      <c r="AN15"/>
      <c r="AO15"/>
      <c r="AP15"/>
      <c r="AQ15"/>
      <c r="AR15"/>
      <c r="AS15"/>
      <c r="AT15"/>
      <c r="AU15"/>
      <c r="AV15"/>
    </row>
    <row r="16" s="11" customFormat="1" ht="18" customHeight="1" spans="1:48">
      <c r="A16" s="1418" t="str">
        <f>Progress!A11</f>
        <v>WAS1-05-006 - B1 - B1 - B1 - B1.8  Construction</v>
      </c>
      <c r="B16" s="1418"/>
      <c r="C16" s="1419">
        <f>Progress!B11</f>
        <v>10651771.76</v>
      </c>
      <c r="D16" s="1420">
        <f>Progress!C11</f>
        <v>0.669979252520775</v>
      </c>
      <c r="E16" s="1421">
        <f>Progress!D11</f>
        <v>1776302.99</v>
      </c>
      <c r="F16" s="1421"/>
      <c r="G16" s="1421">
        <f>Progress!E11</f>
        <v>1557929.03</v>
      </c>
      <c r="H16" s="1421"/>
      <c r="I16" s="1421">
        <f>Progress!F11</f>
        <v>8643246.59</v>
      </c>
      <c r="J16" s="1421">
        <f>Progress!G11</f>
        <v>8643246.59</v>
      </c>
      <c r="K16" s="1421"/>
      <c r="L16" s="1421">
        <f>Progress!H11</f>
        <v>4176919.18</v>
      </c>
      <c r="M16" s="1421"/>
      <c r="N16" s="1419">
        <f>Progress!J11</f>
        <v>73908</v>
      </c>
      <c r="O16" s="1420">
        <f>Progress!K11</f>
        <v>0.748503661093163</v>
      </c>
      <c r="P16" s="1419">
        <f>Progress!L11</f>
        <v>8524</v>
      </c>
      <c r="Q16" s="1419"/>
      <c r="R16" s="1419">
        <f>Progress!M11</f>
        <v>2219</v>
      </c>
      <c r="S16" s="1419"/>
      <c r="T16" s="1419">
        <f>Progress!N11</f>
        <v>45493</v>
      </c>
      <c r="U16" s="1419"/>
      <c r="V16" s="1419">
        <f>Progress!O11</f>
        <v>11978</v>
      </c>
      <c r="W16" s="1419"/>
      <c r="X16" s="1416"/>
      <c r="Y16" s="1417"/>
      <c r="Z16"/>
      <c r="AA16"/>
      <c r="AB16"/>
      <c r="AC16"/>
      <c r="AD16"/>
      <c r="AE16"/>
      <c r="AF16"/>
      <c r="AG16" s="1396"/>
      <c r="AH16" s="1427"/>
      <c r="AI16" s="1423"/>
      <c r="AJ16" s="1424"/>
      <c r="AK16" s="1424"/>
      <c r="AL16"/>
      <c r="AM16"/>
      <c r="AN16"/>
      <c r="AO16"/>
      <c r="AP16"/>
      <c r="AQ16"/>
      <c r="AR16"/>
      <c r="AS16"/>
      <c r="AT16"/>
      <c r="AU16"/>
      <c r="AV16"/>
    </row>
    <row r="17" s="11" customFormat="1" ht="18" customHeight="1" spans="1:49">
      <c r="A17" s="1428" t="str">
        <f>Progress!A12</f>
        <v>WAS1-05-006 - B1 - B1 - B1 - B1.8.1  FENCES</v>
      </c>
      <c r="B17" s="1428"/>
      <c r="C17" s="1429">
        <f>Progress!B12</f>
        <v>9040220</v>
      </c>
      <c r="D17" s="1430">
        <f>Progress!C12</f>
        <v>0.568615247743852</v>
      </c>
      <c r="E17" s="1431">
        <f>Progress!D12</f>
        <v>1676971.26</v>
      </c>
      <c r="F17" s="1431"/>
      <c r="G17" s="1431">
        <f>Progress!E12</f>
        <v>1536539.64</v>
      </c>
      <c r="H17" s="1431"/>
      <c r="I17" s="1431">
        <f>Progress!F12</f>
        <v>7906683.78</v>
      </c>
      <c r="J17" s="1431">
        <f>Progress!G12</f>
        <v>7906683.78</v>
      </c>
      <c r="K17" s="1431"/>
      <c r="L17" s="1431">
        <f>Progress!H12</f>
        <v>4096091.31</v>
      </c>
      <c r="M17" s="1431"/>
      <c r="N17" s="1429">
        <f>Progress!J12</f>
        <v>4885</v>
      </c>
      <c r="O17" s="1430">
        <f>Progress!K12</f>
        <v>0.0494728633495711</v>
      </c>
      <c r="P17" s="1429">
        <f>Progress!L12</f>
        <v>750</v>
      </c>
      <c r="Q17" s="1429"/>
      <c r="R17" s="1429">
        <f>Progress!M12</f>
        <v>484</v>
      </c>
      <c r="S17" s="1429"/>
      <c r="T17" s="1429">
        <f>Progress!N12</f>
        <v>4227</v>
      </c>
      <c r="U17" s="1429"/>
      <c r="V17" s="1429">
        <f>Progress!O12</f>
        <v>2183</v>
      </c>
      <c r="W17" s="1429"/>
      <c r="X17" s="1416"/>
      <c r="Y17" s="1417"/>
      <c r="Z17"/>
      <c r="AA17"/>
      <c r="AB17"/>
      <c r="AC17"/>
      <c r="AD17"/>
      <c r="AE17"/>
      <c r="AF17"/>
      <c r="AG17" s="1396"/>
      <c r="AH17" s="1427"/>
      <c r="AI17" s="1423"/>
      <c r="AJ17" s="1424"/>
      <c r="AK17" s="1424"/>
      <c r="AL17"/>
      <c r="AM17"/>
      <c r="AN17"/>
      <c r="AO17"/>
      <c r="AP17"/>
      <c r="AQ17"/>
      <c r="AR17"/>
      <c r="AS17"/>
      <c r="AT17"/>
      <c r="AU17"/>
      <c r="AV17"/>
    </row>
    <row r="18" s="11" customFormat="1" ht="18" customHeight="1" spans="1:49">
      <c r="A18" s="1428" t="str">
        <f>Progress!A13</f>
        <v>WAS1-05-006 - B1 - B1 - B1 - B1.8.2  GUARD HOUSE 1</v>
      </c>
      <c r="B18" s="1428"/>
      <c r="C18" s="1429">
        <f>Progress!B13</f>
        <v>438683.2</v>
      </c>
      <c r="D18" s="1430">
        <f>Progress!C13</f>
        <v>0.0275924652772903</v>
      </c>
      <c r="E18" s="1431">
        <f>Progress!D13</f>
        <v>17202.44</v>
      </c>
      <c r="F18" s="1431"/>
      <c r="G18" s="1431">
        <f>Progress!E13</f>
        <v>8065.64</v>
      </c>
      <c r="H18" s="1431"/>
      <c r="I18" s="1431">
        <f>Progress!F13</f>
        <v>153069.53</v>
      </c>
      <c r="J18" s="1431">
        <f>Progress!G13</f>
        <v>153069.53</v>
      </c>
      <c r="K18" s="1431"/>
      <c r="L18" s="1431">
        <f>Progress!H13</f>
        <v>35100.37</v>
      </c>
      <c r="M18" s="1431"/>
      <c r="N18" s="1429">
        <f>Progress!J13</f>
        <v>22300</v>
      </c>
      <c r="O18" s="1430">
        <f>Progress!K13</f>
        <v>0.22584336800316</v>
      </c>
      <c r="P18" s="1429">
        <f>Progress!L13</f>
        <v>2530</v>
      </c>
      <c r="Q18" s="1429"/>
      <c r="R18" s="1429">
        <f>Progress!M13</f>
        <v>483</v>
      </c>
      <c r="S18" s="1429"/>
      <c r="T18" s="1429">
        <f>Progress!N13</f>
        <v>11323</v>
      </c>
      <c r="U18" s="1429"/>
      <c r="V18" s="1429">
        <f>Progress!O13</f>
        <v>3732</v>
      </c>
      <c r="W18" s="1429"/>
      <c r="X18" s="1416"/>
      <c r="Y18" s="1417"/>
      <c r="Z18"/>
      <c r="AA18"/>
      <c r="AB18"/>
      <c r="AC18"/>
      <c r="AD18"/>
      <c r="AE18"/>
      <c r="AF18"/>
      <c r="AG18" s="1396"/>
      <c r="AH18" s="1427"/>
      <c r="AI18" s="1423"/>
      <c r="AJ18" s="1424"/>
      <c r="AK18" s="1424"/>
      <c r="AL18"/>
      <c r="AM18"/>
      <c r="AN18"/>
      <c r="AO18"/>
      <c r="AP18"/>
      <c r="AQ18"/>
      <c r="AR18"/>
      <c r="AS18"/>
      <c r="AT18"/>
      <c r="AU18"/>
      <c r="AV18"/>
    </row>
    <row r="19" s="11" customFormat="1" ht="18" customHeight="1" spans="1:49">
      <c r="A19" s="1428" t="str">
        <f>Progress!A14</f>
        <v>WAS1-05-006 - B1 - B1 - B1 - B1.8.3  GUARD HOUSE 2</v>
      </c>
      <c r="B19" s="1428"/>
      <c r="C19" s="1429">
        <f>Progress!B14</f>
        <v>438683.2</v>
      </c>
      <c r="D19" s="1430">
        <f>Progress!C14</f>
        <v>0.0275924652772903</v>
      </c>
      <c r="E19" s="1431">
        <f>Progress!D14</f>
        <v>15771.65</v>
      </c>
      <c r="F19" s="1431"/>
      <c r="G19" s="1431">
        <f>Progress!E14</f>
        <v>5479.23</v>
      </c>
      <c r="H19" s="1431"/>
      <c r="I19" s="1431">
        <f>Progress!F14</f>
        <v>197325.23</v>
      </c>
      <c r="J19" s="1431">
        <f>Progress!G14</f>
        <v>197325.23</v>
      </c>
      <c r="K19" s="1431"/>
      <c r="L19" s="1431">
        <f>Progress!H14</f>
        <v>10848.26</v>
      </c>
      <c r="M19" s="1431"/>
      <c r="N19" s="1429">
        <f>Progress!J14</f>
        <v>22300</v>
      </c>
      <c r="O19" s="1430">
        <f>Progress!K14</f>
        <v>0.22584336800316</v>
      </c>
      <c r="P19" s="1429">
        <f>Progress!L14</f>
        <v>2410</v>
      </c>
      <c r="Q19" s="1429"/>
      <c r="R19" s="1429">
        <f>Progress!M14</f>
        <v>775</v>
      </c>
      <c r="S19" s="1429"/>
      <c r="T19" s="1429">
        <f>Progress!N14</f>
        <v>14176</v>
      </c>
      <c r="U19" s="1429"/>
      <c r="V19" s="1429">
        <f>Progress!O14</f>
        <v>2336</v>
      </c>
      <c r="W19" s="1429"/>
      <c r="X19" s="1416"/>
      <c r="Y19" s="1417"/>
      <c r="Z19"/>
      <c r="AA19"/>
      <c r="AB19"/>
      <c r="AC19"/>
      <c r="AD19"/>
      <c r="AE19"/>
      <c r="AF19"/>
      <c r="AG19" s="1396"/>
      <c r="AH19" s="1427"/>
      <c r="AI19" s="1423"/>
      <c r="AJ19" s="1424"/>
      <c r="AK19" s="1424"/>
      <c r="AL19"/>
      <c r="AM19"/>
      <c r="AN19"/>
      <c r="AO19"/>
      <c r="AP19"/>
      <c r="AQ19"/>
      <c r="AR19"/>
      <c r="AS19"/>
      <c r="AT19"/>
      <c r="AU19"/>
      <c r="AV19"/>
    </row>
    <row r="20" s="11" customFormat="1" ht="18" customHeight="1" spans="1:49">
      <c r="A20" s="1428" t="str">
        <f>Progress!A15</f>
        <v>WAS1-05-006 - B1 - B1 - B1 - B1.8.5  GUARD HOUSE 3</v>
      </c>
      <c r="B20" s="1428"/>
      <c r="C20" s="1429">
        <f>Progress!B15</f>
        <v>438683.2</v>
      </c>
      <c r="D20" s="1430">
        <f>Progress!C15</f>
        <v>0.0275924652772903</v>
      </c>
      <c r="E20" s="1431">
        <f>Progress!D15</f>
        <v>15771.65</v>
      </c>
      <c r="F20" s="1431"/>
      <c r="G20" s="1431">
        <f>Progress!E15</f>
        <v>7844.51</v>
      </c>
      <c r="H20" s="1431"/>
      <c r="I20" s="1431">
        <f>Progress!F15</f>
        <v>197325.23</v>
      </c>
      <c r="J20" s="1431">
        <f>Progress!G15</f>
        <v>197325.23</v>
      </c>
      <c r="K20" s="1431"/>
      <c r="L20" s="1431">
        <f>Progress!H15</f>
        <v>34879.24</v>
      </c>
      <c r="M20" s="1431"/>
      <c r="N20" s="1429">
        <f>Progress!J15</f>
        <v>22300</v>
      </c>
      <c r="O20" s="1430">
        <f>Progress!K15</f>
        <v>0.22584336800316</v>
      </c>
      <c r="P20" s="1429">
        <f>Progress!L15</f>
        <v>2410</v>
      </c>
      <c r="Q20" s="1429"/>
      <c r="R20" s="1429">
        <f>Progress!M15</f>
        <v>478</v>
      </c>
      <c r="S20" s="1429"/>
      <c r="T20" s="1429">
        <f>Progress!N15</f>
        <v>14176</v>
      </c>
      <c r="U20" s="1429"/>
      <c r="V20" s="1429">
        <f>Progress!O15</f>
        <v>3727</v>
      </c>
      <c r="W20" s="1429"/>
      <c r="X20" s="1416"/>
      <c r="Y20" s="1417"/>
      <c r="Z20"/>
      <c r="AA20"/>
      <c r="AB20"/>
      <c r="AC20"/>
      <c r="AD20"/>
      <c r="AE20"/>
      <c r="AF20"/>
      <c r="AG20" s="1396"/>
      <c r="AH20" s="1427"/>
      <c r="AI20" s="1423"/>
      <c r="AJ20" s="1424"/>
      <c r="AK20" s="1424"/>
      <c r="AL20"/>
      <c r="AM20"/>
      <c r="AN20"/>
      <c r="AO20"/>
      <c r="AP20"/>
      <c r="AQ20"/>
      <c r="AR20"/>
      <c r="AS20"/>
      <c r="AT20"/>
      <c r="AU20"/>
      <c r="AV20"/>
    </row>
    <row r="21" s="11" customFormat="1" ht="18" customHeight="1" spans="1:49">
      <c r="A21" s="1428" t="str">
        <f>Progress!A16</f>
        <v>WAS1-05-006 - B1 - B1 - B1 - B1.8.4  EXT. WORKS</v>
      </c>
      <c r="B21" s="1428"/>
      <c r="C21" s="1429">
        <f>Progress!B16</f>
        <v>295502.16</v>
      </c>
      <c r="D21" s="1430">
        <f>Progress!C16</f>
        <v>0.0185866089450526</v>
      </c>
      <c r="E21" s="1431">
        <f>Progress!D16</f>
        <v>50585.98</v>
      </c>
      <c r="F21" s="1431"/>
      <c r="G21" s="1431">
        <f>Progress!E16</f>
        <v>0</v>
      </c>
      <c r="H21" s="1431"/>
      <c r="I21" s="1431">
        <f>Progress!F16</f>
        <v>188842.83</v>
      </c>
      <c r="J21" s="1431">
        <f>Progress!G16</f>
        <v>188842.83</v>
      </c>
      <c r="K21" s="1431"/>
      <c r="L21" s="1431">
        <f>Progress!H16</f>
        <v>0</v>
      </c>
      <c r="M21" s="1431"/>
      <c r="N21" s="1429">
        <f>Progress!J16</f>
        <v>2320</v>
      </c>
      <c r="O21" s="1430">
        <f>Progress!K16</f>
        <v>0.0234958122765619</v>
      </c>
      <c r="P21" s="1429">
        <f>Progress!L16</f>
        <v>422</v>
      </c>
      <c r="Q21" s="1429"/>
      <c r="R21" s="1429">
        <f>Progress!M16</f>
        <v>0</v>
      </c>
      <c r="S21" s="1429"/>
      <c r="T21" s="1429">
        <f>Progress!N16</f>
        <v>1590</v>
      </c>
      <c r="U21" s="1429"/>
      <c r="V21" s="1429">
        <f>Progress!O16</f>
        <v>0</v>
      </c>
      <c r="W21" s="1429"/>
      <c r="X21" s="1416"/>
      <c r="Y21" s="1417"/>
      <c r="Z21"/>
      <c r="AA21"/>
      <c r="AB21"/>
      <c r="AC21"/>
      <c r="AD21"/>
      <c r="AE21"/>
      <c r="AF21"/>
      <c r="AG21" s="1396"/>
      <c r="AH21" s="1427"/>
      <c r="AI21" s="1423"/>
      <c r="AJ21" s="1424"/>
      <c r="AK21" s="1424"/>
      <c r="AL21"/>
      <c r="AM21"/>
      <c r="AN21"/>
      <c r="AO21"/>
      <c r="AP21"/>
      <c r="AQ21"/>
      <c r="AR21"/>
      <c r="AS21"/>
      <c r="AT21"/>
      <c r="AU21"/>
      <c r="AV21"/>
    </row>
    <row r="22" s="11" customFormat="1" ht="18" customHeight="1" spans="1:49">
      <c r="A22" s="1428" t="str">
        <f>Progress!A17</f>
        <v>WAS1-05-006 - B1 - B1 - B1 - B1.4  Testing &amp; Commissioning</v>
      </c>
      <c r="B22" s="1428"/>
      <c r="C22" s="1429">
        <f>Progress!B17</f>
        <v>1589965.91</v>
      </c>
      <c r="D22" s="1430">
        <f>Progress!C17</f>
        <v>0.100006289649912</v>
      </c>
      <c r="E22" s="1431">
        <f>Progress!D17</f>
        <v>0</v>
      </c>
      <c r="F22" s="1431"/>
      <c r="G22" s="1431">
        <f>Progress!E17</f>
        <v>0</v>
      </c>
      <c r="H22" s="1431"/>
      <c r="I22" s="1431">
        <f>Progress!F17</f>
        <v>0</v>
      </c>
      <c r="J22" s="1431">
        <f>Progress!G17</f>
        <v>0</v>
      </c>
      <c r="K22" s="1431"/>
      <c r="L22" s="1431">
        <f>Progress!H17</f>
        <v>0</v>
      </c>
      <c r="M22" s="1431"/>
      <c r="N22" s="1429">
        <f>Progress!J17</f>
        <v>3942</v>
      </c>
      <c r="O22" s="1430">
        <f>Progress!K17</f>
        <v>0.039922625859572</v>
      </c>
      <c r="P22" s="1429">
        <f>Progress!L17</f>
        <v>0</v>
      </c>
      <c r="Q22" s="1429"/>
      <c r="R22" s="1429">
        <f>Progress!M17</f>
        <v>0</v>
      </c>
      <c r="S22" s="1429"/>
      <c r="T22" s="1429">
        <f>Progress!N17</f>
        <v>0</v>
      </c>
      <c r="U22" s="1429"/>
      <c r="V22" s="1429">
        <f>Progress!O17</f>
        <v>0</v>
      </c>
      <c r="W22" s="1429"/>
      <c r="X22" s="1416"/>
      <c r="Y22" s="1417"/>
      <c r="Z22"/>
      <c r="AA22"/>
      <c r="AB22"/>
      <c r="AC22"/>
      <c r="AD22"/>
      <c r="AE22"/>
      <c r="AF22"/>
      <c r="AG22" s="1396"/>
      <c r="AH22" s="1427"/>
      <c r="AI22" s="1423"/>
      <c r="AJ22" s="1424"/>
      <c r="AK22" s="1424"/>
      <c r="AL22"/>
      <c r="AM22"/>
      <c r="AN22"/>
      <c r="AO22"/>
      <c r="AP22"/>
      <c r="AQ22"/>
      <c r="AR22"/>
      <c r="AS22"/>
      <c r="AT22"/>
      <c r="AU22"/>
      <c r="AV22"/>
    </row>
    <row r="23" s="1298" customFormat="1" ht="20.1" customHeight="1" spans="1:49">
      <c r="A23" s="1432" t="s">
        <v>120</v>
      </c>
      <c r="B23" s="1432"/>
      <c r="C23" s="1433">
        <f>SUM(C12:C15,C17:C22)</f>
        <v>15898659.13</v>
      </c>
      <c r="D23" s="1434">
        <f>Progress!C18</f>
        <v>1</v>
      </c>
      <c r="E23" s="1435">
        <f>Progress!D18</f>
        <v>1952900.52</v>
      </c>
      <c r="F23" s="1435"/>
      <c r="G23" s="1435">
        <f>Progress!E18</f>
        <v>1558902.47</v>
      </c>
      <c r="H23" s="1435"/>
      <c r="I23" s="1435">
        <f>Progress!F18</f>
        <v>12162387.67</v>
      </c>
      <c r="J23" s="1435">
        <f>Progress!G18</f>
        <v>12162387.67</v>
      </c>
      <c r="K23" s="1435"/>
      <c r="L23" s="1435">
        <f>Progress!H18</f>
        <v>6254450.72</v>
      </c>
      <c r="M23" s="1435"/>
      <c r="N23" s="1436">
        <f>Progress!J18</f>
        <v>98741</v>
      </c>
      <c r="O23" s="1434">
        <f>Progress!K18</f>
        <v>1</v>
      </c>
      <c r="P23" s="1436">
        <f>Progress!L18</f>
        <v>12432</v>
      </c>
      <c r="Q23" s="1436"/>
      <c r="R23" s="1436">
        <f>Progress!M18</f>
        <v>2373</v>
      </c>
      <c r="S23" s="1436"/>
      <c r="T23" s="1436">
        <f>Progress!N18</f>
        <v>63100</v>
      </c>
      <c r="U23" s="1436"/>
      <c r="V23" s="1436">
        <f>Progress!O18</f>
        <v>20089</v>
      </c>
      <c r="W23" s="1436"/>
      <c r="X23" s="1437"/>
      <c r="Y23" s="1438"/>
      <c r="Z23" s="1439"/>
      <c r="AA23" s="1439"/>
      <c r="AB23" s="1439"/>
      <c r="AC23" s="1439"/>
      <c r="AD23" s="1439"/>
      <c r="AE23" s="1439"/>
      <c r="AF23" s="1439"/>
      <c r="AG23" s="1440"/>
      <c r="AH23" s="1439"/>
      <c r="AL23" s="1439"/>
      <c r="AM23" s="1439"/>
      <c r="AN23" s="1439"/>
      <c r="AO23" s="1439"/>
      <c r="AP23" s="1439"/>
      <c r="AQ23" s="1439"/>
      <c r="AR23" s="1439"/>
      <c r="AS23" s="1439"/>
      <c r="AT23" s="1439"/>
      <c r="AU23" s="1439"/>
      <c r="AV23" s="1439"/>
    </row>
    <row r="24" s="1298" customFormat="1" ht="20.1" customHeight="1" spans="1:49">
      <c r="A24" s="1432" t="s">
        <v>121</v>
      </c>
      <c r="B24" s="1432"/>
      <c r="C24" s="1433"/>
      <c r="D24" s="1434"/>
      <c r="E24" s="1441">
        <f>E23/$C$23</f>
        <v>0.122834290868906</v>
      </c>
      <c r="F24" s="1441"/>
      <c r="G24" s="1441">
        <f>G23/$C$23</f>
        <v>0.0980524494080401</v>
      </c>
      <c r="H24" s="1441"/>
      <c r="I24" s="1442"/>
      <c r="J24" s="1441">
        <f>J23/$C$23</f>
        <v>0.764994555235804</v>
      </c>
      <c r="K24" s="1441"/>
      <c r="L24" s="1441">
        <f>L23/$C$23</f>
        <v>0.393394856060418</v>
      </c>
      <c r="M24" s="1441"/>
      <c r="N24" s="1443"/>
      <c r="O24" s="1444"/>
      <c r="P24" s="1445">
        <f>P23/$N$23</f>
        <v>0.125905145785439</v>
      </c>
      <c r="Q24" s="1446"/>
      <c r="R24" s="1445">
        <f>R23/$N$23</f>
        <v>0.0240325700570179</v>
      </c>
      <c r="S24" s="1446"/>
      <c r="T24" s="1445">
        <f>T23/$N$23</f>
        <v>0.639045583901318</v>
      </c>
      <c r="U24" s="1446"/>
      <c r="V24" s="1445">
        <f>V23/$N$23</f>
        <v>0.203451453803385</v>
      </c>
      <c r="W24" s="1446"/>
      <c r="X24" s="1416"/>
      <c r="Y24" s="1416"/>
      <c r="Z24" s="1439"/>
      <c r="AA24" s="1439"/>
      <c r="AB24" s="1439"/>
      <c r="AC24" s="1439"/>
      <c r="AD24" s="1439"/>
      <c r="AE24" s="1439"/>
      <c r="AF24" s="1439"/>
      <c r="AG24" s="1440"/>
      <c r="AH24" s="1439"/>
      <c r="AL24" s="1439"/>
      <c r="AM24" s="1439"/>
      <c r="AN24" s="1439"/>
      <c r="AO24" s="1439"/>
      <c r="AP24" s="1439"/>
      <c r="AQ24" s="1439"/>
      <c r="AR24" s="1439"/>
      <c r="AS24" s="1439"/>
      <c r="AT24" s="1439"/>
      <c r="AU24" s="1439"/>
      <c r="AV24" s="1439"/>
    </row>
    <row r="25" ht="24" customHeight="1" spans="1:49">
      <c r="A25" s="1447"/>
      <c r="G25" s="1448"/>
      <c r="H25" s="1449"/>
      <c r="I25" s="1449"/>
      <c r="J25" s="1449"/>
      <c r="K25" s="1449"/>
      <c r="L25" s="1449"/>
      <c r="M25" s="1450"/>
      <c r="Y25"/>
      <c r="Z25" s="1451" t="s">
        <v>122</v>
      </c>
      <c r="AA25" s="1452"/>
      <c r="AB25" s="1452"/>
      <c r="AC25" s="1453"/>
      <c r="AD25" s="1452"/>
      <c r="AE25" s="1452"/>
      <c r="AF25" s="1452"/>
      <c r="AG25" s="1454"/>
      <c r="AI25" s="243"/>
      <c r="AM25" s="243"/>
      <c r="AN25" s="243"/>
      <c r="AO25" s="243"/>
      <c r="AP25" s="243"/>
      <c r="AQ25" s="243"/>
      <c r="AR25" s="243"/>
      <c r="AS25" s="243"/>
      <c r="AT25" s="243"/>
      <c r="AU25" s="243"/>
      <c r="AV25" s="243"/>
      <c r="AW25" s="243"/>
    </row>
    <row r="26" ht="30" customHeight="1" spans="1:49">
      <c r="A26" s="1447"/>
      <c r="Y26"/>
      <c r="Z26" s="1455" t="s">
        <v>123</v>
      </c>
      <c r="AA26" s="1456" t="s">
        <v>124</v>
      </c>
      <c r="AB26" s="1457"/>
      <c r="AC26" s="1458" t="s">
        <v>125</v>
      </c>
      <c r="AD26" s="1458" t="s">
        <v>126</v>
      </c>
      <c r="AE26" s="1458" t="s">
        <v>127</v>
      </c>
      <c r="AF26" s="1458" t="s">
        <v>36</v>
      </c>
      <c r="AG26" s="1459" t="s">
        <v>128</v>
      </c>
      <c r="AI26" s="243"/>
      <c r="AM26" s="243"/>
      <c r="AN26" s="243"/>
      <c r="AO26" s="243"/>
      <c r="AP26" s="243"/>
      <c r="AQ26" s="243"/>
      <c r="AR26" s="243"/>
      <c r="AS26" s="243"/>
      <c r="AT26" s="243"/>
      <c r="AU26" s="243"/>
      <c r="AV26" s="243"/>
      <c r="AW26" s="243"/>
    </row>
    <row r="27" ht="27" customHeight="1" spans="1:49">
      <c r="A27" s="1447"/>
      <c r="Y27"/>
      <c r="Z27" s="1460">
        <f>+Milestones!A4</f>
        <v>1</v>
      </c>
      <c r="AA27" s="1461" t="str">
        <f>+Milestones!B4</f>
        <v>Award Date</v>
      </c>
      <c r="AB27" s="1462"/>
      <c r="AC27" s="1463">
        <f>+Milestones!C4</f>
        <v>46107</v>
      </c>
      <c r="AD27" s="1463">
        <f>+Milestones!D4</f>
        <v>46107</v>
      </c>
      <c r="AE27" s="1463">
        <f>+Milestones!E4</f>
        <v>46107</v>
      </c>
      <c r="AF27" s="1463">
        <f>+Milestones!F4</f>
        <v>0</v>
      </c>
      <c r="AG27" s="1464">
        <f>+Milestones!G4</f>
        <v>0</v>
      </c>
      <c r="AM27" s="243"/>
      <c r="AN27" s="243"/>
      <c r="AO27" s="243"/>
      <c r="AP27" s="243"/>
      <c r="AQ27" s="243"/>
      <c r="AR27" s="243"/>
      <c r="AS27" s="243"/>
      <c r="AT27" s="243"/>
      <c r="AU27" s="243"/>
      <c r="AV27" s="243"/>
      <c r="AW27" s="243"/>
    </row>
    <row r="28" ht="27" customHeight="1" spans="1:49">
      <c r="A28" s="1447"/>
      <c r="Y28"/>
      <c r="Z28" s="1465">
        <f>+Milestones!A5</f>
        <v>2</v>
      </c>
      <c r="AA28" s="1466" t="str">
        <f>+Milestones!B5</f>
        <v>Contract Sign Date</v>
      </c>
      <c r="AB28" s="1467"/>
      <c r="AC28" s="1468">
        <f>+Milestones!C5</f>
        <v>46107</v>
      </c>
      <c r="AD28" s="1468">
        <f>+Milestones!D5</f>
        <v>46107</v>
      </c>
      <c r="AE28" s="1468">
        <f>+Milestones!E5</f>
        <v>46107</v>
      </c>
      <c r="AF28" s="1468" t="str">
        <f>+Milestones!F5</f>
        <v>A</v>
      </c>
      <c r="AG28" s="1469">
        <f>+Milestones!G5</f>
        <v>0</v>
      </c>
      <c r="AM28" s="243"/>
      <c r="AN28" s="243"/>
      <c r="AO28" s="243"/>
      <c r="AP28" s="243"/>
      <c r="AQ28" s="243"/>
      <c r="AR28" s="243"/>
      <c r="AS28" s="243"/>
      <c r="AT28" s="243"/>
      <c r="AU28" s="243"/>
      <c r="AV28" s="243"/>
      <c r="AW28" s="243"/>
    </row>
    <row r="29" ht="27" customHeight="1" spans="1:49">
      <c r="A29" s="1447"/>
      <c r="Y29"/>
      <c r="Z29" s="1465">
        <f>+Milestones!A6</f>
        <v>3</v>
      </c>
      <c r="AA29" s="1466" t="str">
        <f>+Milestones!B6</f>
        <v>Site Handover Date</v>
      </c>
      <c r="AB29" s="1467"/>
      <c r="AC29" s="1468">
        <f>+Milestones!C6</f>
        <v>46148</v>
      </c>
      <c r="AD29" s="1468">
        <f>+Milestones!D6</f>
        <v>46148</v>
      </c>
      <c r="AE29" s="1468">
        <f>+Milestones!E6</f>
        <v>46148</v>
      </c>
      <c r="AF29" s="1468" t="str">
        <f>+Milestones!F6</f>
        <v>A</v>
      </c>
      <c r="AG29" s="1469">
        <f>+Milestones!G6</f>
        <v>0</v>
      </c>
      <c r="AM29" s="243"/>
      <c r="AN29" s="243"/>
      <c r="AO29" s="243"/>
      <c r="AP29" s="243"/>
      <c r="AQ29" s="243"/>
      <c r="AR29" s="243"/>
      <c r="AS29" s="243"/>
      <c r="AT29" s="243"/>
      <c r="AU29" s="243"/>
      <c r="AV29" s="243"/>
      <c r="AW29" s="243"/>
    </row>
    <row r="30" ht="27" customHeight="1" spans="1:49">
      <c r="A30" s="1447"/>
      <c r="Y30"/>
      <c r="Z30" s="1465">
        <f>+Milestones!A7</f>
        <v>4</v>
      </c>
      <c r="AA30" s="1466" t="str">
        <f>+Milestones!B7</f>
        <v>Start Mobilization</v>
      </c>
      <c r="AB30" s="1467"/>
      <c r="AC30" s="1468">
        <f>+Milestones!C7</f>
        <v>46148</v>
      </c>
      <c r="AD30" s="1468">
        <f>+Milestones!D7</f>
        <v>46148</v>
      </c>
      <c r="AE30" s="1468">
        <f>+Milestones!E7</f>
        <v>46148</v>
      </c>
      <c r="AF30" s="1468" t="str">
        <f>+Milestones!F7</f>
        <v>A</v>
      </c>
      <c r="AG30" s="1469">
        <f>+Milestones!G7</f>
        <v>0</v>
      </c>
      <c r="AM30" s="243"/>
      <c r="AN30" s="243"/>
      <c r="AO30" s="243"/>
      <c r="AP30" s="243"/>
      <c r="AQ30" s="243"/>
      <c r="AR30" s="243"/>
      <c r="AS30" s="243"/>
      <c r="AT30" s="243"/>
      <c r="AU30" s="243"/>
      <c r="AV30" s="243"/>
      <c r="AW30" s="243"/>
    </row>
    <row r="31" ht="27" customHeight="1" spans="1:49">
      <c r="A31" s="1447"/>
      <c r="Y31"/>
      <c r="Z31" s="1465">
        <f>+Milestones!A10</f>
        <v>7</v>
      </c>
      <c r="AA31" s="1466" t="str">
        <f>+Milestones!B10</f>
        <v>Complete Procurement</v>
      </c>
      <c r="AB31" s="1467"/>
      <c r="AC31" s="1468">
        <f>+Milestones!C10</f>
        <v>46293</v>
      </c>
      <c r="AD31" s="1468">
        <f>+Milestones!D10</f>
        <v>46293</v>
      </c>
      <c r="AE31" s="1468">
        <f>+Milestones!E10</f>
        <v>46293</v>
      </c>
      <c r="AF31" s="1468" t="str">
        <f>+Milestones!F10</f>
        <v>F</v>
      </c>
      <c r="AG31" s="1469">
        <f>+Milestones!G10</f>
        <v>0</v>
      </c>
      <c r="AJ31" s="243"/>
      <c r="AK31" s="243"/>
      <c r="AL31" s="243"/>
      <c r="AM31" s="243"/>
      <c r="AN31" s="243"/>
      <c r="AO31" s="243"/>
      <c r="AP31" s="243"/>
      <c r="AQ31" s="243"/>
      <c r="AR31" s="243"/>
      <c r="AS31" s="243"/>
      <c r="AT31" s="243"/>
      <c r="AU31" s="243"/>
      <c r="AV31" s="243"/>
      <c r="AW31" s="243"/>
    </row>
    <row r="32" ht="27" customHeight="1" spans="1:49">
      <c r="A32" s="1447"/>
      <c r="Y32"/>
      <c r="Z32" s="1465">
        <f>+Milestones!A11</f>
        <v>8</v>
      </c>
      <c r="AA32" s="1466" t="str">
        <f>+Milestones!B11</f>
        <v>Complete  Construction Works</v>
      </c>
      <c r="AB32" s="1467"/>
      <c r="AC32" s="1468">
        <f>+Milestones!C11</f>
        <v>46300</v>
      </c>
      <c r="AD32" s="1468">
        <f>+Milestones!D11</f>
        <v>46300</v>
      </c>
      <c r="AE32" s="1468">
        <f>+Milestones!E11</f>
        <v>46300</v>
      </c>
      <c r="AF32" s="1468" t="str">
        <f>+Milestones!F11</f>
        <v>F</v>
      </c>
      <c r="AG32" s="1469">
        <f>+Milestones!G11</f>
        <v>0</v>
      </c>
      <c r="AJ32" s="243"/>
      <c r="AK32" s="243"/>
      <c r="AL32" s="243"/>
      <c r="AM32" s="243"/>
      <c r="AN32" s="243"/>
      <c r="AO32" s="243"/>
      <c r="AP32" s="243"/>
      <c r="AQ32" s="243"/>
      <c r="AR32" s="243"/>
      <c r="AS32" s="243"/>
      <c r="AT32" s="243"/>
      <c r="AU32" s="243"/>
      <c r="AV32" s="243"/>
      <c r="AW32" s="243"/>
    </row>
    <row r="33" ht="27" customHeight="1" spans="1:49">
      <c r="A33" s="1447"/>
      <c r="Y33"/>
      <c r="Z33" s="1465" t="e">
        <f>+Milestones!#REF!</f>
        <v>#REF!</v>
      </c>
      <c r="AA33" s="1466" t="e">
        <f>+Milestones!#REF!</f>
        <v>#REF!</v>
      </c>
      <c r="AB33" s="1467"/>
      <c r="AC33" s="1468" t="e">
        <f>+Milestones!#REF!</f>
        <v>#REF!</v>
      </c>
      <c r="AD33" s="1468" t="e">
        <f>+Milestones!#REF!</f>
        <v>#REF!</v>
      </c>
      <c r="AE33" s="1468" t="e">
        <f>+Milestones!#REF!</f>
        <v>#REF!</v>
      </c>
      <c r="AF33" s="1468" t="e">
        <f>+Milestones!#REF!</f>
        <v>#REF!</v>
      </c>
      <c r="AG33" s="1469" t="e">
        <f>+Milestones!#REF!</f>
        <v>#REF!</v>
      </c>
      <c r="AJ33" s="243"/>
      <c r="AK33" s="243"/>
      <c r="AL33" s="243"/>
      <c r="AM33" s="243"/>
      <c r="AN33" s="243"/>
      <c r="AO33" s="243"/>
      <c r="AP33" s="243"/>
      <c r="AQ33" s="243"/>
      <c r="AR33" s="243"/>
      <c r="AS33" s="243"/>
      <c r="AT33" s="243"/>
      <c r="AU33" s="243"/>
      <c r="AV33" s="243"/>
      <c r="AW33" s="243"/>
    </row>
    <row r="34" ht="37.5" customHeight="1" spans="1:49">
      <c r="A34" s="1447"/>
      <c r="Y34"/>
      <c r="Z34" s="1465">
        <f>+Milestones!A12</f>
        <v>10</v>
      </c>
      <c r="AA34" s="1466" t="str">
        <f>+Milestones!B12</f>
        <v>Complete Demobilization</v>
      </c>
      <c r="AB34" s="1467"/>
      <c r="AC34" s="1468">
        <f>+Milestones!C12</f>
        <v>46300</v>
      </c>
      <c r="AD34" s="1468">
        <f>+Milestones!D12</f>
        <v>46300</v>
      </c>
      <c r="AE34" s="1468">
        <f>+Milestones!E12</f>
        <v>46300</v>
      </c>
      <c r="AF34" s="1468" t="str">
        <f>+Milestones!F12</f>
        <v>F</v>
      </c>
      <c r="AG34" s="1469">
        <f>+Milestones!G12</f>
        <v>0</v>
      </c>
      <c r="AJ34" s="243"/>
      <c r="AK34" s="243"/>
      <c r="AL34" s="243"/>
      <c r="AM34" s="243"/>
      <c r="AN34" s="243"/>
      <c r="AO34" s="243"/>
      <c r="AP34" s="243"/>
      <c r="AQ34" s="243"/>
      <c r="AR34" s="243"/>
      <c r="AS34" s="243"/>
      <c r="AT34" s="243"/>
      <c r="AU34" s="243"/>
      <c r="AV34" s="243"/>
      <c r="AW34" s="243"/>
    </row>
    <row r="35" ht="27" customHeight="1" spans="1:49">
      <c r="A35" s="1447"/>
      <c r="Y35"/>
      <c r="Z35" s="1465">
        <f>+Milestones!A13</f>
        <v>11</v>
      </c>
      <c r="AA35" s="1466" t="str">
        <f>+Milestones!B13</f>
        <v>Complete all Works including Testing &amp; Commissioning, Cleanup, Closeout Documentation and Ready for Initial Handover</v>
      </c>
      <c r="AB35" s="1467"/>
      <c r="AC35" s="1468">
        <f>+Milestones!C13</f>
        <v>46300</v>
      </c>
      <c r="AD35" s="1468">
        <f>+Milestones!D13</f>
        <v>46300</v>
      </c>
      <c r="AE35" s="1468">
        <f>+Milestones!E13</f>
        <v>46300</v>
      </c>
      <c r="AF35" s="1468" t="str">
        <f>+Milestones!F13</f>
        <v>F</v>
      </c>
      <c r="AG35" s="1469">
        <f>+Milestones!G13</f>
        <v>0</v>
      </c>
      <c r="AM35" s="243"/>
      <c r="AN35" s="1470"/>
      <c r="AO35" s="243"/>
      <c r="AP35" s="243"/>
      <c r="AQ35" s="243"/>
      <c r="AR35" s="243"/>
      <c r="AS35" s="243"/>
      <c r="AT35" s="243"/>
      <c r="AU35" s="243"/>
      <c r="AV35" s="243"/>
      <c r="AW35" s="243"/>
    </row>
    <row r="36" ht="27" customHeight="1" spans="1:49">
      <c r="A36" s="1447"/>
      <c r="Y36"/>
      <c r="Z36" s="1465">
        <f>+Milestones!A14</f>
        <v>12</v>
      </c>
      <c r="AA36" s="1466" t="str">
        <f>+Milestones!B14</f>
        <v>Project Completion Date</v>
      </c>
      <c r="AB36" s="1467"/>
      <c r="AC36" s="1468">
        <f>+Milestones!C14</f>
        <v>46300</v>
      </c>
      <c r="AD36" s="1468">
        <f>+Milestones!D14</f>
        <v>46300</v>
      </c>
      <c r="AE36" s="1468">
        <f>+Milestones!E14</f>
        <v>46300</v>
      </c>
      <c r="AF36" s="1468" t="str">
        <f>+Milestones!F14</f>
        <v>F</v>
      </c>
      <c r="AG36" s="1469">
        <f>+Milestones!G14</f>
        <v>0</v>
      </c>
      <c r="AM36" s="243"/>
      <c r="AN36" s="1470"/>
      <c r="AO36" s="243"/>
      <c r="AP36" s="243"/>
      <c r="AQ36" s="243"/>
      <c r="AR36" s="243"/>
      <c r="AS36" s="243"/>
      <c r="AT36" s="243"/>
      <c r="AU36" s="243"/>
      <c r="AV36" s="243"/>
      <c r="AW36" s="243"/>
    </row>
    <row r="37" ht="14.85" customHeight="1" spans="1:49">
      <c r="A37" s="1447"/>
      <c r="Y37"/>
      <c r="Z37" s="1471"/>
      <c r="AA37" s="1472"/>
      <c r="AB37" s="1472"/>
      <c r="AC37" s="1472"/>
      <c r="AD37" s="1472"/>
      <c r="AE37" s="1472"/>
      <c r="AF37" s="1472"/>
      <c r="AG37" s="1473"/>
      <c r="AM37" s="243"/>
      <c r="AN37" s="1470"/>
      <c r="AO37" s="243"/>
      <c r="AP37" s="243"/>
      <c r="AQ37" s="243"/>
      <c r="AR37" s="243"/>
      <c r="AS37" s="243"/>
      <c r="AT37" s="243"/>
      <c r="AU37" s="243"/>
      <c r="AV37" s="243"/>
      <c r="AW37" s="243"/>
    </row>
    <row r="38" s="1299" customFormat="1" ht="14.55" customHeight="1" spans="1:49">
      <c r="A38" s="1474"/>
      <c r="S38" s="1302"/>
      <c r="T38" s="1302"/>
      <c r="U38" s="1302"/>
      <c r="V38" s="1302"/>
      <c r="W38" s="1302"/>
      <c r="X38" s="1302"/>
      <c r="Y38"/>
      <c r="Z38" s="1475"/>
      <c r="AA38" s="1476"/>
      <c r="AB38" s="1476"/>
      <c r="AC38" s="1476"/>
      <c r="AD38" s="1476"/>
      <c r="AE38" s="1476"/>
      <c r="AF38" s="1476"/>
      <c r="AG38" s="1477"/>
      <c r="AM38" s="1478"/>
      <c r="AN38" s="1470"/>
      <c r="AO38" s="1479"/>
      <c r="AP38" s="243"/>
      <c r="AQ38" s="243"/>
      <c r="AR38" s="243"/>
      <c r="AS38" s="243"/>
      <c r="AT38" s="243"/>
      <c r="AU38" s="243"/>
      <c r="AV38" s="243"/>
      <c r="AW38" s="243"/>
    </row>
    <row r="39" spans="1:49">
      <c r="A39" s="1447"/>
      <c r="Y39"/>
      <c r="Z39" s="1475"/>
      <c r="AA39" s="1476"/>
      <c r="AB39" s="1476"/>
      <c r="AC39" s="1476"/>
      <c r="AD39" s="1476"/>
      <c r="AE39" s="1476"/>
      <c r="AF39" s="1476"/>
      <c r="AG39" s="1477"/>
      <c r="AM39" s="1478"/>
      <c r="AN39" s="1470"/>
      <c r="AO39" s="1479"/>
      <c r="AP39" s="243"/>
      <c r="AQ39" s="243"/>
      <c r="AR39" s="243"/>
      <c r="AS39" s="243"/>
      <c r="AT39" s="243"/>
      <c r="AU39" s="243"/>
      <c r="AV39" s="243"/>
      <c r="AW39" s="243"/>
    </row>
    <row r="40" spans="1:49">
      <c r="A40" s="1447"/>
      <c r="Y40"/>
      <c r="Z40" s="1475"/>
      <c r="AA40" s="1476"/>
      <c r="AB40" s="1476"/>
      <c r="AC40" s="1476"/>
      <c r="AD40" s="1476"/>
      <c r="AE40" s="1476"/>
      <c r="AF40" s="1476"/>
      <c r="AG40" s="1477"/>
      <c r="AM40" s="1480"/>
      <c r="AN40" s="1470"/>
      <c r="AO40" s="1479"/>
      <c r="AP40" s="243"/>
      <c r="AQ40" s="243"/>
      <c r="AR40" s="243"/>
      <c r="AS40" s="243"/>
      <c r="AT40" s="243"/>
      <c r="AU40" s="243"/>
      <c r="AV40" s="243"/>
      <c r="AW40" s="243"/>
    </row>
    <row r="41" ht="14.55" customHeight="1" spans="1:49">
      <c r="A41" s="1447"/>
      <c r="Y41"/>
      <c r="Z41" s="1475"/>
      <c r="AA41" s="1476"/>
      <c r="AB41" s="1476"/>
      <c r="AC41" s="1476"/>
      <c r="AD41" s="1476"/>
      <c r="AE41" s="1476"/>
      <c r="AF41" s="1476"/>
      <c r="AG41" s="1477"/>
      <c r="AM41" s="243"/>
      <c r="AN41" s="243"/>
      <c r="AO41" s="243"/>
      <c r="AP41" s="243"/>
      <c r="AQ41" s="243"/>
      <c r="AR41" s="243"/>
      <c r="AS41" s="243"/>
      <c r="AT41" s="243"/>
      <c r="AU41" s="243"/>
      <c r="AV41" s="243"/>
      <c r="AW41" s="243"/>
    </row>
    <row r="42" ht="14.55" customHeight="1" spans="1:49">
      <c r="A42" s="1447"/>
      <c r="Y42"/>
      <c r="Z42" s="1475"/>
      <c r="AA42" s="1476"/>
      <c r="AB42" s="1476"/>
      <c r="AC42" s="1476"/>
      <c r="AD42" s="1476"/>
      <c r="AE42" s="1476"/>
      <c r="AF42" s="1476"/>
      <c r="AG42" s="1477"/>
      <c r="AL42" s="1298"/>
      <c r="AM42" s="243"/>
      <c r="AN42" s="243"/>
      <c r="AO42" s="243"/>
      <c r="AP42" s="243"/>
      <c r="AQ42" s="243"/>
      <c r="AR42" s="243"/>
      <c r="AS42" s="243"/>
      <c r="AT42" s="243"/>
      <c r="AU42" s="243"/>
      <c r="AV42" s="243"/>
      <c r="AW42" s="243"/>
    </row>
    <row r="43" ht="14.55" customHeight="1" spans="1:49">
      <c r="A43" s="1447"/>
      <c r="Y43"/>
      <c r="Z43" s="1475"/>
      <c r="AA43" s="1476"/>
      <c r="AB43" s="1476"/>
      <c r="AC43" s="1476"/>
      <c r="AD43" s="1476"/>
      <c r="AE43" s="1476"/>
      <c r="AF43" s="1476"/>
      <c r="AG43" s="1477"/>
      <c r="AM43" s="243"/>
      <c r="AN43" s="243"/>
      <c r="AO43" s="243"/>
      <c r="AP43" s="243"/>
      <c r="AQ43" s="243"/>
      <c r="AR43" s="243"/>
      <c r="AS43" s="243"/>
      <c r="AT43" s="243"/>
      <c r="AU43" s="243"/>
      <c r="AV43" s="243"/>
      <c r="AW43" s="243"/>
    </row>
    <row r="44" spans="1:49">
      <c r="A44" s="1447"/>
      <c r="Y44"/>
      <c r="Z44" s="1475"/>
      <c r="AA44" s="1476"/>
      <c r="AB44" s="1476"/>
      <c r="AC44" s="1476"/>
      <c r="AD44" s="1476"/>
      <c r="AE44" s="1476"/>
      <c r="AF44" s="1476"/>
      <c r="AG44" s="1477"/>
      <c r="AM44" s="243"/>
      <c r="AN44" s="243"/>
      <c r="AO44" s="243"/>
      <c r="AP44" s="243"/>
      <c r="AQ44" s="243"/>
      <c r="AR44" s="243"/>
      <c r="AS44" s="243"/>
      <c r="AT44" s="243"/>
      <c r="AU44" s="243"/>
      <c r="AV44" s="243"/>
      <c r="AW44" s="243"/>
    </row>
    <row r="45" ht="15" customHeight="1" spans="1:49">
      <c r="A45" s="1447"/>
      <c r="Y45"/>
      <c r="Z45" s="1475"/>
      <c r="AA45" s="1476"/>
      <c r="AB45" s="1476"/>
      <c r="AC45" s="1476"/>
      <c r="AD45" s="1476"/>
      <c r="AE45" s="1476"/>
      <c r="AF45" s="1476"/>
      <c r="AG45" s="1477"/>
      <c r="AM45" s="243"/>
      <c r="AN45" s="243"/>
      <c r="AO45" s="243"/>
      <c r="AP45" s="243"/>
      <c r="AQ45" s="243"/>
      <c r="AR45" s="243"/>
      <c r="AS45" s="243"/>
      <c r="AT45" s="243"/>
      <c r="AU45" s="243"/>
      <c r="AV45" s="243"/>
      <c r="AW45" s="243"/>
    </row>
    <row r="46" ht="15" customHeight="1" spans="1:49">
      <c r="A46" s="1447"/>
      <c r="Y46"/>
      <c r="Z46" s="1475"/>
      <c r="AA46" s="1476"/>
      <c r="AB46" s="1476"/>
      <c r="AC46" s="1476"/>
      <c r="AD46" s="1476"/>
      <c r="AE46" s="1476"/>
      <c r="AF46" s="1476"/>
      <c r="AG46" s="1477"/>
    </row>
    <row r="47" ht="15" customHeight="1" spans="1:49">
      <c r="A47" s="1447"/>
      <c r="Y47"/>
      <c r="Z47" s="1475"/>
      <c r="AA47" s="1476"/>
      <c r="AB47" s="1476"/>
      <c r="AC47" s="1476"/>
      <c r="AD47" s="1476"/>
      <c r="AE47" s="1476"/>
      <c r="AF47" s="1476"/>
      <c r="AG47" s="1477"/>
    </row>
    <row r="48" ht="15" customHeight="1" spans="1:49">
      <c r="A48" s="1447"/>
      <c r="Y48"/>
      <c r="Z48" s="1475"/>
      <c r="AA48" s="1476"/>
      <c r="AB48" s="1476"/>
      <c r="AC48" s="1476"/>
      <c r="AD48" s="1476"/>
      <c r="AE48" s="1476"/>
      <c r="AF48" s="1476"/>
      <c r="AG48" s="1477"/>
    </row>
    <row r="49" ht="15" customHeight="1" spans="1:48">
      <c r="A49" s="1447"/>
      <c r="W49" s="1481"/>
      <c r="Y49"/>
      <c r="Z49" s="1475"/>
      <c r="AA49" s="1476"/>
      <c r="AB49" s="1476"/>
      <c r="AC49" s="1476"/>
      <c r="AD49" s="1476"/>
      <c r="AE49" s="1476"/>
      <c r="AF49" s="1476"/>
      <c r="AG49" s="1477"/>
    </row>
    <row r="50" ht="5.1" customHeight="1" spans="1:48">
      <c r="A50" s="1447"/>
      <c r="Z50" s="1482"/>
      <c r="AA50" s="1483"/>
      <c r="AB50" s="1483"/>
      <c r="AC50" s="1483"/>
      <c r="AD50" s="1483"/>
      <c r="AG50" s="1414"/>
      <c r="AI50" s="1302" t="s">
        <v>129</v>
      </c>
    </row>
    <row r="51" ht="20.1" customHeight="1" spans="1:48">
      <c r="A51" s="1447"/>
      <c r="Z51" s="1484"/>
      <c r="AA51" s="1483"/>
      <c r="AB51" s="1483"/>
      <c r="AC51" s="1483"/>
      <c r="AD51" s="1483"/>
      <c r="AG51" s="1414"/>
    </row>
    <row r="52" s="1297" customFormat="1" ht="29.1" customHeight="1" spans="1:48">
      <c r="A52" s="1485" t="s">
        <v>130</v>
      </c>
      <c r="B52" s="1486"/>
      <c r="C52" s="1486"/>
      <c r="D52" s="1486"/>
      <c r="E52" s="1486"/>
      <c r="F52" s="1486"/>
      <c r="G52" s="1486"/>
      <c r="H52" s="1486"/>
      <c r="I52" s="1486"/>
      <c r="J52" s="1486"/>
      <c r="K52" s="1486"/>
      <c r="L52" s="1486"/>
      <c r="M52" s="1486"/>
      <c r="N52" s="1486"/>
      <c r="O52" s="1486"/>
      <c r="P52" s="1486"/>
      <c r="Q52" s="1486"/>
      <c r="R52" s="1486"/>
      <c r="S52" s="1486"/>
      <c r="T52" s="1486"/>
      <c r="U52" s="1486"/>
      <c r="V52" s="1486"/>
      <c r="W52" s="1486"/>
      <c r="X52" s="1486"/>
      <c r="Y52" s="1486"/>
      <c r="Z52" s="1486"/>
      <c r="AA52" s="1486"/>
      <c r="AB52" s="1486"/>
      <c r="AC52" s="1486"/>
      <c r="AD52" s="1486"/>
      <c r="AE52" s="1486"/>
      <c r="AF52" s="1486"/>
      <c r="AG52" s="1487"/>
      <c r="AL52" s="1401"/>
      <c r="AM52" s="1401"/>
      <c r="AN52" s="1401"/>
      <c r="AO52" s="1401"/>
      <c r="AP52" s="1401"/>
      <c r="AQ52" s="1401"/>
      <c r="AR52" s="1401"/>
      <c r="AS52" s="1401"/>
      <c r="AT52" s="1401"/>
      <c r="AU52" s="1401"/>
      <c r="AV52" s="1401"/>
    </row>
    <row r="53" s="190" customFormat="1" ht="20.1" customHeight="1" spans="1:48">
      <c r="A53" s="1402" t="s">
        <v>131</v>
      </c>
      <c r="B53" s="1404"/>
      <c r="C53" s="1404"/>
      <c r="D53" s="1404"/>
      <c r="E53" s="1404"/>
      <c r="F53" s="1404"/>
      <c r="G53" s="1404"/>
      <c r="H53" s="1404"/>
      <c r="I53" s="1404"/>
      <c r="J53" s="1404"/>
      <c r="K53" s="1320" t="s">
        <v>132</v>
      </c>
      <c r="L53" s="1404"/>
      <c r="M53" s="1404"/>
      <c r="N53" s="1404"/>
      <c r="O53" s="1404"/>
      <c r="P53" s="1404"/>
      <c r="Q53" s="1404"/>
      <c r="R53" s="1404"/>
      <c r="S53" s="1404"/>
      <c r="T53" s="1404"/>
      <c r="U53" s="1405"/>
      <c r="V53" s="1488" t="s">
        <v>133</v>
      </c>
      <c r="W53" s="1488"/>
      <c r="X53" s="1488"/>
      <c r="Y53" s="1488"/>
      <c r="Z53" s="1488"/>
      <c r="AA53" s="1488"/>
      <c r="AB53" s="1488"/>
      <c r="AC53" s="1488"/>
      <c r="AD53" s="1488"/>
      <c r="AE53" s="1488"/>
      <c r="AF53" s="1488"/>
      <c r="AG53" s="1489"/>
      <c r="AH53" s="1226"/>
      <c r="AI53" s="1226"/>
      <c r="AJ53" s="1226"/>
      <c r="AK53" s="1226"/>
      <c r="AL53" s="1226"/>
      <c r="AM53" s="1226"/>
      <c r="AN53" s="1226"/>
      <c r="AO53" s="1226"/>
      <c r="AP53" s="1226"/>
    </row>
    <row r="54" s="1300" customFormat="1" ht="20.1" customHeight="1" spans="1:48">
      <c r="A54" s="1490" t="s">
        <v>134</v>
      </c>
      <c r="B54" s="1491"/>
      <c r="C54" s="1491"/>
      <c r="D54" s="1491"/>
      <c r="E54" s="1491"/>
      <c r="F54" s="1491"/>
      <c r="G54" s="1491"/>
      <c r="H54" s="1491"/>
      <c r="I54" s="1491"/>
      <c r="J54" s="1492"/>
      <c r="K54" s="1493" t="s">
        <v>135</v>
      </c>
      <c r="L54" s="1493"/>
      <c r="M54" s="1493"/>
      <c r="N54" s="1493"/>
      <c r="O54" s="1493"/>
      <c r="P54" s="1493"/>
      <c r="Q54" s="1493"/>
      <c r="R54" s="1493"/>
      <c r="S54" s="1493"/>
      <c r="T54" s="1493"/>
      <c r="U54" s="1494"/>
      <c r="V54" s="1495" t="s">
        <v>136</v>
      </c>
      <c r="W54" s="1495"/>
      <c r="X54" s="1495"/>
      <c r="Y54" s="1495"/>
      <c r="Z54" s="1495"/>
      <c r="AA54" s="1495"/>
      <c r="AB54" s="1495"/>
      <c r="AC54" s="1495"/>
      <c r="AD54" s="1496" t="s">
        <v>137</v>
      </c>
      <c r="AE54" s="1496"/>
      <c r="AF54" s="1496"/>
      <c r="AG54" s="1497"/>
      <c r="AH54" s="1498"/>
      <c r="AI54" s="1498"/>
      <c r="AJ54" s="1498"/>
      <c r="AK54" s="1498"/>
      <c r="AL54" s="1498"/>
      <c r="AM54" s="1498"/>
    </row>
    <row r="55" customHeight="1" spans="1:48">
      <c r="A55" s="1499" t="s">
        <v>138</v>
      </c>
      <c r="B55" s="1500"/>
      <c r="C55" s="1501" t="s">
        <v>139</v>
      </c>
      <c r="D55" s="1502" t="s">
        <v>140</v>
      </c>
      <c r="E55" s="1503"/>
      <c r="F55" s="1503"/>
      <c r="G55" s="1503"/>
      <c r="H55" s="1504" t="s">
        <v>141</v>
      </c>
      <c r="I55" s="1504" t="s">
        <v>142</v>
      </c>
      <c r="J55" s="1505" t="s">
        <v>143</v>
      </c>
      <c r="K55" s="1506" t="s">
        <v>135</v>
      </c>
      <c r="L55" s="1507"/>
      <c r="M55" s="1508" t="s">
        <v>144</v>
      </c>
      <c r="N55" s="1509" t="s">
        <v>145</v>
      </c>
      <c r="O55" s="1509" t="s">
        <v>146</v>
      </c>
      <c r="P55" s="1510" t="s">
        <v>147</v>
      </c>
      <c r="Q55" s="1511" t="s">
        <v>142</v>
      </c>
      <c r="R55" s="1512"/>
      <c r="S55" s="1512"/>
      <c r="T55" s="1512"/>
      <c r="U55" s="1512"/>
      <c r="V55" s="1513" t="s">
        <v>148</v>
      </c>
      <c r="W55" s="1514" t="s">
        <v>149</v>
      </c>
      <c r="X55" s="1515"/>
      <c r="Y55" s="1514" t="s">
        <v>150</v>
      </c>
      <c r="Z55" s="1515"/>
      <c r="AA55" s="1516" t="s">
        <v>151</v>
      </c>
      <c r="AB55" s="1516" t="s">
        <v>152</v>
      </c>
      <c r="AC55" s="1517" t="s">
        <v>153</v>
      </c>
      <c r="AE55"/>
      <c r="AF55"/>
      <c r="AG55" s="1396"/>
      <c r="AH55"/>
      <c r="AI55"/>
      <c r="AJ55"/>
      <c r="AK55"/>
    </row>
    <row r="56" ht="15" customHeight="1" spans="1:48">
      <c r="A56" s="1518"/>
      <c r="B56" s="1519"/>
      <c r="C56" s="1520"/>
      <c r="D56" s="1521" t="s">
        <v>103</v>
      </c>
      <c r="E56" s="1521" t="s">
        <v>154</v>
      </c>
      <c r="F56" s="1521" t="s">
        <v>155</v>
      </c>
      <c r="G56" s="1521" t="s">
        <v>156</v>
      </c>
      <c r="H56" s="1522"/>
      <c r="I56" s="1522"/>
      <c r="J56" s="1523"/>
      <c r="K56" s="1524"/>
      <c r="L56" s="1525"/>
      <c r="M56" s="1526"/>
      <c r="N56" s="1527"/>
      <c r="O56" s="1527"/>
      <c r="P56" s="1528"/>
      <c r="Q56" s="1529" t="s">
        <v>157</v>
      </c>
      <c r="R56" s="1529" t="s">
        <v>158</v>
      </c>
      <c r="S56" s="1529" t="s">
        <v>159</v>
      </c>
      <c r="T56" s="1529" t="s">
        <v>160</v>
      </c>
      <c r="U56" s="1530" t="s">
        <v>161</v>
      </c>
      <c r="V56" s="1531"/>
      <c r="W56" s="1532"/>
      <c r="X56" s="1533"/>
      <c r="Y56" s="1534"/>
      <c r="Z56" s="1535"/>
      <c r="AA56" s="1536"/>
      <c r="AB56" s="1536"/>
      <c r="AC56" s="1537"/>
      <c r="AE56"/>
      <c r="AF56"/>
      <c r="AG56" s="1396"/>
      <c r="AH56"/>
      <c r="AI56"/>
      <c r="AJ56"/>
      <c r="AK56"/>
    </row>
    <row r="57" s="1299" customFormat="1" ht="18.6" customHeight="1" spans="1:48">
      <c r="A57" s="1538" t="str">
        <f>'Quality-Stat'!$A$13</f>
        <v>Civil</v>
      </c>
      <c r="B57" s="1539"/>
      <c r="C57" s="1540">
        <f>IF('Quality-Stat'!D13="","",'Quality-Stat'!D13)</f>
        <v>13</v>
      </c>
      <c r="D57" s="1540">
        <f>IF('Quality-Stat'!E13="","",'Quality-Stat'!E13)</f>
        <v>5</v>
      </c>
      <c r="E57" s="1540">
        <f>IF('Quality-Stat'!F13="","",'Quality-Stat'!F13)</f>
        <v>7</v>
      </c>
      <c r="F57" s="1540">
        <f>IF('Quality-Stat'!G13="","",'Quality-Stat'!G13)</f>
        <v>0</v>
      </c>
      <c r="G57" s="1540">
        <f>IF('Quality-Stat'!H13="","",'Quality-Stat'!H13)</f>
        <v>1</v>
      </c>
      <c r="H57" s="1540">
        <f>IF('Quality-Stat'!J13="","",'Quality-Stat'!J13)</f>
        <v>0</v>
      </c>
      <c r="I57" s="1540">
        <f>IF('Quality-Stat'!K13="","",'Quality-Stat'!K13)</f>
        <v>0</v>
      </c>
      <c r="J57" s="1540">
        <f>IF('Quality-Stat'!L13="","",'Quality-Stat'!L13)</f>
        <v>13</v>
      </c>
      <c r="K57" s="1524"/>
      <c r="L57" s="1525"/>
      <c r="M57" s="1526"/>
      <c r="N57" s="1527"/>
      <c r="O57" s="1527"/>
      <c r="P57" s="1528"/>
      <c r="Q57" s="1528"/>
      <c r="R57" s="1528"/>
      <c r="S57" s="1528"/>
      <c r="T57" s="1528"/>
      <c r="U57" s="1541"/>
      <c r="V57" s="1542" t="s">
        <v>162</v>
      </c>
      <c r="W57" s="1543" t="str">
        <f>'HSE-Stat'!B4</f>
        <v>Total Hours Worked</v>
      </c>
      <c r="X57" s="1544"/>
      <c r="Y57" s="1545">
        <f>'HSE-Stat'!D4</f>
        <v>5562</v>
      </c>
      <c r="Z57" s="1546"/>
      <c r="AA57" s="1547">
        <f>'HSE-Stat'!E4</f>
        <v>16470</v>
      </c>
      <c r="AB57" s="1546">
        <f>'HSE-Stat'!F4</f>
        <v>30524</v>
      </c>
      <c r="AC57" s="1548">
        <f>'HSE-Stat'!G4</f>
        <v>30524</v>
      </c>
      <c r="AE57"/>
      <c r="AF57" t="s">
        <v>163</v>
      </c>
      <c r="AG57" s="1549">
        <f>+SUM(AC68:AC72)</f>
        <v>3</v>
      </c>
      <c r="AH57"/>
      <c r="AI57"/>
      <c r="AJ57"/>
      <c r="AK57"/>
      <c r="AL57"/>
    </row>
    <row r="58" ht="18.6" customHeight="1" spans="1:48">
      <c r="A58" s="1550" t="str">
        <f>'Quality-Stat'!$A$14</f>
        <v>Structural </v>
      </c>
      <c r="B58" s="1551"/>
      <c r="C58" s="1540" t="str">
        <f>IF('Quality-Stat'!D14="","",'Quality-Stat'!D14)</f>
        <v/>
      </c>
      <c r="D58" s="1540">
        <f>IF('Quality-Stat'!E14="","",'Quality-Stat'!E14)</f>
        <v>0</v>
      </c>
      <c r="E58" s="1540">
        <f>IF('Quality-Stat'!F14="","",'Quality-Stat'!F14)</f>
        <v>0</v>
      </c>
      <c r="F58" s="1540">
        <f>IF('Quality-Stat'!G14="","",'Quality-Stat'!G14)</f>
        <v>0</v>
      </c>
      <c r="G58" s="1540">
        <f>IF('Quality-Stat'!H14="","",'Quality-Stat'!H14)</f>
        <v>0</v>
      </c>
      <c r="H58" s="1540">
        <f>IF('Quality-Stat'!J14="","",'Quality-Stat'!J14)</f>
        <v>0</v>
      </c>
      <c r="I58" s="1540" t="str">
        <f>IF('Quality-Stat'!K14="","",'Quality-Stat'!K14)</f>
        <v/>
      </c>
      <c r="J58" s="1540">
        <f>IF('Quality-Stat'!L14="","",'Quality-Stat'!L14)</f>
        <v>0</v>
      </c>
      <c r="K58" s="1552" t="s">
        <v>164</v>
      </c>
      <c r="L58" s="1553"/>
      <c r="M58" s="1554">
        <f>'Quality-Stat'!D5</f>
        <v>0</v>
      </c>
      <c r="N58" s="1554">
        <f>'Quality-Stat'!E5</f>
        <v>0</v>
      </c>
      <c r="O58" s="1554">
        <f>'Quality-Stat'!F5</f>
        <v>0</v>
      </c>
      <c r="P58" s="1554">
        <f>'Quality-Stat'!G5</f>
        <v>0</v>
      </c>
      <c r="Q58" s="1554">
        <f>'Quality-Stat'!H5</f>
        <v>0</v>
      </c>
      <c r="R58" s="1554">
        <f>'Quality-Stat'!I5</f>
        <v>0</v>
      </c>
      <c r="S58" s="1554">
        <f>'Quality-Stat'!J5</f>
        <v>0</v>
      </c>
      <c r="T58" s="1554">
        <f>'Quality-Stat'!K5</f>
        <v>0</v>
      </c>
      <c r="U58" s="1554">
        <f>'Quality-Stat'!L5</f>
        <v>0</v>
      </c>
      <c r="V58" s="1555"/>
      <c r="W58" s="1556" t="str">
        <f>'HSE-Stat'!B5</f>
        <v>Safe Hours Worked</v>
      </c>
      <c r="X58" s="1557"/>
      <c r="Y58" s="1558">
        <f>'HSE-Stat'!D5</f>
        <v>5562</v>
      </c>
      <c r="Z58" s="1559"/>
      <c r="AA58" s="1560">
        <f>'HSE-Stat'!E5</f>
        <v>16470</v>
      </c>
      <c r="AB58" s="1559">
        <f>'HSE-Stat'!F5</f>
        <v>30524</v>
      </c>
      <c r="AC58" s="1561">
        <f>'HSE-Stat'!G5</f>
        <v>30524</v>
      </c>
      <c r="AE58"/>
      <c r="AF58" t="s">
        <v>165</v>
      </c>
      <c r="AG58" s="1549">
        <f>SUM(AC59:AC67)</f>
        <v>0</v>
      </c>
      <c r="AH58"/>
      <c r="AI58"/>
      <c r="AJ58"/>
      <c r="AK58"/>
      <c r="AL58"/>
    </row>
    <row r="59" ht="18.6" customHeight="1" spans="1:48">
      <c r="A59" s="1550" t="str">
        <f>'Quality-Stat'!$A$15</f>
        <v>Architectural </v>
      </c>
      <c r="B59" s="1551"/>
      <c r="C59" s="1540">
        <f>IF('Quality-Stat'!D15="","",'Quality-Stat'!D15)</f>
        <v>10</v>
      </c>
      <c r="D59" s="1540">
        <f>IF('Quality-Stat'!E15="","",'Quality-Stat'!E15)</f>
        <v>3</v>
      </c>
      <c r="E59" s="1540">
        <f>IF('Quality-Stat'!F15="","",'Quality-Stat'!F15)</f>
        <v>7</v>
      </c>
      <c r="F59" s="1540">
        <f>IF('Quality-Stat'!G15="","",'Quality-Stat'!G15)</f>
        <v>0</v>
      </c>
      <c r="G59" s="1540">
        <f>IF('Quality-Stat'!H15="","",'Quality-Stat'!H15)</f>
        <v>0</v>
      </c>
      <c r="H59" s="1540">
        <f>IF('Quality-Stat'!J15="","",'Quality-Stat'!J15)</f>
        <v>0</v>
      </c>
      <c r="I59" s="1540">
        <f>IF('Quality-Stat'!K15="","",'Quality-Stat'!K15)</f>
        <v>0</v>
      </c>
      <c r="J59" s="1540">
        <f>IF('Quality-Stat'!L15="","",'Quality-Stat'!L15)</f>
        <v>10</v>
      </c>
      <c r="K59" s="1562" t="s">
        <v>166</v>
      </c>
      <c r="L59" s="1563"/>
      <c r="M59" s="1554">
        <f>'Quality-Stat'!D6</f>
        <v>0</v>
      </c>
      <c r="N59" s="1554">
        <f>'Quality-Stat'!E6</f>
        <v>0</v>
      </c>
      <c r="O59" s="1554">
        <f>'Quality-Stat'!F6</f>
        <v>0</v>
      </c>
      <c r="P59" s="1554">
        <f>'Quality-Stat'!G6</f>
        <v>0</v>
      </c>
      <c r="Q59" s="1554">
        <f>'Quality-Stat'!H6</f>
        <v>0</v>
      </c>
      <c r="R59" s="1554">
        <f>'Quality-Stat'!I6</f>
        <v>0</v>
      </c>
      <c r="S59" s="1554">
        <f>'Quality-Stat'!J6</f>
        <v>0</v>
      </c>
      <c r="T59" s="1554">
        <f>'Quality-Stat'!K6</f>
        <v>0</v>
      </c>
      <c r="U59" s="1554">
        <f>'Quality-Stat'!L6</f>
        <v>0</v>
      </c>
      <c r="V59" s="1542" t="s">
        <v>165</v>
      </c>
      <c r="W59" s="1556" t="str">
        <f>'HSE-Stat'!B6</f>
        <v>LTI</v>
      </c>
      <c r="X59" s="1557"/>
      <c r="Y59" s="1558">
        <f>'HSE-Stat'!D6</f>
        <v>0</v>
      </c>
      <c r="Z59" s="1559"/>
      <c r="AA59" s="1560">
        <f>'HSE-Stat'!E6</f>
        <v>0</v>
      </c>
      <c r="AB59" s="1559">
        <f>'HSE-Stat'!F6</f>
        <v>0</v>
      </c>
      <c r="AC59" s="1561">
        <f>'HSE-Stat'!G6</f>
        <v>0</v>
      </c>
      <c r="AE59"/>
      <c r="AF59"/>
      <c r="AG59" s="1396"/>
      <c r="AH59"/>
      <c r="AI59"/>
      <c r="AJ59"/>
      <c r="AK59"/>
      <c r="AL59"/>
    </row>
    <row r="60" ht="18.6" customHeight="1" spans="1:48">
      <c r="A60" s="1550" t="str">
        <f>'Quality-Stat'!$A$16</f>
        <v>Mechanical</v>
      </c>
      <c r="B60" s="1551"/>
      <c r="C60" s="1540">
        <f>IF('Quality-Stat'!D16="","",'Quality-Stat'!D16)</f>
        <v>4</v>
      </c>
      <c r="D60" s="1540">
        <f>IF('Quality-Stat'!E16="","",'Quality-Stat'!E16)</f>
        <v>0</v>
      </c>
      <c r="E60" s="1540">
        <f>IF('Quality-Stat'!F16="","",'Quality-Stat'!F16)</f>
        <v>4</v>
      </c>
      <c r="F60" s="1540">
        <f>IF('Quality-Stat'!G16="","",'Quality-Stat'!G16)</f>
        <v>0</v>
      </c>
      <c r="G60" s="1540">
        <f>IF('Quality-Stat'!H16="","",'Quality-Stat'!H16)</f>
        <v>0</v>
      </c>
      <c r="H60" s="1540">
        <f>IF('Quality-Stat'!J16="","",'Quality-Stat'!J16)</f>
        <v>0</v>
      </c>
      <c r="I60" s="1540">
        <f>IF('Quality-Stat'!K16="","",'Quality-Stat'!K16)</f>
        <v>0</v>
      </c>
      <c r="J60" s="1540">
        <f>IF('Quality-Stat'!L16="","",'Quality-Stat'!L16)</f>
        <v>4</v>
      </c>
      <c r="K60" s="1562" t="s">
        <v>167</v>
      </c>
      <c r="L60" s="1563"/>
      <c r="M60" s="1554">
        <f>'Quality-Stat'!D7</f>
        <v>24</v>
      </c>
      <c r="N60" s="1554">
        <f>'Quality-Stat'!E7</f>
        <v>5</v>
      </c>
      <c r="O60" s="1554">
        <f>'Quality-Stat'!F7</f>
        <v>0</v>
      </c>
      <c r="P60" s="1554">
        <f>'Quality-Stat'!G7</f>
        <v>0</v>
      </c>
      <c r="Q60" s="1554">
        <f>'Quality-Stat'!H7</f>
        <v>0</v>
      </c>
      <c r="R60" s="1554">
        <f>'Quality-Stat'!I7</f>
        <v>0</v>
      </c>
      <c r="S60" s="1554">
        <f>'Quality-Stat'!J7</f>
        <v>0</v>
      </c>
      <c r="T60" s="1554">
        <f>'Quality-Stat'!K7</f>
        <v>0</v>
      </c>
      <c r="U60" s="1554">
        <f>'Quality-Stat'!L7</f>
        <v>0</v>
      </c>
      <c r="V60" s="1555"/>
      <c r="W60" s="1564" t="str">
        <f>'HSE-Stat'!B7</f>
        <v>MTC (Healed w/o Disability)</v>
      </c>
      <c r="X60" s="1565"/>
      <c r="Y60" s="1558">
        <f>'HSE-Stat'!D7</f>
        <v>0</v>
      </c>
      <c r="Z60" s="1559"/>
      <c r="AA60" s="1560">
        <f>'HSE-Stat'!E7</f>
        <v>0</v>
      </c>
      <c r="AB60" s="1559">
        <f>'HSE-Stat'!F7</f>
        <v>0</v>
      </c>
      <c r="AC60" s="1561">
        <f>'HSE-Stat'!G7</f>
        <v>0</v>
      </c>
      <c r="AE60"/>
      <c r="AF60"/>
      <c r="AG60" s="1396"/>
      <c r="AH60"/>
      <c r="AI60"/>
      <c r="AJ60"/>
      <c r="AK60"/>
      <c r="AL60"/>
    </row>
    <row r="61" ht="18.6" customHeight="1" spans="1:48">
      <c r="A61" s="1566" t="str">
        <f>'Quality-Stat'!$A$17</f>
        <v>Electrical</v>
      </c>
      <c r="B61" s="1567"/>
      <c r="C61" s="1540">
        <f>IF('Quality-Stat'!D17="","",'Quality-Stat'!D17)</f>
        <v>8</v>
      </c>
      <c r="D61" s="1540">
        <f>IF('Quality-Stat'!E17="","",'Quality-Stat'!E17)</f>
        <v>0</v>
      </c>
      <c r="E61" s="1540">
        <f>IF('Quality-Stat'!F17="","",'Quality-Stat'!F17)</f>
        <v>7</v>
      </c>
      <c r="F61" s="1540">
        <f>IF('Quality-Stat'!G17="","",'Quality-Stat'!G17)</f>
        <v>0</v>
      </c>
      <c r="G61" s="1540">
        <f>IF('Quality-Stat'!H17="","",'Quality-Stat'!H17)</f>
        <v>0</v>
      </c>
      <c r="H61" s="1540">
        <f>IF('Quality-Stat'!J17="","",'Quality-Stat'!J17)</f>
        <v>0</v>
      </c>
      <c r="I61" s="1540">
        <f>IF('Quality-Stat'!K17="","",'Quality-Stat'!K17)</f>
        <v>1</v>
      </c>
      <c r="J61" s="1540">
        <f>IF('Quality-Stat'!L17="","",'Quality-Stat'!L17)</f>
        <v>8</v>
      </c>
      <c r="K61" s="1568" t="s">
        <v>168</v>
      </c>
      <c r="L61" s="1569"/>
      <c r="M61" s="1554">
        <f>'Quality-Stat'!D8</f>
        <v>229</v>
      </c>
      <c r="N61" s="1554">
        <f>'Quality-Stat'!E8</f>
        <v>36</v>
      </c>
      <c r="O61" s="1554">
        <f>'Quality-Stat'!F8</f>
        <v>0</v>
      </c>
      <c r="P61" s="1554">
        <f>'Quality-Stat'!G8</f>
        <v>0</v>
      </c>
      <c r="Q61" s="1554">
        <f>'Quality-Stat'!H8</f>
        <v>0</v>
      </c>
      <c r="R61" s="1554">
        <f>'Quality-Stat'!I8</f>
        <v>0</v>
      </c>
      <c r="S61" s="1554">
        <f>'Quality-Stat'!J8</f>
        <v>0</v>
      </c>
      <c r="T61" s="1554">
        <f>'Quality-Stat'!K8</f>
        <v>0</v>
      </c>
      <c r="U61" s="1554">
        <f>'Quality-Stat'!L8</f>
        <v>0</v>
      </c>
      <c r="V61" s="1555"/>
      <c r="W61" s="1564" t="str">
        <f>'HSE-Stat'!B8</f>
        <v>MTC (Healed w/ Disability)</v>
      </c>
      <c r="X61" s="1565"/>
      <c r="Y61" s="1558">
        <f>'HSE-Stat'!D8</f>
        <v>0</v>
      </c>
      <c r="Z61" s="1559"/>
      <c r="AA61" s="1560">
        <f>'HSE-Stat'!E8</f>
        <v>0</v>
      </c>
      <c r="AB61" s="1559">
        <f>'HSE-Stat'!F8</f>
        <v>0</v>
      </c>
      <c r="AC61" s="1561">
        <f>'HSE-Stat'!G8</f>
        <v>0</v>
      </c>
      <c r="AE61"/>
      <c r="AF61"/>
      <c r="AG61" s="1396"/>
      <c r="AH61"/>
      <c r="AI61"/>
      <c r="AJ61"/>
      <c r="AK61"/>
      <c r="AL61"/>
    </row>
    <row r="62" ht="18.6" customHeight="1" spans="1:48">
      <c r="A62" s="1570" t="s">
        <v>169</v>
      </c>
      <c r="B62" s="1571"/>
      <c r="C62" s="1572">
        <f t="shared" ref="C62:J62" si="0">SUM(C57:C61)</f>
        <v>35</v>
      </c>
      <c r="D62" s="1572">
        <f t="shared" si="0"/>
        <v>8</v>
      </c>
      <c r="E62" s="1572">
        <f t="shared" si="0"/>
        <v>25</v>
      </c>
      <c r="F62" s="1572">
        <f t="shared" si="0"/>
        <v>0</v>
      </c>
      <c r="G62" s="1572">
        <f t="shared" si="0"/>
        <v>1</v>
      </c>
      <c r="H62" s="1572">
        <f t="shared" si="0"/>
        <v>0</v>
      </c>
      <c r="I62" s="1572">
        <f t="shared" si="0"/>
        <v>1</v>
      </c>
      <c r="J62" s="1572">
        <f t="shared" si="0"/>
        <v>35</v>
      </c>
      <c r="K62" s="1573" t="s">
        <v>170</v>
      </c>
      <c r="L62" s="1574"/>
      <c r="M62" s="1575"/>
      <c r="N62" s="1576"/>
      <c r="O62" s="1576"/>
      <c r="P62" s="1576"/>
      <c r="Q62" s="1576"/>
      <c r="R62" s="1576"/>
      <c r="S62" s="1576"/>
      <c r="T62" s="1577"/>
      <c r="U62" s="1578"/>
      <c r="V62" s="1555"/>
      <c r="W62" s="1556" t="str">
        <f>'HSE-Stat'!B9</f>
        <v>Near Miss</v>
      </c>
      <c r="X62" s="1557"/>
      <c r="Y62" s="1558">
        <f>'HSE-Stat'!D9</f>
        <v>0</v>
      </c>
      <c r="Z62" s="1559"/>
      <c r="AA62" s="1560">
        <f>'HSE-Stat'!E9</f>
        <v>0</v>
      </c>
      <c r="AB62" s="1559">
        <f>'HSE-Stat'!F9</f>
        <v>0</v>
      </c>
      <c r="AC62" s="1561">
        <f>'HSE-Stat'!G9</f>
        <v>0</v>
      </c>
      <c r="AE62"/>
      <c r="AF62"/>
      <c r="AG62" s="1396"/>
      <c r="AH62"/>
      <c r="AI62"/>
      <c r="AJ62"/>
      <c r="AK62"/>
      <c r="AL62"/>
    </row>
    <row r="63" ht="15" customHeight="1" spans="1:48">
      <c r="A63" s="1490" t="s">
        <v>171</v>
      </c>
      <c r="B63" s="1491"/>
      <c r="C63" s="1491"/>
      <c r="D63" s="1491"/>
      <c r="E63" s="1491"/>
      <c r="F63" s="1491"/>
      <c r="G63" s="1491"/>
      <c r="H63" s="1491"/>
      <c r="I63" s="1491"/>
      <c r="J63" s="1579"/>
      <c r="K63" s="1580" t="s">
        <v>172</v>
      </c>
      <c r="L63" s="1581"/>
      <c r="M63" s="1581"/>
      <c r="N63" s="1582">
        <f>'General Information'!C27</f>
        <v>46159</v>
      </c>
      <c r="O63" s="1583"/>
      <c r="P63" s="1584" t="s">
        <v>173</v>
      </c>
      <c r="Q63" s="1585"/>
      <c r="R63" s="1585"/>
      <c r="S63" s="1585"/>
      <c r="T63" s="1586">
        <f>'General Information'!C39</f>
        <v>46162</v>
      </c>
      <c r="U63" s="1586"/>
      <c r="V63" s="1555"/>
      <c r="W63" s="1556" t="str">
        <f>'HSE-Stat'!B10</f>
        <v>First Aid Cases</v>
      </c>
      <c r="X63" s="1557"/>
      <c r="Y63" s="1558">
        <f>'HSE-Stat'!D10</f>
        <v>0</v>
      </c>
      <c r="Z63" s="1559"/>
      <c r="AA63" s="1560">
        <f>'HSE-Stat'!E10</f>
        <v>0</v>
      </c>
      <c r="AB63" s="1559">
        <f>'HSE-Stat'!F10</f>
        <v>0</v>
      </c>
      <c r="AC63" s="1561">
        <f>'HSE-Stat'!G10</f>
        <v>0</v>
      </c>
      <c r="AD63" s="1587" t="s">
        <v>174</v>
      </c>
      <c r="AE63" s="1588"/>
      <c r="AF63" s="1588"/>
      <c r="AG63" s="1589"/>
    </row>
    <row r="64" ht="15.6" customHeight="1" spans="1:48">
      <c r="A64" s="1590" t="s">
        <v>138</v>
      </c>
      <c r="B64" s="1591"/>
      <c r="C64" s="1592" t="s">
        <v>139</v>
      </c>
      <c r="D64" s="1593" t="s">
        <v>175</v>
      </c>
      <c r="E64" s="1593"/>
      <c r="F64" s="1593"/>
      <c r="G64" s="1593"/>
      <c r="H64" s="1594" t="s">
        <v>176</v>
      </c>
      <c r="I64" s="1595" t="s">
        <v>142</v>
      </c>
      <c r="J64" s="1596" t="s">
        <v>143</v>
      </c>
      <c r="K64" s="1597" t="s">
        <v>177</v>
      </c>
      <c r="L64" s="1585"/>
      <c r="M64" s="1585"/>
      <c r="N64" s="1582">
        <f>'General Information'!C28</f>
        <v>46159</v>
      </c>
      <c r="O64" s="1583"/>
      <c r="P64" s="1584" t="s">
        <v>178</v>
      </c>
      <c r="Q64" s="1585"/>
      <c r="R64" s="1585"/>
      <c r="S64" s="1585"/>
      <c r="T64" s="1598">
        <f>'General Information'!C40</f>
        <v>46162</v>
      </c>
      <c r="U64" s="1598"/>
      <c r="V64" s="1555"/>
      <c r="W64" s="1556" t="str">
        <f>'HSE-Stat'!B11</f>
        <v>Fatality</v>
      </c>
      <c r="X64" s="1557"/>
      <c r="Y64" s="1558">
        <f>'HSE-Stat'!D11</f>
        <v>0</v>
      </c>
      <c r="Z64" s="1559"/>
      <c r="AA64" s="1560">
        <f>'HSE-Stat'!E11</f>
        <v>0</v>
      </c>
      <c r="AB64" s="1559">
        <f>'HSE-Stat'!F11</f>
        <v>0</v>
      </c>
      <c r="AC64" s="1561">
        <f>'HSE-Stat'!G11</f>
        <v>0</v>
      </c>
      <c r="AD64" s="1587"/>
      <c r="AE64" s="1588"/>
      <c r="AF64" s="1588"/>
      <c r="AG64" s="1589"/>
    </row>
    <row r="65" customHeight="1" spans="1:33">
      <c r="A65" s="1599"/>
      <c r="B65" s="1600"/>
      <c r="C65" s="1601"/>
      <c r="D65" s="1602" t="s">
        <v>103</v>
      </c>
      <c r="E65" s="1602" t="s">
        <v>154</v>
      </c>
      <c r="F65" s="1602" t="s">
        <v>155</v>
      </c>
      <c r="G65" s="1602" t="s">
        <v>156</v>
      </c>
      <c r="H65" s="1603" t="s">
        <v>179</v>
      </c>
      <c r="I65" s="1604"/>
      <c r="J65" s="1605"/>
      <c r="K65" s="1597" t="s">
        <v>180</v>
      </c>
      <c r="L65" s="1585"/>
      <c r="M65" s="1585"/>
      <c r="N65" s="1582">
        <f>'General Information'!C31</f>
        <v>46161</v>
      </c>
      <c r="O65" s="1583"/>
      <c r="P65" s="1584" t="s">
        <v>181</v>
      </c>
      <c r="Q65" s="1585"/>
      <c r="R65" s="1585"/>
      <c r="S65" s="1585"/>
      <c r="T65" s="1586">
        <f>'General Information'!C41</f>
        <v>46162</v>
      </c>
      <c r="U65" s="1606"/>
      <c r="V65" s="1555"/>
      <c r="W65" s="1556" t="str">
        <f>'HSE-Stat'!B12</f>
        <v>Fire Incident Cases</v>
      </c>
      <c r="X65" s="1557"/>
      <c r="Y65" s="1558">
        <f>'HSE-Stat'!D12</f>
        <v>0</v>
      </c>
      <c r="Z65" s="1559"/>
      <c r="AA65" s="1560">
        <f>'HSE-Stat'!E12</f>
        <v>0</v>
      </c>
      <c r="AB65" s="1559">
        <f>'HSE-Stat'!F12</f>
        <v>0</v>
      </c>
      <c r="AC65" s="1561">
        <f>'HSE-Stat'!G12</f>
        <v>0</v>
      </c>
      <c r="AE65"/>
      <c r="AF65"/>
      <c r="AG65" s="1396"/>
    </row>
    <row r="66" ht="18.6" customHeight="1" spans="1:33">
      <c r="A66" s="1607" t="s">
        <v>182</v>
      </c>
      <c r="B66" s="1608"/>
      <c r="C66" s="1540">
        <v>23</v>
      </c>
      <c r="D66" s="1540" t="str">
        <f>IF('Quality-Stat'!E25="","",'Quality-Stat'!E25)</f>
        <v/>
      </c>
      <c r="E66" s="1540">
        <v>23</v>
      </c>
      <c r="F66" s="1540" t="str">
        <f>IF('Quality-Stat'!G25="","",'Quality-Stat'!G25)</f>
        <v/>
      </c>
      <c r="G66" s="1540" t="str">
        <f>IF('Quality-Stat'!H25="","",'Quality-Stat'!H25)</f>
        <v/>
      </c>
      <c r="H66" s="1540">
        <f>IF('Quality-Stat'!J25="","",'Quality-Stat'!J25)</f>
        <v>0</v>
      </c>
      <c r="I66" s="1540" t="str">
        <f>IF('Quality-Stat'!K25="","",'Quality-Stat'!K25)</f>
        <v/>
      </c>
      <c r="J66" s="1540">
        <v>23</v>
      </c>
      <c r="K66" s="1597" t="s">
        <v>183</v>
      </c>
      <c r="L66" s="1585"/>
      <c r="M66" s="1585"/>
      <c r="N66" s="1582">
        <f>'General Information'!C32</f>
        <v>46161</v>
      </c>
      <c r="O66" s="1583"/>
      <c r="P66" s="1584" t="s">
        <v>184</v>
      </c>
      <c r="Q66" s="1585"/>
      <c r="R66" s="1585"/>
      <c r="S66" s="1585"/>
      <c r="T66" s="1586">
        <f>'General Information'!C44</f>
        <v>46148</v>
      </c>
      <c r="U66" s="1606"/>
      <c r="V66" s="1555"/>
      <c r="W66" s="1556" t="str">
        <f>'HSE-Stat'!B13</f>
        <v>Vehicle Incident</v>
      </c>
      <c r="X66" s="1557"/>
      <c r="Y66" s="1558">
        <f>'HSE-Stat'!D13</f>
        <v>0</v>
      </c>
      <c r="Z66" s="1559"/>
      <c r="AA66" s="1560">
        <f>'HSE-Stat'!E13</f>
        <v>0</v>
      </c>
      <c r="AB66" s="1559">
        <f>'HSE-Stat'!F13</f>
        <v>0</v>
      </c>
      <c r="AC66" s="1561">
        <f>'HSE-Stat'!G13</f>
        <v>0</v>
      </c>
      <c r="AE66"/>
      <c r="AF66"/>
      <c r="AG66" s="1396"/>
    </row>
    <row r="67" ht="18.6" customHeight="1" spans="1:33">
      <c r="A67" s="1609" t="s">
        <v>185</v>
      </c>
      <c r="B67" s="1610"/>
      <c r="C67" s="1540"/>
      <c r="D67" s="1540" t="str">
        <f>IF('Quality-Stat'!E26="","",'Quality-Stat'!E26)</f>
        <v/>
      </c>
      <c r="E67" s="1540"/>
      <c r="F67" s="1540"/>
      <c r="G67" s="1540" t="str">
        <f>IF('Quality-Stat'!H26="","",'Quality-Stat'!H26)</f>
        <v/>
      </c>
      <c r="H67" s="1540">
        <f>IF('Quality-Stat'!J26="","",'Quality-Stat'!J26)</f>
        <v>0</v>
      </c>
      <c r="I67" s="1540">
        <f>IF('Quality-Stat'!K26="","",'Quality-Stat'!K26)</f>
        <v>0</v>
      </c>
      <c r="J67" s="1540">
        <v>0</v>
      </c>
      <c r="K67" s="1597" t="s">
        <v>186</v>
      </c>
      <c r="L67" s="1585"/>
      <c r="M67" s="1585"/>
      <c r="N67" s="1582">
        <f>'General Information'!C48</f>
        <v>46167</v>
      </c>
      <c r="O67" s="1583"/>
      <c r="P67" s="1584" t="s">
        <v>187</v>
      </c>
      <c r="Q67" s="1585"/>
      <c r="R67" s="1585"/>
      <c r="S67" s="1585"/>
      <c r="T67" s="1598">
        <f>'General Information'!C45</f>
        <v>46148</v>
      </c>
      <c r="U67" s="1598"/>
      <c r="V67" s="1611"/>
      <c r="W67" s="1556" t="str">
        <f>'HSE-Stat'!B14</f>
        <v>Property Damages</v>
      </c>
      <c r="X67" s="1557"/>
      <c r="Y67" s="1558">
        <f>'HSE-Stat'!D14</f>
        <v>0</v>
      </c>
      <c r="Z67" s="1559"/>
      <c r="AA67" s="1560">
        <f>'HSE-Stat'!E14</f>
        <v>0</v>
      </c>
      <c r="AB67" s="1559">
        <f>'HSE-Stat'!F14</f>
        <v>0</v>
      </c>
      <c r="AC67" s="1561">
        <f>'HSE-Stat'!G14</f>
        <v>0</v>
      </c>
      <c r="AE67"/>
      <c r="AF67"/>
      <c r="AG67" s="1396"/>
    </row>
    <row r="68" ht="18.6" customHeight="1" spans="1:33">
      <c r="A68" s="1609" t="s">
        <v>188</v>
      </c>
      <c r="B68" s="1610"/>
      <c r="C68" s="1540">
        <v>19</v>
      </c>
      <c r="D68" s="1540" t="str">
        <f>IF('Quality-Stat'!E27="","",'Quality-Stat'!E27)</f>
        <v/>
      </c>
      <c r="E68" s="1540">
        <v>18</v>
      </c>
      <c r="F68" s="1540">
        <v>1</v>
      </c>
      <c r="G68" s="1540"/>
      <c r="H68" s="1540">
        <f>IF('Quality-Stat'!J27="","",'Quality-Stat'!J27)</f>
        <v>0</v>
      </c>
      <c r="I68" s="1540">
        <f>IF('Quality-Stat'!K27="","",'Quality-Stat'!K27)</f>
        <v>0</v>
      </c>
      <c r="J68" s="1540">
        <v>19</v>
      </c>
      <c r="K68" s="1612" t="s">
        <v>189</v>
      </c>
      <c r="L68" s="1613"/>
      <c r="M68" s="1613"/>
      <c r="N68" s="1613"/>
      <c r="O68" s="1613"/>
      <c r="P68" s="1613"/>
      <c r="Q68" s="1613"/>
      <c r="R68" s="1613"/>
      <c r="S68" s="1613"/>
      <c r="T68" s="1613"/>
      <c r="U68" s="1614"/>
      <c r="V68" s="1542" t="s">
        <v>163</v>
      </c>
      <c r="W68" s="1556" t="str">
        <f>'HSE-Stat'!B15</f>
        <v>Induction Training - Sessions(Headcount)</v>
      </c>
      <c r="X68" s="1557"/>
      <c r="Y68" s="1558" t="str">
        <f>'HSE-Stat'!D15</f>
        <v>3(6)</v>
      </c>
      <c r="Z68" s="1559"/>
      <c r="AA68" s="1560" t="str">
        <f>'HSE-Stat'!E15</f>
        <v>9(21)</v>
      </c>
      <c r="AB68" s="1559" t="str">
        <f>'HSE-Stat'!F15</f>
        <v>23(137)</v>
      </c>
      <c r="AC68" s="1561" t="str">
        <f>'HSE-Stat'!G15</f>
        <v>23(137)</v>
      </c>
      <c r="AE68"/>
      <c r="AF68"/>
      <c r="AG68" s="1396"/>
    </row>
    <row r="69" ht="18.6" customHeight="1" spans="1:33">
      <c r="A69" s="1609" t="s">
        <v>190</v>
      </c>
      <c r="B69" s="1610"/>
      <c r="C69" s="1540">
        <v>27</v>
      </c>
      <c r="D69" s="1540" t="str">
        <f>IF('Quality-Stat'!E28="","",'Quality-Stat'!E28)</f>
        <v/>
      </c>
      <c r="E69" s="1540">
        <v>26</v>
      </c>
      <c r="F69" s="1540">
        <f>IF('Quality-Stat'!G28="","",'Quality-Stat'!G28)</f>
        <v>1</v>
      </c>
      <c r="G69" s="1540">
        <f>IF('Quality-Stat'!H28="","",'Quality-Stat'!H28)</f>
        <v>1</v>
      </c>
      <c r="H69" s="1540">
        <f>IF('Quality-Stat'!J28="","",'Quality-Stat'!J28)</f>
        <v>0</v>
      </c>
      <c r="I69" s="1540">
        <v>0</v>
      </c>
      <c r="J69" s="1540">
        <v>27</v>
      </c>
      <c r="K69" s="1615" t="s">
        <v>191</v>
      </c>
      <c r="L69" s="1615"/>
      <c r="M69" s="1616">
        <f>'Invoice Log'!U3</f>
        <v>0</v>
      </c>
      <c r="N69" s="1617" t="s">
        <v>192</v>
      </c>
      <c r="O69" s="1618"/>
      <c r="P69" s="1618"/>
      <c r="Q69" s="1619">
        <f>'Invoice Log'!Y3</f>
        <v>3502841.2928</v>
      </c>
      <c r="S69" s="1620" t="s">
        <v>193</v>
      </c>
      <c r="T69" s="1621">
        <f>N4</f>
        <v>15898659.13</v>
      </c>
      <c r="U69" s="1622"/>
      <c r="V69" s="1555"/>
      <c r="W69" s="1556" t="str">
        <f>'HSE-Stat'!B16</f>
        <v>No.of Internal Training  - Sessions(Headcount)</v>
      </c>
      <c r="X69" s="1557"/>
      <c r="Y69" s="1558">
        <f>'HSE-Stat'!D16</f>
        <v>0</v>
      </c>
      <c r="Z69" s="1559"/>
      <c r="AA69" s="1560">
        <f>'HSE-Stat'!E16</f>
        <v>0</v>
      </c>
      <c r="AB69" s="1559" t="str">
        <f>'HSE-Stat'!F16</f>
        <v>2(14)</v>
      </c>
      <c r="AC69" s="1561" t="str">
        <f>'HSE-Stat'!G16</f>
        <v>2(14)</v>
      </c>
      <c r="AE69"/>
      <c r="AF69"/>
      <c r="AG69" s="1396"/>
    </row>
    <row r="70" ht="18.6" customHeight="1" spans="1:33">
      <c r="A70" s="1623" t="s">
        <v>194</v>
      </c>
      <c r="B70" s="1624"/>
      <c r="C70" s="1540">
        <v>21</v>
      </c>
      <c r="D70" s="1540">
        <f>IF('Quality-Stat'!E29="","",'Quality-Stat'!E29)</f>
        <v>0</v>
      </c>
      <c r="E70" s="1540">
        <v>19</v>
      </c>
      <c r="F70" s="1540">
        <v>0</v>
      </c>
      <c r="G70" s="1540">
        <v>1</v>
      </c>
      <c r="H70" s="1540">
        <f>IF('Quality-Stat'!J29="","",'Quality-Stat'!J29)</f>
        <v>0</v>
      </c>
      <c r="I70" s="1540">
        <f>IF('Quality-Stat'!K29="","",'Quality-Stat'!K29)</f>
        <v>0</v>
      </c>
      <c r="J70" s="1540">
        <v>21</v>
      </c>
      <c r="K70" s="1615" t="s">
        <v>195</v>
      </c>
      <c r="L70" s="1615"/>
      <c r="M70" s="1616">
        <f>'Invoice Log'!U5</f>
        <v>0</v>
      </c>
      <c r="N70" s="1617" t="s">
        <v>196</v>
      </c>
      <c r="O70" s="1618"/>
      <c r="P70" s="1618"/>
      <c r="Q70" s="1625">
        <f>'Invoice Log'!Y5</f>
        <v>0</v>
      </c>
      <c r="S70" s="1302" t="s">
        <v>197</v>
      </c>
      <c r="T70" s="1626" t="e">
        <f>#REF!</f>
        <v>#REF!</v>
      </c>
      <c r="U70" s="1627"/>
      <c r="V70" s="1555"/>
      <c r="W70" s="1556" t="str">
        <f>'HSE-Stat'!B17</f>
        <v>No.of Internal Audit</v>
      </c>
      <c r="X70" s="1557"/>
      <c r="Y70" s="1558">
        <f>'HSE-Stat'!D17</f>
        <v>0</v>
      </c>
      <c r="Z70" s="1559"/>
      <c r="AA70" s="1560">
        <f>'HSE-Stat'!E17</f>
        <v>0</v>
      </c>
      <c r="AB70" s="1559">
        <f>'HSE-Stat'!F17</f>
        <v>3</v>
      </c>
      <c r="AC70" s="1561">
        <f>'HSE-Stat'!G17</f>
        <v>3</v>
      </c>
      <c r="AE70"/>
      <c r="AF70"/>
      <c r="AG70" s="1396"/>
    </row>
    <row r="71" ht="18.6" customHeight="1" spans="1:33">
      <c r="A71" s="1570" t="s">
        <v>169</v>
      </c>
      <c r="B71" s="1571"/>
      <c r="C71" s="1628">
        <f t="shared" ref="C71:J71" si="1">SUM(C66:C70)</f>
        <v>90</v>
      </c>
      <c r="D71" s="1628">
        <f t="shared" si="1"/>
        <v>0</v>
      </c>
      <c r="E71" s="1628">
        <f t="shared" si="1"/>
        <v>86</v>
      </c>
      <c r="F71" s="1628">
        <f t="shared" si="1"/>
        <v>2</v>
      </c>
      <c r="G71" s="1628">
        <f t="shared" si="1"/>
        <v>2</v>
      </c>
      <c r="H71" s="1628">
        <f t="shared" si="1"/>
        <v>0</v>
      </c>
      <c r="I71" s="1628">
        <f t="shared" si="1"/>
        <v>0</v>
      </c>
      <c r="J71" s="1629">
        <f t="shared" si="1"/>
        <v>90</v>
      </c>
      <c r="K71" s="1630" t="s">
        <v>198</v>
      </c>
      <c r="L71" s="1615"/>
      <c r="M71" s="1616">
        <f>'Invoice Log'!U6</f>
        <v>0</v>
      </c>
      <c r="N71" s="1617" t="s">
        <v>199</v>
      </c>
      <c r="O71" s="1618"/>
      <c r="P71" s="1618"/>
      <c r="Q71" s="1625">
        <f>'Invoice Log'!Y6</f>
        <v>0</v>
      </c>
      <c r="S71" s="1631" t="s">
        <v>200</v>
      </c>
      <c r="T71" s="1626">
        <f>H23</f>
        <v>0</v>
      </c>
      <c r="U71" s="1627"/>
      <c r="V71" s="1555"/>
      <c r="W71" s="1556" t="str">
        <f>'HSE-Stat'!B18</f>
        <v>No. of Toolbox Talks  - Sessions(Headcount)</v>
      </c>
      <c r="X71" s="1557"/>
      <c r="Y71" s="1558" t="str">
        <f>'HSE-Stat'!D18</f>
        <v>1(8) </v>
      </c>
      <c r="Z71" s="1559"/>
      <c r="AA71" s="1560" t="str">
        <f>'HSE-Stat'!E18</f>
        <v>3(27) </v>
      </c>
      <c r="AB71" s="1559" t="str">
        <f>'HSE-Stat'!F18</f>
        <v>17(230) </v>
      </c>
      <c r="AC71" s="1561" t="str">
        <f>'HSE-Stat'!G18</f>
        <v>17(230) </v>
      </c>
      <c r="AE71"/>
      <c r="AF71"/>
      <c r="AG71" s="1396"/>
    </row>
    <row r="72" ht="14.55" customHeight="1" spans="1:33">
      <c r="A72" s="1490" t="s">
        <v>201</v>
      </c>
      <c r="B72" s="1491"/>
      <c r="C72" s="1491"/>
      <c r="D72" s="1491"/>
      <c r="E72" s="1491"/>
      <c r="F72" s="1491"/>
      <c r="G72" s="1491"/>
      <c r="H72" s="1491"/>
      <c r="I72" s="1491"/>
      <c r="J72" s="1632"/>
      <c r="K72" s="1615" t="s">
        <v>202</v>
      </c>
      <c r="L72" s="1615"/>
      <c r="M72" s="1616">
        <f>M70-M71</f>
        <v>0</v>
      </c>
      <c r="N72" s="1617" t="s">
        <v>203</v>
      </c>
      <c r="O72" s="1618"/>
      <c r="P72" s="1618"/>
      <c r="Q72" s="1633">
        <f>'Invoice Log'!AB3</f>
        <v>46275</v>
      </c>
      <c r="S72" s="1631" t="s">
        <v>204</v>
      </c>
      <c r="T72" s="1634">
        <f>Q69</f>
        <v>3502841.2928</v>
      </c>
      <c r="U72" s="1635"/>
      <c r="V72" s="1636"/>
      <c r="W72" s="1637" t="str">
        <f>'HSE-Stat'!B19</f>
        <v>Safety Awards/Incentives</v>
      </c>
      <c r="X72" s="1638"/>
      <c r="Y72" s="1639">
        <f>'HSE-Stat'!D19</f>
        <v>0</v>
      </c>
      <c r="Z72" s="1640"/>
      <c r="AA72" s="1641">
        <f>'HSE-Stat'!E19</f>
        <v>0</v>
      </c>
      <c r="AB72" s="1640">
        <f>'HSE-Stat'!F19</f>
        <v>0</v>
      </c>
      <c r="AC72" s="1642" t="str">
        <f>'HSE-Stat'!G19</f>
        <v> </v>
      </c>
      <c r="AE72"/>
      <c r="AF72"/>
      <c r="AG72" s="1396"/>
    </row>
    <row r="73" ht="14.55" customHeight="1" spans="1:33">
      <c r="A73" s="1643" t="s">
        <v>138</v>
      </c>
      <c r="B73" s="1644"/>
      <c r="C73" s="1645" t="s">
        <v>205</v>
      </c>
      <c r="D73" s="1645" t="s">
        <v>206</v>
      </c>
      <c r="E73" s="1645" t="s">
        <v>207</v>
      </c>
      <c r="F73" s="1645" t="s">
        <v>208</v>
      </c>
      <c r="G73" s="1645" t="s">
        <v>209</v>
      </c>
      <c r="H73" s="1646" t="s">
        <v>210</v>
      </c>
      <c r="I73" s="1646"/>
      <c r="J73" s="1646"/>
      <c r="K73" s="1615" t="s">
        <v>211</v>
      </c>
      <c r="L73" s="1615"/>
      <c r="M73" s="1647">
        <f>'Invoice Log'!M3</f>
        <v>0</v>
      </c>
      <c r="N73" s="1617" t="s">
        <v>212</v>
      </c>
      <c r="O73" s="1618"/>
      <c r="P73" s="1618"/>
      <c r="Q73" s="1625">
        <f>'Invoice Log'!Q3</f>
        <v>0</v>
      </c>
      <c r="S73" s="1631" t="s">
        <v>213</v>
      </c>
      <c r="T73" s="1634">
        <f>Q70</f>
        <v>0</v>
      </c>
      <c r="U73" s="1648"/>
      <c r="V73" s="1649" t="s">
        <v>214</v>
      </c>
      <c r="W73" s="1650"/>
      <c r="X73" s="1650"/>
      <c r="Y73" s="1650"/>
      <c r="Z73" s="1650"/>
      <c r="AA73" s="1650"/>
      <c r="AB73" s="1650"/>
      <c r="AC73" s="1650"/>
      <c r="AD73" s="1650"/>
      <c r="AE73" s="1650"/>
      <c r="AF73" s="1650"/>
      <c r="AG73" s="1651"/>
    </row>
    <row r="74" ht="14.55" customHeight="1" spans="1:33">
      <c r="A74" s="1652"/>
      <c r="B74" s="1653"/>
      <c r="C74" s="1654"/>
      <c r="D74" s="1654" t="s">
        <v>103</v>
      </c>
      <c r="E74" s="1654" t="s">
        <v>154</v>
      </c>
      <c r="F74" s="1654" t="s">
        <v>155</v>
      </c>
      <c r="G74" s="1654" t="s">
        <v>156</v>
      </c>
      <c r="H74" s="1655"/>
      <c r="I74" s="1655"/>
      <c r="J74" s="1655"/>
      <c r="K74" s="1615" t="s">
        <v>215</v>
      </c>
      <c r="L74" s="1615"/>
      <c r="M74" s="1647">
        <f>'Invoice Log'!M4</f>
        <v>0</v>
      </c>
      <c r="N74" s="1617" t="s">
        <v>216</v>
      </c>
      <c r="O74" s="1618"/>
      <c r="P74" s="1618"/>
      <c r="Q74" s="1625">
        <f>'Invoice Log'!Q4</f>
        <v>0</v>
      </c>
      <c r="S74" s="1631" t="s">
        <v>217</v>
      </c>
      <c r="T74" s="1634">
        <f>Q71</f>
        <v>0</v>
      </c>
      <c r="U74" s="1648"/>
      <c r="V74" s="1656"/>
      <c r="W74" s="1657"/>
      <c r="X74" s="1657"/>
      <c r="Y74" s="1657"/>
      <c r="Z74" s="1657"/>
      <c r="AA74" s="1657"/>
      <c r="AB74" s="1657"/>
      <c r="AC74" s="1657"/>
      <c r="AD74" s="1657"/>
      <c r="AE74" s="1657"/>
      <c r="AF74" s="1657"/>
      <c r="AG74" s="1658"/>
    </row>
    <row r="75" ht="18.6" customHeight="1" spans="1:33">
      <c r="A75" s="1607"/>
      <c r="B75" s="1608"/>
      <c r="C75" s="1540"/>
      <c r="D75" s="1540"/>
      <c r="E75" s="1540"/>
      <c r="F75" s="1540"/>
      <c r="G75" s="1540"/>
      <c r="H75" s="1659"/>
      <c r="I75" s="1659"/>
      <c r="J75" s="1660"/>
      <c r="K75" s="1615" t="s">
        <v>218</v>
      </c>
      <c r="L75" s="1615"/>
      <c r="M75" s="1661">
        <f>'Invoice Log'!M5</f>
        <v>0</v>
      </c>
      <c r="N75" s="1617" t="s">
        <v>219</v>
      </c>
      <c r="O75" s="1618"/>
      <c r="P75" s="1618"/>
      <c r="Q75" s="1662">
        <f>'Invoice Log'!M6</f>
        <v>0</v>
      </c>
      <c r="R75" s="1663"/>
      <c r="S75" s="1664"/>
      <c r="T75" s="1665"/>
      <c r="U75" s="1666"/>
      <c r="V75" s="1667" t="s">
        <v>220</v>
      </c>
      <c r="W75" s="1668" t="s">
        <v>221</v>
      </c>
      <c r="X75" s="1669" t="s">
        <v>222</v>
      </c>
      <c r="Y75" s="1669"/>
      <c r="Z75" s="1669"/>
      <c r="AA75" s="1669"/>
      <c r="AB75" s="1669"/>
      <c r="AC75" s="1668" t="s">
        <v>36</v>
      </c>
      <c r="AD75" s="1668" t="s">
        <v>223</v>
      </c>
      <c r="AE75" s="1668" t="s">
        <v>224</v>
      </c>
      <c r="AF75" s="1668" t="s">
        <v>225</v>
      </c>
      <c r="AG75" s="1670" t="s">
        <v>226</v>
      </c>
    </row>
    <row r="76" ht="18.6" customHeight="1" spans="1:33">
      <c r="A76" s="1609"/>
      <c r="B76" s="1610"/>
      <c r="C76" s="1540"/>
      <c r="D76" s="1540"/>
      <c r="E76" s="1540"/>
      <c r="F76" s="1540"/>
      <c r="G76" s="1540"/>
      <c r="H76" s="1659"/>
      <c r="I76" s="1659"/>
      <c r="J76" s="1660"/>
      <c r="K76" s="1671" t="s">
        <v>227</v>
      </c>
      <c r="L76" s="1671"/>
      <c r="M76" s="1671"/>
      <c r="N76" s="1671"/>
      <c r="O76" s="1671"/>
      <c r="P76" s="1671"/>
      <c r="Q76" s="1671"/>
      <c r="R76" s="1671"/>
      <c r="S76" s="1671"/>
      <c r="T76" s="1671"/>
      <c r="U76" s="1671"/>
      <c r="V76" s="1672"/>
      <c r="W76" s="1673"/>
      <c r="X76" s="1673"/>
      <c r="Y76" s="1673"/>
      <c r="Z76" s="1673"/>
      <c r="AA76" s="1673"/>
      <c r="AB76" s="1673"/>
      <c r="AC76" s="1673"/>
      <c r="AD76" s="1673"/>
      <c r="AE76" s="1673"/>
      <c r="AF76" s="1673"/>
      <c r="AG76" s="1674"/>
    </row>
    <row r="77" ht="18.6" customHeight="1" spans="1:33">
      <c r="A77" s="1609"/>
      <c r="B77" s="1610"/>
      <c r="C77" s="1540"/>
      <c r="D77" s="1540"/>
      <c r="E77" s="1540"/>
      <c r="F77" s="1540"/>
      <c r="G77" s="1540"/>
      <c r="H77" s="1659"/>
      <c r="I77" s="1659"/>
      <c r="J77" s="1660"/>
      <c r="K77" s="1675" t="s">
        <v>228</v>
      </c>
      <c r="L77" s="1676"/>
      <c r="M77" s="1676"/>
      <c r="N77" s="1676"/>
      <c r="O77" s="1677" t="s">
        <v>229</v>
      </c>
      <c r="P77" s="1677"/>
      <c r="Q77" s="1676"/>
      <c r="R77" s="1678"/>
      <c r="S77" s="1679" t="s">
        <v>230</v>
      </c>
      <c r="T77" s="1680"/>
      <c r="U77" s="1680"/>
      <c r="V77" s="1681">
        <f>CCO!A3</f>
        <v>0</v>
      </c>
      <c r="W77" s="1682">
        <f>CCO!B3</f>
        <v>0</v>
      </c>
      <c r="X77" s="1683">
        <f>CCO!C3</f>
        <v>0</v>
      </c>
      <c r="Y77" s="1683"/>
      <c r="Z77" s="1683"/>
      <c r="AA77" s="1683"/>
      <c r="AB77" s="1683"/>
      <c r="AC77" s="1684">
        <f>CCO!D3</f>
        <v>0</v>
      </c>
      <c r="AD77" s="1685">
        <f>CCO!E3</f>
        <v>0</v>
      </c>
      <c r="AE77" s="1684">
        <f>CCO!F3</f>
        <v>0</v>
      </c>
      <c r="AF77" s="1686">
        <f>CCO!G3</f>
        <v>0</v>
      </c>
      <c r="AG77" s="1687">
        <f>CCO!H3</f>
        <v>0</v>
      </c>
    </row>
    <row r="78" ht="18.6" customHeight="1" spans="1:33">
      <c r="A78" s="1609"/>
      <c r="B78" s="1610"/>
      <c r="C78" s="1540"/>
      <c r="D78" s="1540"/>
      <c r="E78" s="1540"/>
      <c r="F78" s="1540"/>
      <c r="G78" s="1540"/>
      <c r="H78" s="1659"/>
      <c r="I78" s="1659"/>
      <c r="J78" s="1660"/>
      <c r="K78" s="1688" t="s">
        <v>116</v>
      </c>
      <c r="L78" s="1689" t="s">
        <v>231</v>
      </c>
      <c r="M78" s="1690" t="s">
        <v>232</v>
      </c>
      <c r="N78" s="1691" t="s">
        <v>14</v>
      </c>
      <c r="O78" s="1689" t="s">
        <v>116</v>
      </c>
      <c r="P78" s="1689" t="s">
        <v>231</v>
      </c>
      <c r="Q78" s="1690" t="s">
        <v>232</v>
      </c>
      <c r="R78" s="1691" t="s">
        <v>14</v>
      </c>
      <c r="S78" s="1692" t="s">
        <v>233</v>
      </c>
      <c r="T78" s="1693" t="s">
        <v>234</v>
      </c>
      <c r="U78" s="1694" t="s">
        <v>52</v>
      </c>
      <c r="V78" s="1695"/>
      <c r="W78" s="1696"/>
      <c r="X78" s="1697"/>
      <c r="Y78" s="1697"/>
      <c r="Z78" s="1697"/>
      <c r="AA78" s="1697"/>
      <c r="AB78" s="1697"/>
      <c r="AC78" s="1698"/>
      <c r="AD78" s="1699"/>
      <c r="AE78" s="1698"/>
      <c r="AF78" s="1700"/>
      <c r="AG78" s="1701"/>
    </row>
    <row r="79" ht="18.6" customHeight="1" spans="1:33">
      <c r="A79" s="1623"/>
      <c r="B79" s="1624"/>
      <c r="C79" s="1540"/>
      <c r="D79" s="1540"/>
      <c r="E79" s="1540"/>
      <c r="F79" s="1540"/>
      <c r="G79" s="1540"/>
      <c r="H79" s="1659"/>
      <c r="I79" s="1659"/>
      <c r="J79" s="1660"/>
      <c r="K79" s="1702">
        <f>Manpower!F3</f>
        <v>8</v>
      </c>
      <c r="L79" s="1703">
        <f>Manpower!F5</f>
        <v>11</v>
      </c>
      <c r="M79" s="1703">
        <v>11</v>
      </c>
      <c r="N79" s="1703">
        <v>2</v>
      </c>
      <c r="O79" s="1704">
        <f>Manpower!F11</f>
        <v>15</v>
      </c>
      <c r="P79" s="1703">
        <f>Manpower!F13</f>
        <v>108</v>
      </c>
      <c r="Q79" s="1704">
        <f>O79</f>
        <v>15</v>
      </c>
      <c r="R79" s="1705">
        <v>0</v>
      </c>
      <c r="S79" s="1706">
        <f>K79+O79</f>
        <v>23</v>
      </c>
      <c r="T79" s="1707">
        <f>L79+P79</f>
        <v>119</v>
      </c>
      <c r="U79" s="1708">
        <f>+T79-S79</f>
        <v>96</v>
      </c>
      <c r="V79" s="1695" t="str">
        <f>CCO!A4</f>
        <v/>
      </c>
      <c r="W79" s="1696" t="str">
        <f>CCO!B4</f>
        <v/>
      </c>
      <c r="X79" s="1697" t="str">
        <f>CCO!C4</f>
        <v/>
      </c>
      <c r="Y79" s="1697"/>
      <c r="Z79" s="1697"/>
      <c r="AA79" s="1697"/>
      <c r="AB79" s="1697"/>
      <c r="AC79" s="1698" t="str">
        <f>IF(CCO!D4="","",CCO!D4)</f>
        <v/>
      </c>
      <c r="AD79" s="1699" t="str">
        <f>CCO!E4</f>
        <v/>
      </c>
      <c r="AE79" s="1698" t="str">
        <f>CCO!F4</f>
        <v/>
      </c>
      <c r="AF79" s="1700" t="str">
        <f>CCO!G4</f>
        <v/>
      </c>
      <c r="AG79" s="1701" t="str">
        <f>CCO!H4</f>
        <v/>
      </c>
    </row>
    <row r="80" ht="18.6" customHeight="1" spans="1:33">
      <c r="A80" s="1570" t="s">
        <v>169</v>
      </c>
      <c r="B80" s="1571"/>
      <c r="C80" s="1628" t="str">
        <f>IF('Quality-Stat'!D41="","",'Quality-Stat'!D41)</f>
        <v/>
      </c>
      <c r="D80" s="1628" t="str">
        <f>IF('Quality-Stat'!E41="","",'Quality-Stat'!E41)</f>
        <v/>
      </c>
      <c r="E80" s="1628" t="str">
        <f>IF('Quality-Stat'!F41="","",'Quality-Stat'!F41)</f>
        <v/>
      </c>
      <c r="F80" s="1628" t="str">
        <f>IF('Quality-Stat'!G41="","",'Quality-Stat'!G41)</f>
        <v/>
      </c>
      <c r="G80" s="1628" t="str">
        <f>IF('Quality-Stat'!H41="","",'Quality-Stat'!H41)</f>
        <v/>
      </c>
      <c r="H80" s="1709"/>
      <c r="I80" s="1710"/>
      <c r="J80" s="1711"/>
      <c r="K80" s="1712" t="s">
        <v>235</v>
      </c>
      <c r="L80" s="1713"/>
      <c r="M80" s="1713"/>
      <c r="N80" s="1713"/>
      <c r="O80" s="1713"/>
      <c r="P80" s="1713"/>
      <c r="Q80" s="1713"/>
      <c r="R80" s="1714" t="s">
        <v>236</v>
      </c>
      <c r="S80" s="1715"/>
      <c r="T80" s="1715"/>
      <c r="U80" s="1715"/>
      <c r="V80" s="1695"/>
      <c r="W80" s="1696"/>
      <c r="X80" s="1697"/>
      <c r="Y80" s="1697"/>
      <c r="Z80" s="1697"/>
      <c r="AA80" s="1697"/>
      <c r="AB80" s="1697"/>
      <c r="AC80" s="1698"/>
      <c r="AD80" s="1699"/>
      <c r="AE80" s="1698"/>
      <c r="AF80" s="1700"/>
      <c r="AG80" s="1701"/>
    </row>
    <row r="81" ht="18.6" customHeight="1" spans="1:47">
      <c r="A81" s="1716" t="str">
        <f>Schedule!A1</f>
        <v>Primavera P6 Schedule Status</v>
      </c>
      <c r="B81" s="1717"/>
      <c r="C81" s="1717"/>
      <c r="D81" s="1717"/>
      <c r="E81" s="1717"/>
      <c r="F81" s="1717"/>
      <c r="G81" s="1717"/>
      <c r="H81" s="1717"/>
      <c r="I81" s="1717"/>
      <c r="J81" s="1718"/>
      <c r="K81" s="1719" t="s">
        <v>237</v>
      </c>
      <c r="L81" s="1720" t="s">
        <v>116</v>
      </c>
      <c r="M81" s="1721" t="s">
        <v>231</v>
      </c>
      <c r="R81" s="1719" t="s">
        <v>238</v>
      </c>
      <c r="S81" s="1720" t="s">
        <v>116</v>
      </c>
      <c r="T81" s="1721" t="s">
        <v>231</v>
      </c>
      <c r="U81" s="1721" t="s">
        <v>239</v>
      </c>
      <c r="V81" s="1695" t="str">
        <f>CCO!A5</f>
        <v/>
      </c>
      <c r="W81" s="1696" t="str">
        <f>CCO!B5</f>
        <v/>
      </c>
      <c r="X81" s="1697" t="str">
        <f>CCO!C5</f>
        <v/>
      </c>
      <c r="Y81" s="1697"/>
      <c r="Z81" s="1697"/>
      <c r="AA81" s="1697"/>
      <c r="AB81" s="1697"/>
      <c r="AC81" s="1698" t="str">
        <f>IF(CCO!D5="","",CCO!D5)</f>
        <v/>
      </c>
      <c r="AD81" s="1699" t="str">
        <f>CCO!E5</f>
        <v/>
      </c>
      <c r="AE81" s="1698" t="str">
        <f>CCO!F5</f>
        <v/>
      </c>
      <c r="AF81" s="1700" t="str">
        <f>CCO!G5</f>
        <v/>
      </c>
      <c r="AG81" s="1701" t="str">
        <f>CCO!H5</f>
        <v/>
      </c>
    </row>
    <row r="82" ht="18.6" customHeight="1" spans="1:47">
      <c r="A82" s="1722" t="str">
        <f>Schedule!A2</f>
        <v>Project Activities Overview</v>
      </c>
      <c r="B82" s="1723"/>
      <c r="C82" s="1723"/>
      <c r="D82" s="1723"/>
      <c r="E82" s="1723"/>
      <c r="F82" s="1723"/>
      <c r="G82" s="1723"/>
      <c r="H82" s="1723"/>
      <c r="I82" s="1723"/>
      <c r="J82" s="1724"/>
      <c r="K82" s="1725" t="str">
        <f>+Manpower!N23</f>
        <v>General Labor</v>
      </c>
      <c r="L82" s="1540">
        <v>8</v>
      </c>
      <c r="M82" s="1726">
        <v>13</v>
      </c>
      <c r="R82" s="1725" t="str">
        <f>+Manpower!$B$49</f>
        <v>Excavator</v>
      </c>
      <c r="S82" s="1540">
        <v>2</v>
      </c>
      <c r="T82" s="1540">
        <v>5</v>
      </c>
      <c r="U82" s="1726">
        <f>+Manpower!B52</f>
        <v>0</v>
      </c>
      <c r="V82" s="1727"/>
      <c r="W82" s="1728"/>
      <c r="X82" s="1729"/>
      <c r="Y82" s="1729"/>
      <c r="Z82" s="1729"/>
      <c r="AA82" s="1729"/>
      <c r="AB82" s="1729"/>
      <c r="AC82" s="1730"/>
      <c r="AD82" s="1731"/>
      <c r="AE82" s="1730"/>
      <c r="AF82" s="1732"/>
      <c r="AG82" s="1733"/>
    </row>
    <row r="83" ht="18.6" customHeight="1" spans="1:47">
      <c r="A83" s="1734" t="str">
        <f>Schedule!A3</f>
        <v>Schedule Statistics</v>
      </c>
      <c r="B83" s="129"/>
      <c r="C83" s="129"/>
      <c r="D83" s="129"/>
      <c r="E83" s="130"/>
      <c r="F83" s="131" t="str">
        <f>Schedule!F3</f>
        <v>Active Schedule Activities</v>
      </c>
      <c r="G83" s="129"/>
      <c r="H83" s="129"/>
      <c r="I83" s="129"/>
      <c r="J83" s="130"/>
      <c r="K83" s="1725" t="str">
        <f>+Manpower!P23</f>
        <v>Carpenter</v>
      </c>
      <c r="L83" s="1540">
        <v>0</v>
      </c>
      <c r="M83" s="1726">
        <v>0</v>
      </c>
      <c r="R83" s="1725" t="str">
        <f>+Manpower!$D$49</f>
        <v>Loader</v>
      </c>
      <c r="S83" s="1540">
        <v>0</v>
      </c>
      <c r="T83" s="1540">
        <v>0</v>
      </c>
      <c r="U83" s="1726">
        <f>+Manpower!D52</f>
        <v>0</v>
      </c>
      <c r="V83" s="1735" t="s">
        <v>240</v>
      </c>
      <c r="W83" s="1736"/>
      <c r="X83" s="1736"/>
      <c r="Y83" s="1736"/>
      <c r="Z83" s="1736"/>
      <c r="AA83" s="1737"/>
      <c r="AB83" s="1737"/>
      <c r="AC83" s="1736"/>
      <c r="AD83" s="1736"/>
      <c r="AE83" s="1736"/>
      <c r="AF83" s="1736"/>
      <c r="AG83" s="1738"/>
    </row>
    <row r="84" ht="18.6" customHeight="1" spans="1:47">
      <c r="A84" s="1739" t="str">
        <f>Schedule!A4</f>
        <v>Total Act.</v>
      </c>
      <c r="B84" s="133" t="str">
        <f>Schedule!B4</f>
        <v>Not Started</v>
      </c>
      <c r="C84" s="133" t="str">
        <f>Schedule!C4</f>
        <v>In Progress</v>
      </c>
      <c r="D84" s="133" t="str">
        <f>Schedule!D4</f>
        <v>Completed</v>
      </c>
      <c r="E84" s="134" t="str">
        <f>Schedule!E4</f>
        <v>%</v>
      </c>
      <c r="F84" s="135" t="str">
        <f>Schedule!F4</f>
        <v>Active</v>
      </c>
      <c r="G84" s="133" t="str">
        <f>Schedule!G4</f>
        <v>Ahead</v>
      </c>
      <c r="H84" s="133" t="str">
        <f>Schedule!I4</f>
        <v>Behind</v>
      </c>
      <c r="I84" s="133" t="str">
        <f>Schedule!J4</f>
        <v>Flag</v>
      </c>
      <c r="J84" s="134">
        <f>Schedule!K4</f>
        <v>0</v>
      </c>
      <c r="K84" s="1725" t="str">
        <f>+Manpower!R23</f>
        <v>Plumber</v>
      </c>
      <c r="L84" s="1540">
        <v>0</v>
      </c>
      <c r="M84" s="1726">
        <v>0</v>
      </c>
      <c r="R84" s="1725" t="str">
        <f>+Manpower!$F$49</f>
        <v>Dozer</v>
      </c>
      <c r="S84" s="1540">
        <f>+Manpower!F50</f>
        <v>0</v>
      </c>
      <c r="T84" s="1540">
        <f>+Manpower!F51</f>
        <v>0</v>
      </c>
      <c r="U84" s="1726">
        <f>+Manpower!F52</f>
        <v>0</v>
      </c>
      <c r="V84" s="1740" t="s">
        <v>241</v>
      </c>
      <c r="W84" s="1680" t="s">
        <v>242</v>
      </c>
      <c r="X84" s="1680"/>
      <c r="Y84" s="1680"/>
      <c r="Z84" s="1680"/>
      <c r="AA84" s="1680"/>
      <c r="AB84" s="1741" t="s">
        <v>243</v>
      </c>
      <c r="AC84" s="1741" t="s">
        <v>244</v>
      </c>
      <c r="AD84" s="1741" t="s">
        <v>245</v>
      </c>
      <c r="AE84" s="1741" t="s">
        <v>246</v>
      </c>
      <c r="AF84" s="1741" t="s">
        <v>247</v>
      </c>
      <c r="AG84" s="1742" t="s">
        <v>52</v>
      </c>
    </row>
    <row r="85" ht="18.6" customHeight="1" spans="1:47">
      <c r="A85" s="1743">
        <f>Schedule!A5</f>
        <v>554</v>
      </c>
      <c r="B85" s="1744">
        <f>Schedule!B5</f>
        <v>390</v>
      </c>
      <c r="C85" s="1744">
        <f>Schedule!C5</f>
        <v>63</v>
      </c>
      <c r="D85" s="1744">
        <f>Schedule!D5</f>
        <v>101</v>
      </c>
      <c r="E85" s="1745">
        <f>Schedule!E5</f>
        <v>0.182310469314079</v>
      </c>
      <c r="F85" s="139">
        <f>Schedule!F5</f>
        <v>63</v>
      </c>
      <c r="G85" s="1744">
        <f>Schedule!G5</f>
        <v>101</v>
      </c>
      <c r="H85" s="140">
        <f>Schedule!I5</f>
        <v>0</v>
      </c>
      <c r="I85" s="141">
        <f>Schedule!J5</f>
        <v>126</v>
      </c>
      <c r="J85" s="142"/>
      <c r="K85" s="1725" t="str">
        <f>+Manpower!T23</f>
        <v>Operator</v>
      </c>
      <c r="L85" s="1540">
        <v>0</v>
      </c>
      <c r="M85" s="1726">
        <v>0</v>
      </c>
      <c r="R85" s="1725" t="str">
        <f>+Manpower!$H$49</f>
        <v>Dumper</v>
      </c>
      <c r="S85" s="1540">
        <f>+Manpower!H50</f>
        <v>0</v>
      </c>
      <c r="T85" s="1540">
        <v>0</v>
      </c>
      <c r="U85" s="1746">
        <f>+Manpower!H52</f>
        <v>0</v>
      </c>
      <c r="V85" s="1681">
        <f>'Major Quantities'!A2</f>
        <v>0</v>
      </c>
      <c r="W85" s="1747">
        <f>'Major Quantities'!B2</f>
        <v>0</v>
      </c>
      <c r="X85" s="1747"/>
      <c r="Y85" s="1747"/>
      <c r="Z85" s="1747"/>
      <c r="AA85" s="1747"/>
      <c r="AB85" s="1748">
        <f>'Major Quantities'!C2</f>
        <v>0</v>
      </c>
      <c r="AC85" s="1748">
        <f>'Major Quantities'!D2</f>
        <v>0</v>
      </c>
      <c r="AD85" s="1748">
        <f>'Major Quantities'!E2</f>
        <v>0</v>
      </c>
      <c r="AE85" s="1748">
        <f>'Major Quantities'!F2</f>
        <v>0</v>
      </c>
      <c r="AF85" s="1748">
        <f>'Major Quantities'!G2</f>
        <v>0</v>
      </c>
      <c r="AG85" s="1748">
        <f>'Major Quantities'!H2</f>
        <v>0</v>
      </c>
    </row>
    <row r="86" ht="18.6" customHeight="1" spans="1:47">
      <c r="A86" s="1749" t="str">
        <f>Schedule!A6</f>
        <v>Critical Path Activities</v>
      </c>
      <c r="B86" s="144"/>
      <c r="C86" s="145"/>
      <c r="D86" s="146" t="str">
        <f>Schedule!D6</f>
        <v>Free Float Management (Total)</v>
      </c>
      <c r="E86" s="144"/>
      <c r="F86" s="144"/>
      <c r="G86" s="145"/>
      <c r="H86" s="144"/>
      <c r="I86" s="144"/>
      <c r="J86" s="145"/>
      <c r="K86" s="1725" t="str">
        <f>+Manpower!V23</f>
        <v>Steel Fixer</v>
      </c>
      <c r="L86" s="1540">
        <v>10</v>
      </c>
      <c r="M86" s="1726">
        <v>35</v>
      </c>
      <c r="R86" s="1725" t="str">
        <f>+Manpower!$J$49</f>
        <v>Crane</v>
      </c>
      <c r="S86" s="1540">
        <v>0</v>
      </c>
      <c r="T86" s="1540">
        <v>0</v>
      </c>
      <c r="U86" s="1746">
        <f>+Manpower!J52</f>
        <v>0</v>
      </c>
      <c r="V86" s="1695">
        <f>'Major Quantities'!A3</f>
        <v>0</v>
      </c>
      <c r="W86" s="1750">
        <f>'Major Quantities'!B3</f>
        <v>0</v>
      </c>
      <c r="X86" s="1751"/>
      <c r="Y86" s="1751"/>
      <c r="Z86" s="1751"/>
      <c r="AA86" s="1752"/>
      <c r="AB86" s="1753">
        <f>'Major Quantities'!C3</f>
        <v>0</v>
      </c>
      <c r="AC86" s="1753">
        <f>'Major Quantities'!D3</f>
        <v>0</v>
      </c>
      <c r="AD86" s="1753">
        <f>'Major Quantities'!E3</f>
        <v>0</v>
      </c>
      <c r="AE86" s="1753">
        <f>'Major Quantities'!F3</f>
        <v>0</v>
      </c>
      <c r="AF86" s="1753">
        <f>'Major Quantities'!G3</f>
        <v>0</v>
      </c>
      <c r="AG86" s="1753">
        <f>'Major Quantities'!H3</f>
        <v>0</v>
      </c>
    </row>
    <row r="87" ht="18.6" customHeight="1" spans="1:47">
      <c r="A87" s="1754"/>
      <c r="B87" s="148"/>
      <c r="C87" s="149"/>
      <c r="D87" s="150" t="str">
        <f>Schedule!D7</f>
        <v>Greater Than 14 Days</v>
      </c>
      <c r="E87" s="151"/>
      <c r="F87" s="151" t="str">
        <f>Schedule!F7</f>
        <v>Less Than 14 Days</v>
      </c>
      <c r="G87" s="152"/>
      <c r="H87" s="148"/>
      <c r="I87" s="148"/>
      <c r="J87" s="149"/>
      <c r="K87" s="1725" t="str">
        <f>+Manpower!X23</f>
        <v>Mason</v>
      </c>
      <c r="L87" s="1540">
        <v>0</v>
      </c>
      <c r="M87" s="1726">
        <v>0</v>
      </c>
      <c r="R87" s="1725" t="str">
        <f>+Manpower!$L$49</f>
        <v>Grader</v>
      </c>
      <c r="S87" s="1540">
        <f>+Manpower!L50</f>
        <v>0</v>
      </c>
      <c r="T87" s="1540">
        <v>0</v>
      </c>
      <c r="U87" s="1746">
        <f>+Manpower!L52</f>
        <v>0</v>
      </c>
      <c r="V87" s="1695">
        <f>'Major Quantities'!A4</f>
        <v>0</v>
      </c>
      <c r="W87" s="1750">
        <f>'Major Quantities'!B4</f>
        <v>0</v>
      </c>
      <c r="X87" s="1751"/>
      <c r="Y87" s="1751"/>
      <c r="Z87" s="1751"/>
      <c r="AA87" s="1752"/>
      <c r="AB87" s="1753">
        <f>'Major Quantities'!C4</f>
        <v>0</v>
      </c>
      <c r="AC87" s="1753">
        <f>'Major Quantities'!D4</f>
        <v>0</v>
      </c>
      <c r="AD87" s="1753">
        <f>'Major Quantities'!E4</f>
        <v>0</v>
      </c>
      <c r="AE87" s="1753">
        <f>'Major Quantities'!F4</f>
        <v>0</v>
      </c>
      <c r="AF87" s="1753">
        <f>'Major Quantities'!G4</f>
        <v>0</v>
      </c>
      <c r="AG87" s="1753">
        <f>'Major Quantities'!H4</f>
        <v>0</v>
      </c>
    </row>
    <row r="88" ht="18.6" customHeight="1" spans="1:47">
      <c r="A88" s="1739" t="str">
        <f>Schedule!A8</f>
        <v>Last Week</v>
      </c>
      <c r="B88" s="133" t="str">
        <f>Schedule!B8</f>
        <v>This Week</v>
      </c>
      <c r="C88" s="134" t="str">
        <f>Schedule!C8</f>
        <v>Diff</v>
      </c>
      <c r="D88" s="135" t="str">
        <f>Schedule!D8</f>
        <v>Last Week</v>
      </c>
      <c r="E88" s="133" t="str">
        <f>Schedule!E8</f>
        <v>This Week</v>
      </c>
      <c r="F88" s="133" t="str">
        <f>Schedule!F8</f>
        <v>Last Week</v>
      </c>
      <c r="G88" s="134" t="str">
        <f>Schedule!G8</f>
        <v>This Week</v>
      </c>
      <c r="H88" s="133" t="str">
        <f>Schedule!I8</f>
        <v>This Week</v>
      </c>
      <c r="I88" s="133" t="str">
        <f>Schedule!J8</f>
        <v>Flag</v>
      </c>
      <c r="J88" s="134">
        <f>Schedule!K8</f>
        <v>0</v>
      </c>
      <c r="K88" s="1755" t="str">
        <f>+Manpower!Z23</f>
        <v>Others</v>
      </c>
      <c r="L88" s="1703">
        <v>5</v>
      </c>
      <c r="M88" s="1756">
        <v>60</v>
      </c>
      <c r="R88" s="1755" t="str">
        <f>+Manpower!$N$49</f>
        <v>Other</v>
      </c>
      <c r="S88" s="1703">
        <v>1</v>
      </c>
      <c r="T88" s="1703">
        <v>3</v>
      </c>
      <c r="U88" s="1757">
        <f>+Manpower!N52</f>
        <v>0</v>
      </c>
      <c r="V88" s="1695">
        <f>'Major Quantities'!A5</f>
        <v>0</v>
      </c>
      <c r="W88" s="1750">
        <f>'Major Quantities'!B5</f>
        <v>0</v>
      </c>
      <c r="X88" s="1751"/>
      <c r="Y88" s="1751"/>
      <c r="Z88" s="1751"/>
      <c r="AA88" s="1752"/>
      <c r="AB88" s="1753">
        <f>'Major Quantities'!C5</f>
        <v>0</v>
      </c>
      <c r="AC88" s="1753">
        <f>'Major Quantities'!D5</f>
        <v>0</v>
      </c>
      <c r="AD88" s="1753">
        <f>'Major Quantities'!E5</f>
        <v>0</v>
      </c>
      <c r="AE88" s="1753">
        <f>'Major Quantities'!F5</f>
        <v>0</v>
      </c>
      <c r="AF88" s="1753">
        <f>'Major Quantities'!G5</f>
        <v>0</v>
      </c>
      <c r="AG88" s="1753">
        <f>'Major Quantities'!H5</f>
        <v>0</v>
      </c>
      <c r="AH88" s="243"/>
      <c r="AI88" s="243"/>
    </row>
    <row r="89" customFormat="1" ht="18.6" customHeight="1" spans="1:47">
      <c r="A89" s="1758">
        <f>Schedule!A9</f>
        <v>0</v>
      </c>
      <c r="B89" s="1703">
        <f>Schedule!B9</f>
        <v>0</v>
      </c>
      <c r="C89" s="156">
        <f>Schedule!C9</f>
        <v>0</v>
      </c>
      <c r="D89" s="1759">
        <f>Schedule!D9</f>
        <v>33</v>
      </c>
      <c r="E89" s="1703">
        <f>Schedule!E9</f>
        <v>33</v>
      </c>
      <c r="F89" s="1703">
        <f>Schedule!F9</f>
        <v>225</v>
      </c>
      <c r="G89" s="1760">
        <f>Schedule!G9</f>
        <v>225</v>
      </c>
      <c r="H89" s="1703">
        <f>Schedule!I9</f>
        <v>28</v>
      </c>
      <c r="I89" s="159">
        <f>Schedule!J9</f>
        <v>1</v>
      </c>
      <c r="J89" s="156"/>
      <c r="K89" s="1761" t="s">
        <v>139</v>
      </c>
      <c r="L89" s="1762">
        <f>SUM(L82:L88)</f>
        <v>23</v>
      </c>
      <c r="M89" s="1763">
        <f>SUM(M82:M88)</f>
        <v>108</v>
      </c>
      <c r="R89" s="1761" t="s">
        <v>139</v>
      </c>
      <c r="S89" s="1764">
        <f>SUM(S82:S88)</f>
        <v>3</v>
      </c>
      <c r="T89" s="1764">
        <f>SUM(T82:T88)</f>
        <v>8</v>
      </c>
      <c r="U89" s="1764">
        <f>SUM(U82:U88)</f>
        <v>0</v>
      </c>
      <c r="V89" s="1727">
        <f>'Major Quantities'!A6</f>
        <v>0</v>
      </c>
      <c r="W89" s="1765">
        <f>'Major Quantities'!B6</f>
        <v>0</v>
      </c>
      <c r="X89" s="1766"/>
      <c r="Y89" s="1766"/>
      <c r="Z89" s="1766"/>
      <c r="AA89" s="1767"/>
      <c r="AB89" s="1768">
        <f>'Major Quantities'!C6</f>
        <v>0</v>
      </c>
      <c r="AC89" s="1753">
        <f>'Major Quantities'!D6</f>
        <v>0</v>
      </c>
      <c r="AD89" s="1768">
        <f>'Major Quantities'!E6</f>
        <v>0</v>
      </c>
      <c r="AE89" s="1768">
        <f>'Major Quantities'!F6</f>
        <v>0</v>
      </c>
      <c r="AF89" s="1768">
        <f>'Major Quantities'!G6</f>
        <v>0</v>
      </c>
      <c r="AG89" s="1768">
        <f>'Major Quantities'!H6</f>
        <v>0</v>
      </c>
    </row>
    <row r="90" s="190" customFormat="1" ht="26.25" spans="1:47">
      <c r="A90" s="1485" t="s">
        <v>248</v>
      </c>
      <c r="B90" s="1769"/>
      <c r="C90" s="1769"/>
      <c r="D90" s="1769"/>
      <c r="E90" s="1769"/>
      <c r="F90" s="1769"/>
      <c r="G90" s="1769"/>
      <c r="H90" s="1769"/>
      <c r="I90" s="1769"/>
      <c r="J90" s="1769"/>
      <c r="K90" s="1769"/>
      <c r="L90" s="1769"/>
      <c r="M90" s="1769"/>
      <c r="N90" s="1769"/>
      <c r="O90" s="1769"/>
      <c r="P90" s="1770" t="s">
        <v>249</v>
      </c>
      <c r="Q90" s="1769"/>
      <c r="R90" s="1769"/>
      <c r="S90" s="1769"/>
      <c r="T90" s="1769"/>
      <c r="U90" s="1769"/>
      <c r="V90" s="1769"/>
      <c r="W90" s="1769"/>
      <c r="X90" s="1769"/>
      <c r="Y90" s="1769"/>
      <c r="Z90" s="1769"/>
      <c r="AA90" s="1769"/>
      <c r="AB90" s="1769"/>
      <c r="AC90" s="1769"/>
      <c r="AD90" s="1769"/>
      <c r="AE90" s="1769"/>
      <c r="AF90" s="1769"/>
      <c r="AG90" s="1771"/>
      <c r="AK90" s="1226"/>
      <c r="AL90" s="1226"/>
      <c r="AM90" s="1226"/>
      <c r="AN90" s="1226"/>
      <c r="AO90" s="1226"/>
      <c r="AP90" s="1226"/>
      <c r="AQ90" s="1226"/>
      <c r="AR90" s="1226"/>
      <c r="AS90" s="1226"/>
      <c r="AT90" s="1226"/>
      <c r="AU90" s="1226"/>
    </row>
    <row r="91" s="1301" customFormat="1" ht="19.5" spans="1:47">
      <c r="A91" s="1772" t="str">
        <f>'Weekly Photos'!B23</f>
        <v>Fence Works</v>
      </c>
      <c r="B91" s="1773"/>
      <c r="C91" s="1773"/>
      <c r="D91" s="1773"/>
      <c r="E91" s="1773"/>
      <c r="F91" s="1773" t="str">
        <f>'Weekly Photos'!L23</f>
        <v>Fence Works</v>
      </c>
      <c r="G91" s="1773"/>
      <c r="H91" s="1773"/>
      <c r="I91" s="1773"/>
      <c r="J91" s="1773"/>
      <c r="K91" s="1773" t="str">
        <f>'Weekly Photos'!B4</f>
        <v>S.O.G Works </v>
      </c>
      <c r="L91" s="1773"/>
      <c r="M91" s="1773"/>
      <c r="N91" s="1773"/>
      <c r="O91" s="1774"/>
      <c r="P91" s="1775" t="s">
        <v>250</v>
      </c>
      <c r="Q91" s="1776"/>
      <c r="R91" s="1776"/>
      <c r="S91" s="1776"/>
      <c r="T91" s="1776"/>
      <c r="U91" s="1776"/>
      <c r="V91" s="1776"/>
      <c r="W91" s="1776"/>
      <c r="X91" s="1776"/>
      <c r="Y91" s="1776"/>
      <c r="Z91" s="1776"/>
      <c r="AA91" s="1776"/>
      <c r="AB91" s="1776"/>
      <c r="AC91" s="1776"/>
      <c r="AD91" s="1776"/>
      <c r="AE91" s="1776"/>
      <c r="AF91" s="1776"/>
      <c r="AG91" s="1777"/>
      <c r="AH91" s="1225"/>
      <c r="AI91" s="1225"/>
    </row>
    <row r="92" s="1158" customFormat="1" ht="41.55" customHeight="1" spans="1:47">
      <c r="A92" s="1778"/>
      <c r="B92" s="1232"/>
      <c r="C92" s="1232"/>
      <c r="D92" s="1232"/>
      <c r="E92" s="1233"/>
      <c r="F92" s="1231"/>
      <c r="G92" s="1232"/>
      <c r="H92" s="1232"/>
      <c r="I92" s="1232"/>
      <c r="J92" s="1233"/>
      <c r="K92" s="1231"/>
      <c r="L92" s="1232"/>
      <c r="M92" s="1232"/>
      <c r="N92" s="1232"/>
      <c r="O92" s="1233"/>
      <c r="P92" s="1901" t="s">
        <v>251</v>
      </c>
      <c r="Q92" s="1901" t="s">
        <v>252</v>
      </c>
      <c r="R92" s="1901" t="s">
        <v>253</v>
      </c>
      <c r="S92" s="1779"/>
      <c r="T92" s="1779"/>
      <c r="U92" s="1779"/>
      <c r="V92" s="1901" t="s">
        <v>254</v>
      </c>
      <c r="W92" s="1901" t="s">
        <v>255</v>
      </c>
      <c r="X92" s="1779"/>
      <c r="Y92" s="1779"/>
      <c r="Z92" s="1901" t="s">
        <v>256</v>
      </c>
      <c r="AA92" s="1779"/>
      <c r="AB92" s="1779"/>
      <c r="AC92" s="1779"/>
      <c r="AD92" s="1779"/>
      <c r="AE92" s="1901" t="s">
        <v>257</v>
      </c>
      <c r="AF92" s="1779" t="s">
        <v>258</v>
      </c>
      <c r="AG92" s="1780" t="s">
        <v>259</v>
      </c>
      <c r="AH92" s="1781"/>
      <c r="AI92" s="1781"/>
    </row>
    <row r="93" ht="53.25" customHeight="1" spans="1:47">
      <c r="A93" s="1395"/>
      <c r="B93"/>
      <c r="C93"/>
      <c r="D93"/>
      <c r="E93" s="1235"/>
      <c r="F93" s="1234"/>
      <c r="G93"/>
      <c r="H93"/>
      <c r="I93"/>
      <c r="J93" s="1235"/>
      <c r="K93" s="1234"/>
      <c r="L93"/>
      <c r="M93"/>
      <c r="N93"/>
      <c r="O93" s="1235"/>
      <c r="P93" s="1782">
        <f>IF(+Issues!B11="","",+Issues!B11)</f>
        <v>1</v>
      </c>
      <c r="Q93" s="1783" t="str">
        <f>IF(+Issues!C11="","",+Issues!C11)</f>
        <v/>
      </c>
      <c r="R93" s="1784" t="str">
        <f>IF(+Issues!D11="","",+Issues!D11)</f>
        <v/>
      </c>
      <c r="S93" s="1784"/>
      <c r="T93" s="1784"/>
      <c r="U93" s="1784"/>
      <c r="V93" s="1785" t="str">
        <f>IF(+Issues!E11="","",+Issues!E11)</f>
        <v/>
      </c>
      <c r="W93" s="1786" t="str">
        <f>IF(+Issues!F11="","",+Issues!F11)</f>
        <v/>
      </c>
      <c r="X93" s="1787"/>
      <c r="Y93" s="1787"/>
      <c r="Z93" s="1787"/>
      <c r="AA93" s="1787"/>
      <c r="AB93" s="1787"/>
      <c r="AC93" s="1787"/>
      <c r="AD93" s="1788"/>
      <c r="AE93" s="1789" t="str">
        <f>IF(+Issues!H11="","",+Issues!H11)</f>
        <v/>
      </c>
      <c r="AF93" s="1790" t="str">
        <f>IF(+Issues!I11="","",+Issues!I11)</f>
        <v/>
      </c>
      <c r="AG93" s="1791" t="str">
        <f>IF(+Issues!J11="","",+Issues!J11)</f>
        <v/>
      </c>
    </row>
    <row r="94" ht="41.55" customHeight="1" spans="1:47">
      <c r="A94" s="1395"/>
      <c r="B94"/>
      <c r="C94"/>
      <c r="D94"/>
      <c r="E94" s="1235"/>
      <c r="F94" s="1234"/>
      <c r="G94"/>
      <c r="H94"/>
      <c r="I94"/>
      <c r="J94" s="1235"/>
      <c r="K94" s="1234"/>
      <c r="L94"/>
      <c r="M94"/>
      <c r="N94"/>
      <c r="O94" s="1235"/>
      <c r="P94" s="1782">
        <f>IF(+Issues!B12="","",+Issues!B12)</f>
        <v>2</v>
      </c>
      <c r="Q94" s="1790" t="str">
        <f>IF(+Issues!C12="","",+Issues!C12)</f>
        <v/>
      </c>
      <c r="R94" s="1792" t="str">
        <f>IF(+Issues!D12="","",+Issues!D12)</f>
        <v/>
      </c>
      <c r="S94" s="1793"/>
      <c r="T94" s="1793"/>
      <c r="U94" s="1794"/>
      <c r="V94" s="1789" t="str">
        <f>IF(+Issues!E12="","",+Issues!E12)</f>
        <v/>
      </c>
      <c r="W94" s="1792" t="str">
        <f>IF(+Issues!F12="","",+Issues!F12)</f>
        <v/>
      </c>
      <c r="X94" s="1793"/>
      <c r="Y94" s="1793"/>
      <c r="Z94" s="1793"/>
      <c r="AA94" s="1793"/>
      <c r="AB94" s="1793"/>
      <c r="AC94" s="1793"/>
      <c r="AD94" s="1794"/>
      <c r="AE94" s="1789" t="str">
        <f>IF(+Issues!H12="","",+Issues!H12)</f>
        <v/>
      </c>
      <c r="AF94" s="1790" t="str">
        <f>IF(+Issues!I12="","",+Issues!I12)</f>
        <v/>
      </c>
      <c r="AG94" s="1795" t="str">
        <f>IF(+Issues!J12="","",+Issues!J12)</f>
        <v/>
      </c>
    </row>
    <row r="95" ht="41.55" customHeight="1" spans="1:47">
      <c r="A95" s="1395"/>
      <c r="B95"/>
      <c r="C95"/>
      <c r="D95"/>
      <c r="E95" s="1235"/>
      <c r="F95" s="1234"/>
      <c r="G95"/>
      <c r="H95"/>
      <c r="I95"/>
      <c r="J95" s="1235"/>
      <c r="K95" s="1234"/>
      <c r="L95"/>
      <c r="M95"/>
      <c r="N95"/>
      <c r="O95" s="1235"/>
      <c r="P95" s="1782">
        <f>IF(+Issues!B13="","",+Issues!B13)</f>
        <v>3</v>
      </c>
      <c r="Q95" s="1790" t="str">
        <f>IF(+Issues!C13="","",+Issues!C13)</f>
        <v/>
      </c>
      <c r="R95" s="1792" t="str">
        <f>IF(+Issues!D13="","",+Issues!D13)</f>
        <v/>
      </c>
      <c r="S95" s="1793"/>
      <c r="T95" s="1793"/>
      <c r="U95" s="1794"/>
      <c r="V95" s="1789" t="str">
        <f>IF(+Issues!E13="","",+Issues!E13)</f>
        <v/>
      </c>
      <c r="W95" s="1792" t="str">
        <f>IF(+Issues!F13="","",+Issues!F13)</f>
        <v/>
      </c>
      <c r="X95" s="1793"/>
      <c r="Y95" s="1793"/>
      <c r="Z95" s="1793"/>
      <c r="AA95" s="1793"/>
      <c r="AB95" s="1793"/>
      <c r="AC95" s="1793"/>
      <c r="AD95" s="1794"/>
      <c r="AE95" s="1789" t="str">
        <f>IF(+Issues!H13="","",+Issues!H13)</f>
        <v/>
      </c>
      <c r="AF95" s="1790" t="str">
        <f>IF(+Issues!I13="","",+Issues!I13)</f>
        <v/>
      </c>
      <c r="AG95" s="1795" t="str">
        <f>IF(+Issues!J13="","",+Issues!J13)</f>
        <v/>
      </c>
    </row>
    <row r="96" customFormat="1" ht="41.55" customHeight="1" spans="1:47">
      <c r="A96" s="1395"/>
      <c r="E96" s="1235"/>
      <c r="F96" s="1234"/>
      <c r="J96" s="1235"/>
      <c r="K96" s="1234"/>
      <c r="O96" s="1235"/>
      <c r="P96" s="1782">
        <f>IF(+Issues!B14="","",+Issues!B14)</f>
        <v>4</v>
      </c>
      <c r="Q96" s="1790" t="str">
        <f>IF(+Issues!C14="","",+Issues!C14)</f>
        <v/>
      </c>
      <c r="R96" s="1792" t="str">
        <f>IF(+Issues!D14="","",+Issues!D14)</f>
        <v/>
      </c>
      <c r="S96" s="1793"/>
      <c r="T96" s="1793"/>
      <c r="U96" s="1794"/>
      <c r="V96" s="1789" t="str">
        <f>IF(+Issues!E14="","",+Issues!E14)</f>
        <v/>
      </c>
      <c r="W96" s="1792" t="str">
        <f>IF(+Issues!F14="","",+Issues!F14)</f>
        <v/>
      </c>
      <c r="X96" s="1793"/>
      <c r="Y96" s="1793"/>
      <c r="Z96" s="1793"/>
      <c r="AA96" s="1793"/>
      <c r="AB96" s="1793"/>
      <c r="AC96" s="1793"/>
      <c r="AD96" s="1794"/>
      <c r="AE96" s="1789" t="str">
        <f>IF(+Issues!H14="","",+Issues!H14)</f>
        <v/>
      </c>
      <c r="AF96" s="1790" t="str">
        <f>IF(+Issues!I14="","",+Issues!I14)</f>
        <v/>
      </c>
      <c r="AG96" s="1795" t="str">
        <f>IF(+Issues!J14="","",+Issues!J14)</f>
        <v/>
      </c>
    </row>
    <row r="97" customFormat="1" ht="41.55" customHeight="1" spans="1:33">
      <c r="A97" s="1796"/>
      <c r="B97" s="1797"/>
      <c r="C97" s="1797"/>
      <c r="D97" s="1797"/>
      <c r="E97" s="1798"/>
      <c r="F97" s="1799"/>
      <c r="G97" s="1797"/>
      <c r="H97" s="1797"/>
      <c r="I97" s="1797"/>
      <c r="J97" s="1798"/>
      <c r="K97" s="1799"/>
      <c r="L97" s="1797"/>
      <c r="M97" s="1797"/>
      <c r="N97" s="1797"/>
      <c r="O97" s="1798"/>
      <c r="P97" s="1800">
        <f>IF(+Issues!B15="","",+Issues!B15)</f>
        <v>5</v>
      </c>
      <c r="Q97" s="1801" t="str">
        <f>IF(+Issues!C15="","",+Issues!C15)</f>
        <v/>
      </c>
      <c r="R97" s="1802" t="str">
        <f>IF(+Issues!D15="","",+Issues!D15)</f>
        <v/>
      </c>
      <c r="S97" s="1803"/>
      <c r="T97" s="1803"/>
      <c r="U97" s="1804"/>
      <c r="V97" s="1805" t="str">
        <f>IF(+Issues!E15="","",+Issues!E15)</f>
        <v/>
      </c>
      <c r="W97" s="1802" t="str">
        <f>IF(+Issues!F15="","",+Issues!F15)</f>
        <v/>
      </c>
      <c r="X97" s="1803"/>
      <c r="Y97" s="1803"/>
      <c r="Z97" s="1803"/>
      <c r="AA97" s="1803"/>
      <c r="AB97" s="1803"/>
      <c r="AC97" s="1803"/>
      <c r="AD97" s="1804"/>
      <c r="AE97" s="1805" t="str">
        <f>IF(+Issues!H15="","",+Issues!H15)</f>
        <v/>
      </c>
      <c r="AF97" s="1801" t="str">
        <f>IF(+Issues!I15="","",+Issues!I15)</f>
        <v/>
      </c>
      <c r="AG97" s="1806" t="str">
        <f>IF(+Issues!J15="","",+Issues!J15)</f>
        <v/>
      </c>
    </row>
    <row r="98" customFormat="1" ht="15"/>
    <row r="99" customFormat="1" spans="1:33">
      <c r="A99" s="1302"/>
      <c r="B99" s="1302"/>
      <c r="C99" s="1302"/>
      <c r="D99" s="1302"/>
      <c r="E99" s="1302"/>
      <c r="F99" s="1302"/>
      <c r="G99" s="1302"/>
      <c r="H99" s="1302"/>
      <c r="I99" s="1302"/>
      <c r="J99" s="1302"/>
      <c r="K99" s="1302"/>
    </row>
    <row r="100" customFormat="1" spans="1:33">
      <c r="A100" s="1302"/>
      <c r="B100" s="1302"/>
      <c r="C100" s="1302"/>
      <c r="D100" s="1302"/>
      <c r="E100" s="1302"/>
      <c r="F100" s="1302"/>
      <c r="G100" s="1302"/>
      <c r="H100" s="1302"/>
      <c r="I100" s="1302"/>
      <c r="J100" s="1302"/>
      <c r="K100" s="1302"/>
      <c r="V100" s="43"/>
    </row>
    <row r="101" customFormat="1" spans="1:33">
      <c r="A101" s="1302"/>
      <c r="B101" s="1302"/>
      <c r="C101" s="1302"/>
      <c r="D101" s="1302"/>
      <c r="E101" s="1302"/>
      <c r="F101" s="1302"/>
      <c r="G101" s="1302"/>
      <c r="H101" s="1302"/>
      <c r="I101" s="1302"/>
      <c r="J101" s="1302"/>
      <c r="K101" s="1302"/>
      <c r="V101" s="1807"/>
    </row>
    <row r="102" customFormat="1" spans="1:33">
      <c r="A102" s="1302"/>
      <c r="B102" s="1302"/>
      <c r="C102" s="1302"/>
      <c r="D102" s="1302"/>
      <c r="E102" s="1302"/>
      <c r="F102" s="1302"/>
      <c r="G102" s="1302"/>
      <c r="H102" s="1302"/>
      <c r="I102" s="1302"/>
      <c r="J102" s="1302"/>
      <c r="K102" s="1302"/>
    </row>
    <row r="103" customFormat="1" spans="1:33">
      <c r="H103" s="1302"/>
      <c r="I103" s="1302"/>
      <c r="J103" s="1302"/>
    </row>
    <row r="104" customFormat="1" spans="1:33">
      <c r="H104" s="1302"/>
      <c r="I104" s="1302"/>
      <c r="J104" s="1302"/>
    </row>
    <row r="105" customFormat="1" spans="1:33">
      <c r="H105" s="1302"/>
      <c r="I105" s="1302"/>
      <c r="J105" s="1302"/>
    </row>
    <row r="106" customFormat="1" spans="1:33">
      <c r="H106" s="1302"/>
      <c r="I106" s="1302"/>
      <c r="J106" s="1302"/>
    </row>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sheetData>
  <sheetProtection formatCells="0" formatColumns="0" formatRows="0" insertHyperlinks="0" sort="0" autoFilter="0" pivotTables="0"/>
  <mergeCells count="377">
    <mergeCell ref="A1:H1"/>
    <mergeCell ref="L3:M3"/>
    <mergeCell ref="N3:O3"/>
    <mergeCell ref="P3:Q3"/>
    <mergeCell ref="R3:S3"/>
    <mergeCell ref="B4:C4"/>
    <mergeCell ref="E4:F4"/>
    <mergeCell ref="L4:M4"/>
    <mergeCell ref="N4:O4"/>
    <mergeCell ref="P4:Q4"/>
    <mergeCell ref="R4:S4"/>
    <mergeCell ref="B5:C5"/>
    <mergeCell ref="E5:F5"/>
    <mergeCell ref="L5:M5"/>
    <mergeCell ref="N5:O5"/>
    <mergeCell ref="P5:Q5"/>
    <mergeCell ref="R5:S5"/>
    <mergeCell ref="B6:C6"/>
    <mergeCell ref="E6:F6"/>
    <mergeCell ref="L6:M6"/>
    <mergeCell ref="N6:O6"/>
    <mergeCell ref="P6:Q6"/>
    <mergeCell ref="R6:S6"/>
    <mergeCell ref="N9:Y9"/>
    <mergeCell ref="Z9:AG9"/>
    <mergeCell ref="E10:H10"/>
    <mergeCell ref="J10:M10"/>
    <mergeCell ref="P10:S10"/>
    <mergeCell ref="T10:W10"/>
    <mergeCell ref="E11:F11"/>
    <mergeCell ref="G11:H11"/>
    <mergeCell ref="J11:K11"/>
    <mergeCell ref="L11:M11"/>
    <mergeCell ref="P11:Q11"/>
    <mergeCell ref="R11:S11"/>
    <mergeCell ref="T11:U11"/>
    <mergeCell ref="V11:W11"/>
    <mergeCell ref="A12:B12"/>
    <mergeCell ref="E12:F12"/>
    <mergeCell ref="G12:H12"/>
    <mergeCell ref="J12:K12"/>
    <mergeCell ref="L12:M12"/>
    <mergeCell ref="P12:Q12"/>
    <mergeCell ref="R12:S12"/>
    <mergeCell ref="T12:U12"/>
    <mergeCell ref="V12:W12"/>
    <mergeCell ref="A13:B13"/>
    <mergeCell ref="E13:F13"/>
    <mergeCell ref="G13:H13"/>
    <mergeCell ref="J13:K13"/>
    <mergeCell ref="L13:M13"/>
    <mergeCell ref="P13:Q13"/>
    <mergeCell ref="R13:S13"/>
    <mergeCell ref="T13:U13"/>
    <mergeCell ref="V13:W13"/>
    <mergeCell ref="A14:B14"/>
    <mergeCell ref="E14:F14"/>
    <mergeCell ref="G14:H14"/>
    <mergeCell ref="J14:K14"/>
    <mergeCell ref="L14:M14"/>
    <mergeCell ref="P14:Q14"/>
    <mergeCell ref="R14:S14"/>
    <mergeCell ref="T14:U14"/>
    <mergeCell ref="V14:W14"/>
    <mergeCell ref="A15:B15"/>
    <mergeCell ref="E15:F15"/>
    <mergeCell ref="G15:H15"/>
    <mergeCell ref="J15:K15"/>
    <mergeCell ref="L15:M15"/>
    <mergeCell ref="P15:Q15"/>
    <mergeCell ref="R15:S15"/>
    <mergeCell ref="T15:U15"/>
    <mergeCell ref="V15:W15"/>
    <mergeCell ref="A16:B16"/>
    <mergeCell ref="E16:F16"/>
    <mergeCell ref="G16:H16"/>
    <mergeCell ref="J16:K16"/>
    <mergeCell ref="L16:M16"/>
    <mergeCell ref="P16:Q16"/>
    <mergeCell ref="R16:S16"/>
    <mergeCell ref="T16:U16"/>
    <mergeCell ref="V16:W16"/>
    <mergeCell ref="A17:B17"/>
    <mergeCell ref="E17:F17"/>
    <mergeCell ref="G17:H17"/>
    <mergeCell ref="J17:K17"/>
    <mergeCell ref="L17:M17"/>
    <mergeCell ref="P17:Q17"/>
    <mergeCell ref="R17:S17"/>
    <mergeCell ref="T17:U17"/>
    <mergeCell ref="V17:W17"/>
    <mergeCell ref="A18:B18"/>
    <mergeCell ref="E18:F18"/>
    <mergeCell ref="G18:H18"/>
    <mergeCell ref="J18:K18"/>
    <mergeCell ref="L18:M18"/>
    <mergeCell ref="P18:Q18"/>
    <mergeCell ref="R18:S18"/>
    <mergeCell ref="T18:U18"/>
    <mergeCell ref="V18:W18"/>
    <mergeCell ref="A19:B19"/>
    <mergeCell ref="E19:F19"/>
    <mergeCell ref="G19:H19"/>
    <mergeCell ref="J19:K19"/>
    <mergeCell ref="L19:M19"/>
    <mergeCell ref="P19:Q19"/>
    <mergeCell ref="R19:S19"/>
    <mergeCell ref="T19:U19"/>
    <mergeCell ref="V19:W19"/>
    <mergeCell ref="A20:B20"/>
    <mergeCell ref="E20:F20"/>
    <mergeCell ref="G20:H20"/>
    <mergeCell ref="J20:K20"/>
    <mergeCell ref="L20:M20"/>
    <mergeCell ref="P20:Q20"/>
    <mergeCell ref="R20:S20"/>
    <mergeCell ref="T20:U20"/>
    <mergeCell ref="V20:W20"/>
    <mergeCell ref="A21:B21"/>
    <mergeCell ref="E21:F21"/>
    <mergeCell ref="G21:H21"/>
    <mergeCell ref="J21:K21"/>
    <mergeCell ref="L21:M21"/>
    <mergeCell ref="P21:Q21"/>
    <mergeCell ref="R21:S21"/>
    <mergeCell ref="T21:U21"/>
    <mergeCell ref="V21:W21"/>
    <mergeCell ref="A22:B22"/>
    <mergeCell ref="E22:F22"/>
    <mergeCell ref="G22:H22"/>
    <mergeCell ref="J22:K22"/>
    <mergeCell ref="L22:M22"/>
    <mergeCell ref="P22:Q22"/>
    <mergeCell ref="R22:S22"/>
    <mergeCell ref="T22:U22"/>
    <mergeCell ref="V22:W22"/>
    <mergeCell ref="A23:B23"/>
    <mergeCell ref="E23:F23"/>
    <mergeCell ref="G23:H23"/>
    <mergeCell ref="J23:K23"/>
    <mergeCell ref="L23:M23"/>
    <mergeCell ref="P23:Q23"/>
    <mergeCell ref="R23:S23"/>
    <mergeCell ref="T23:U23"/>
    <mergeCell ref="V23:W23"/>
    <mergeCell ref="A24:B24"/>
    <mergeCell ref="E24:F24"/>
    <mergeCell ref="G24:H24"/>
    <mergeCell ref="J24:K24"/>
    <mergeCell ref="L24:M24"/>
    <mergeCell ref="P24:Q24"/>
    <mergeCell ref="R24:S24"/>
    <mergeCell ref="T24:U24"/>
    <mergeCell ref="V24:W24"/>
    <mergeCell ref="AA26:AB26"/>
    <mergeCell ref="AA27:AB27"/>
    <mergeCell ref="AA28:AB28"/>
    <mergeCell ref="AA29:AB29"/>
    <mergeCell ref="AA30:AB30"/>
    <mergeCell ref="AA31:AB31"/>
    <mergeCell ref="AA32:AB32"/>
    <mergeCell ref="AA33:AB33"/>
    <mergeCell ref="AA34:AB34"/>
    <mergeCell ref="AA35:AB35"/>
    <mergeCell ref="AA36:AB36"/>
    <mergeCell ref="K54:U54"/>
    <mergeCell ref="AD54:AG54"/>
    <mergeCell ref="Q55:U55"/>
    <mergeCell ref="A57:B57"/>
    <mergeCell ref="W57:X57"/>
    <mergeCell ref="Y57:Z57"/>
    <mergeCell ref="A58:B58"/>
    <mergeCell ref="K58:L58"/>
    <mergeCell ref="W58:X58"/>
    <mergeCell ref="Y58:Z58"/>
    <mergeCell ref="A59:B59"/>
    <mergeCell ref="K59:L59"/>
    <mergeCell ref="W59:X59"/>
    <mergeCell ref="Y59:Z59"/>
    <mergeCell ref="A60:B60"/>
    <mergeCell ref="K60:L60"/>
    <mergeCell ref="W60:X60"/>
    <mergeCell ref="Y60:Z60"/>
    <mergeCell ref="A61:B61"/>
    <mergeCell ref="K61:L61"/>
    <mergeCell ref="W61:X61"/>
    <mergeCell ref="Y61:Z61"/>
    <mergeCell ref="A62:B62"/>
    <mergeCell ref="W62:X62"/>
    <mergeCell ref="Y62:Z62"/>
    <mergeCell ref="K63:M63"/>
    <mergeCell ref="N63:O63"/>
    <mergeCell ref="P63:S63"/>
    <mergeCell ref="T63:U63"/>
    <mergeCell ref="W63:X63"/>
    <mergeCell ref="Y63:Z63"/>
    <mergeCell ref="K64:M64"/>
    <mergeCell ref="N64:O64"/>
    <mergeCell ref="P64:S64"/>
    <mergeCell ref="T64:U64"/>
    <mergeCell ref="W64:X64"/>
    <mergeCell ref="Y64:Z64"/>
    <mergeCell ref="K65:M65"/>
    <mergeCell ref="N65:O65"/>
    <mergeCell ref="P65:S65"/>
    <mergeCell ref="T65:U65"/>
    <mergeCell ref="W65:X65"/>
    <mergeCell ref="Y65:Z65"/>
    <mergeCell ref="A66:B66"/>
    <mergeCell ref="K66:M66"/>
    <mergeCell ref="N66:O66"/>
    <mergeCell ref="P66:S66"/>
    <mergeCell ref="T66:U66"/>
    <mergeCell ref="W66:X66"/>
    <mergeCell ref="Y66:Z66"/>
    <mergeCell ref="A67:B67"/>
    <mergeCell ref="K67:M67"/>
    <mergeCell ref="N67:O67"/>
    <mergeCell ref="P67:S67"/>
    <mergeCell ref="T67:U67"/>
    <mergeCell ref="W67:X67"/>
    <mergeCell ref="Y67:Z67"/>
    <mergeCell ref="A68:B68"/>
    <mergeCell ref="K68:U68"/>
    <mergeCell ref="W68:X68"/>
    <mergeCell ref="Y68:Z68"/>
    <mergeCell ref="A69:B69"/>
    <mergeCell ref="K69:L69"/>
    <mergeCell ref="N69:P69"/>
    <mergeCell ref="W69:X69"/>
    <mergeCell ref="Y69:Z69"/>
    <mergeCell ref="A70:B70"/>
    <mergeCell ref="K70:L70"/>
    <mergeCell ref="N70:P70"/>
    <mergeCell ref="W70:X70"/>
    <mergeCell ref="Y70:Z70"/>
    <mergeCell ref="A71:B71"/>
    <mergeCell ref="K71:L71"/>
    <mergeCell ref="N71:P71"/>
    <mergeCell ref="W71:X71"/>
    <mergeCell ref="Y71:Z71"/>
    <mergeCell ref="K72:L72"/>
    <mergeCell ref="N72:P72"/>
    <mergeCell ref="W72:X72"/>
    <mergeCell ref="Y72:Z72"/>
    <mergeCell ref="K73:L73"/>
    <mergeCell ref="N73:P73"/>
    <mergeCell ref="K74:L74"/>
    <mergeCell ref="N74:P74"/>
    <mergeCell ref="A75:B75"/>
    <mergeCell ref="H75:J75"/>
    <mergeCell ref="K75:L75"/>
    <mergeCell ref="N75:P75"/>
    <mergeCell ref="A76:B76"/>
    <mergeCell ref="H76:J76"/>
    <mergeCell ref="K76:U76"/>
    <mergeCell ref="A77:B77"/>
    <mergeCell ref="H77:J77"/>
    <mergeCell ref="S77:U77"/>
    <mergeCell ref="A78:B78"/>
    <mergeCell ref="H78:J78"/>
    <mergeCell ref="A79:B79"/>
    <mergeCell ref="H79:J79"/>
    <mergeCell ref="A80:B80"/>
    <mergeCell ref="H80:J80"/>
    <mergeCell ref="R80:U80"/>
    <mergeCell ref="A81:J81"/>
    <mergeCell ref="A82:J82"/>
    <mergeCell ref="A83:E83"/>
    <mergeCell ref="F83:J83"/>
    <mergeCell ref="W84:AA84"/>
    <mergeCell ref="I85:J85"/>
    <mergeCell ref="W85:AA85"/>
    <mergeCell ref="D86:G86"/>
    <mergeCell ref="W86:AA86"/>
    <mergeCell ref="D87:E87"/>
    <mergeCell ref="F87:G87"/>
    <mergeCell ref="W87:AA87"/>
    <mergeCell ref="W88:AA88"/>
    <mergeCell ref="I89:J89"/>
    <mergeCell ref="W89:AA89"/>
    <mergeCell ref="A91:E91"/>
    <mergeCell ref="F91:J91"/>
    <mergeCell ref="K91:O91"/>
    <mergeCell ref="R92:U92"/>
    <mergeCell ref="W92:Y92"/>
    <mergeCell ref="Z92:AD92"/>
    <mergeCell ref="R93:U93"/>
    <mergeCell ref="W93:AD93"/>
    <mergeCell ref="R94:U94"/>
    <mergeCell ref="W94:AD94"/>
    <mergeCell ref="R95:U95"/>
    <mergeCell ref="W95:AD95"/>
    <mergeCell ref="R96:U96"/>
    <mergeCell ref="W96:AD96"/>
    <mergeCell ref="R97:U97"/>
    <mergeCell ref="W97:AD97"/>
    <mergeCell ref="C10:C11"/>
    <mergeCell ref="C55:C56"/>
    <mergeCell ref="C64:C65"/>
    <mergeCell ref="C73:C74"/>
    <mergeCell ref="D10:D11"/>
    <mergeCell ref="D73:D74"/>
    <mergeCell ref="E73:E74"/>
    <mergeCell ref="F73:F74"/>
    <mergeCell ref="G73:G74"/>
    <mergeCell ref="H55:H56"/>
    <mergeCell ref="H64:H65"/>
    <mergeCell ref="I55:I56"/>
    <mergeCell ref="I64:I65"/>
    <mergeCell ref="J55:J56"/>
    <mergeCell ref="J64:J65"/>
    <mergeCell ref="M55:M57"/>
    <mergeCell ref="N55:N57"/>
    <mergeCell ref="O10:O11"/>
    <mergeCell ref="O55:O57"/>
    <mergeCell ref="P55:P57"/>
    <mergeCell ref="Q56:Q57"/>
    <mergeCell ref="R56:R57"/>
    <mergeCell ref="S56:S57"/>
    <mergeCell ref="T56:T57"/>
    <mergeCell ref="U56:U57"/>
    <mergeCell ref="V55:V56"/>
    <mergeCell ref="V57:V58"/>
    <mergeCell ref="V59:V67"/>
    <mergeCell ref="V68:V72"/>
    <mergeCell ref="V75:V76"/>
    <mergeCell ref="V77:V78"/>
    <mergeCell ref="V79:V80"/>
    <mergeCell ref="V81:V82"/>
    <mergeCell ref="W75:W76"/>
    <mergeCell ref="W77:W78"/>
    <mergeCell ref="W79:W80"/>
    <mergeCell ref="W81:W82"/>
    <mergeCell ref="X3:X4"/>
    <mergeCell ref="X5:X6"/>
    <mergeCell ref="AA55:AA56"/>
    <mergeCell ref="AB55:AB56"/>
    <mergeCell ref="AC55:AC56"/>
    <mergeCell ref="AC75:AC76"/>
    <mergeCell ref="AC77:AC78"/>
    <mergeCell ref="AC79:AC80"/>
    <mergeCell ref="AC81:AC82"/>
    <mergeCell ref="AD75:AD76"/>
    <mergeCell ref="AD77:AD78"/>
    <mergeCell ref="AD79:AD80"/>
    <mergeCell ref="AD81:AD82"/>
    <mergeCell ref="AE75:AE76"/>
    <mergeCell ref="AE77:AE78"/>
    <mergeCell ref="AE79:AE80"/>
    <mergeCell ref="AE81:AE82"/>
    <mergeCell ref="AF75:AF76"/>
    <mergeCell ref="AF77:AF78"/>
    <mergeCell ref="AF79:AF80"/>
    <mergeCell ref="AF81:AF82"/>
    <mergeCell ref="AG75:AG76"/>
    <mergeCell ref="AG77:AG78"/>
    <mergeCell ref="AG79:AG80"/>
    <mergeCell ref="AG81:AG82"/>
    <mergeCell ref="A86:C87"/>
    <mergeCell ref="H86:J87"/>
    <mergeCell ref="Z3:AG6"/>
    <mergeCell ref="X75:AB76"/>
    <mergeCell ref="X81:AB82"/>
    <mergeCell ref="A10:B11"/>
    <mergeCell ref="A64:B65"/>
    <mergeCell ref="A73:B74"/>
    <mergeCell ref="A55:B56"/>
    <mergeCell ref="W55:X56"/>
    <mergeCell ref="Y55:Z56"/>
    <mergeCell ref="K55:L57"/>
    <mergeCell ref="X77:AB78"/>
    <mergeCell ref="X79:AB80"/>
    <mergeCell ref="V73:AG74"/>
    <mergeCell ref="AD63:AG64"/>
    <mergeCell ref="H73:J74"/>
    <mergeCell ref="X10:Y23"/>
  </mergeCells>
  <conditionalFormatting sqref="U5">
    <cfRule type="cellIs" dxfId="0" priority="157" stopIfTrue="1" operator="greaterThanOrEqual">
      <formula>0</formula>
    </cfRule>
    <cfRule type="cellIs" dxfId="1" priority="158" stopIfTrue="1" operator="between">
      <formula>-0.1</formula>
      <formula>0</formula>
    </cfRule>
    <cfRule type="cellIs" dxfId="2" priority="159" stopIfTrue="1" operator="lessThan">
      <formula>-0.1</formula>
    </cfRule>
  </conditionalFormatting>
  <conditionalFormatting sqref="W5">
    <cfRule type="cellIs" dxfId="0" priority="139" stopIfTrue="1" operator="greaterThanOrEqual">
      <formula>0</formula>
    </cfRule>
    <cfRule type="cellIs" dxfId="1" priority="140" stopIfTrue="1" operator="between">
      <formula>-0.1</formula>
      <formula>0</formula>
    </cfRule>
    <cfRule type="cellIs" dxfId="2" priority="141" stopIfTrue="1" operator="lessThan">
      <formula>-0.1</formula>
    </cfRule>
  </conditionalFormatting>
  <conditionalFormatting sqref="N6:O6">
    <cfRule type="cellIs" dxfId="3" priority="162" operator="greaterThan">
      <formula>0</formula>
    </cfRule>
  </conditionalFormatting>
  <conditionalFormatting sqref="U6">
    <cfRule type="cellIs" dxfId="4" priority="155" operator="lessThan">
      <formula>0.9</formula>
    </cfRule>
    <cfRule type="cellIs" dxfId="5" priority="156" operator="greaterThanOrEqual">
      <formula>0.9</formula>
    </cfRule>
  </conditionalFormatting>
  <conditionalFormatting sqref="W6">
    <cfRule type="cellIs" dxfId="4" priority="3" operator="lessThan">
      <formula>0.9</formula>
    </cfRule>
    <cfRule type="cellIs" dxfId="5" priority="4" operator="greaterThanOrEqual">
      <formula>0.9</formula>
    </cfRule>
  </conditionalFormatting>
  <conditionalFormatting sqref="E24:W24">
    <cfRule type="dataBar" priority="1">
      <dataBar>
        <cfvo type="min"/>
        <cfvo type="max"/>
        <color rgb="FF63C384"/>
      </dataBar>
      <extLst>
        <ext xmlns:x14="http://schemas.microsoft.com/office/spreadsheetml/2009/9/main" uri="{B025F937-C7B1-47D3-B67F-A62EFF666E3E}">
          <x14:id>{59caf211-5df1-4281-bdc3-bf69923cf33b}</x14:id>
        </ext>
      </extLst>
    </cfRule>
  </conditionalFormatting>
  <conditionalFormatting sqref="U79">
    <cfRule type="dataBar" priority="18">
      <dataBar>
        <cfvo type="min"/>
        <cfvo type="max"/>
        <color rgb="FF63C384"/>
      </dataBar>
      <extLst>
        <ext xmlns:x14="http://schemas.microsoft.com/office/spreadsheetml/2009/9/main" uri="{B025F937-C7B1-47D3-B67F-A62EFF666E3E}">
          <x14:id>{d3b2bf41-0b38-4409-b80b-566cd71cf990}</x14:id>
        </ext>
      </extLst>
    </cfRule>
  </conditionalFormatting>
  <conditionalFormatting sqref="H85">
    <cfRule type="cellIs" dxfId="6" priority="20" operator="lessThan">
      <formula>0</formula>
    </cfRule>
  </conditionalFormatting>
  <conditionalFormatting sqref="I85:J85">
    <cfRule type="dataBar" priority="13">
      <dataBar>
        <cfvo type="min"/>
        <cfvo type="max"/>
        <color rgb="FF63C384"/>
      </dataBar>
      <extLst>
        <ext xmlns:x14="http://schemas.microsoft.com/office/spreadsheetml/2009/9/main" uri="{B025F937-C7B1-47D3-B67F-A62EFF666E3E}">
          <x14:id>{9cd7ee9c-4557-46ad-b5ec-fbff1611e050}</x14:id>
        </ext>
      </extLst>
    </cfRule>
  </conditionalFormatting>
  <conditionalFormatting sqref="I89:J89">
    <cfRule type="dataBar" priority="14">
      <dataBar>
        <cfvo type="min"/>
        <cfvo type="max"/>
        <color rgb="FF63C384"/>
      </dataBar>
      <extLst>
        <ext xmlns:x14="http://schemas.microsoft.com/office/spreadsheetml/2009/9/main" uri="{B025F937-C7B1-47D3-B67F-A62EFF666E3E}">
          <x14:id>{b0acf7c6-5dcd-424e-ab22-7819f2dfad2f}</x14:id>
        </ext>
      </extLst>
    </cfRule>
  </conditionalFormatting>
  <conditionalFormatting sqref="D12:D24">
    <cfRule type="dataBar" priority="793">
      <dataBar>
        <cfvo type="min"/>
        <cfvo type="max"/>
        <color rgb="FF53B3DD"/>
      </dataBar>
      <extLst>
        <ext xmlns:x14="http://schemas.microsoft.com/office/spreadsheetml/2009/9/main" uri="{B025F937-C7B1-47D3-B67F-A62EFF666E3E}">
          <x14:id>{2e09fca8-e925-4ae0-a28f-6e8e074b16c2}</x14:id>
        </ext>
      </extLst>
    </cfRule>
  </conditionalFormatting>
  <conditionalFormatting sqref="O12:O24">
    <cfRule type="dataBar" priority="795">
      <dataBar>
        <cfvo type="min"/>
        <cfvo type="max"/>
        <color rgb="FF53B3DD"/>
      </dataBar>
      <extLst>
        <ext xmlns:x14="http://schemas.microsoft.com/office/spreadsheetml/2009/9/main" uri="{B025F937-C7B1-47D3-B67F-A62EFF666E3E}">
          <x14:id>{6ad77a09-4f58-4f25-b2e4-6482e2c6297a}</x14:id>
        </ext>
      </extLst>
    </cfRule>
  </conditionalFormatting>
  <conditionalFormatting sqref="Y3:Y4">
    <cfRule type="expression" dxfId="7" priority="136" stopIfTrue="1">
      <formula>IF(AND(Y$3&gt;=0.9),TRUE,FALSE)</formula>
    </cfRule>
    <cfRule type="expression" dxfId="8" priority="137" stopIfTrue="1">
      <formula>IF(AND(Y$3&gt;0.8,Y$3&lt;0.9),TRUE,FALSE)</formula>
    </cfRule>
    <cfRule type="expression" dxfId="9" priority="138" stopIfTrue="1">
      <formula>IF(AND(Y$3&lt;0.8),TRUE,FALSE)</formula>
    </cfRule>
  </conditionalFormatting>
  <conditionalFormatting sqref="Y5:Y6">
    <cfRule type="expression" dxfId="7" priority="28" stopIfTrue="1">
      <formula>IF(AND(Y$5&gt;=0.9),TRUE,FALSE)</formula>
    </cfRule>
    <cfRule type="expression" dxfId="8" priority="29" stopIfTrue="1">
      <formula>IF(AND(Y$5&gt;0.8,Y$5&lt;0.9),TRUE,FALSE)</formula>
    </cfRule>
    <cfRule type="expression" dxfId="9" priority="30" stopIfTrue="1">
      <formula>IF(AND(Y$5&lt;0.8),TRUE,FALSE)</formula>
    </cfRule>
  </conditionalFormatting>
  <conditionalFormatting sqref="AF27:AF36">
    <cfRule type="cellIs" dxfId="10" priority="23" stopIfTrue="1" operator="equal">
      <formula>"A"</formula>
    </cfRule>
    <cfRule type="cellIs" dxfId="11" priority="24" stopIfTrue="1" operator="equal">
      <formula>"F"</formula>
    </cfRule>
    <cfRule type="cellIs" dxfId="12" priority="25" stopIfTrue="1" operator="equal">
      <formula>$X4</formula>
    </cfRule>
  </conditionalFormatting>
  <conditionalFormatting sqref="V25:V26 G25">
    <cfRule type="colorScale" priority="38">
      <colorScale>
        <cfvo type="min"/>
        <cfvo type="percentile" val="50"/>
        <cfvo type="max"/>
        <color theme="5" tint="0.599993896298105"/>
        <color theme="7" tint="0.799737540818506"/>
        <color theme="4" tint="0.599993896298105"/>
      </colorScale>
    </cfRule>
  </conditionalFormatting>
  <conditionalFormatting sqref="R93:R97 AF93:AF97">
    <cfRule type="cellIs" dxfId="13" priority="63" stopIfTrue="1" operator="equal">
      <formula>"Threat"</formula>
    </cfRule>
    <cfRule type="cellIs" dxfId="14" priority="64" stopIfTrue="1" operator="equal">
      <formula>"Opportunity"</formula>
    </cfRule>
    <cfRule type="cellIs" dxfId="15" priority="65" stopIfTrue="1" operator="equal">
      <formula>"Issue"</formula>
    </cfRule>
  </conditionalFormatting>
  <dataValidations count="6">
    <dataValidation type="list" allowBlank="1" showInputMessage="1" showErrorMessage="1" prompt="Select as loaded in P6 Schedule" sqref="N11">
      <formula1>"(Manhours),(Mandays)"</formula1>
    </dataValidation>
    <dataValidation allowBlank="1" showInputMessage="1" showErrorMessage="1" prompt="Non-Conformance Report" sqref="K58"/>
    <dataValidation allowBlank="1" sqref="K59:L59"/>
    <dataValidation allowBlank="1" showInputMessage="1" showErrorMessage="1" prompt="Material Inspection Report" sqref="K60"/>
    <dataValidation allowBlank="1" showInputMessage="1" showErrorMessage="1" prompt="Field Inspection Report" sqref="K61"/>
    <dataValidation type="date" operator="between" allowBlank="1" showInputMessage="1" showErrorMessage="1" errorTitle="Date only" error="Please enter only Date" sqref="I3:I6">
      <formula1>32874</formula1>
      <formula2>72686</formula2>
    </dataValidation>
  </dataValidations>
  <printOptions horizontalCentered="1" verticalCentered="1"/>
  <pageMargins left="0" right="0" top="0" bottom="0" header="0" footer="0"/>
  <pageSetup paperSize="8" scale="40" orientation="landscape"/>
  <headerFooter alignWithMargins="0">
    <oddFooter>&amp;R
&amp;1#&amp;"Aptos"&amp;10&amp;K000000 Data sensitivity - Public</oddFooter>
  </headerFooter>
  <ignoredErrors>
    <ignoredError sqref="Y5" formula="1"/>
  </ignoredErrors>
  <drawing r:id="rId1"/>
  <legacyDrawing r:id="rId2"/>
  <extLst>
    <ext xmlns:x14="http://schemas.microsoft.com/office/spreadsheetml/2009/9/main" uri="{78C0D931-6437-407d-A8EE-F0AAD7539E65}">
      <x14:conditionalFormattings>
        <x14:conditionalFormatting xmlns:xm="http://schemas.microsoft.com/office/excel/2006/main">
          <x14:cfRule type="dataBar" id="{59caf211-5df1-4281-bdc3-bf69923cf33b}">
            <x14:dataBar minLength="0" maxLength="100" border="1" negativeBarBorderColorSameAsPositive="0">
              <x14:cfvo type="autoMin"/>
              <x14:cfvo type="autoMax"/>
              <x14:borderColor rgb="FF63C384"/>
              <x14:negativeFillColor rgb="FFFF0000"/>
              <x14:negativeBorderColor rgb="FFFF0000"/>
              <x14:axisColor rgb="FF000000"/>
            </x14:dataBar>
          </x14:cfRule>
          <xm:sqref>E24:W24</xm:sqref>
        </x14:conditionalFormatting>
        <x14:conditionalFormatting xmlns:xm="http://schemas.microsoft.com/office/excel/2006/main">
          <x14:cfRule type="dataBar" id="{d3b2bf41-0b38-4409-b80b-566cd71cf990}">
            <x14:dataBar minLength="0" maxLength="100" border="1" negativeBarBorderColorSameAsPositive="0">
              <x14:cfvo type="autoMin"/>
              <x14:cfvo type="autoMax"/>
              <x14:borderColor rgb="FF63C384"/>
              <x14:negativeFillColor rgb="FFFF0000"/>
              <x14:negativeBorderColor rgb="FFFF0000"/>
              <x14:axisColor rgb="FF000000"/>
            </x14:dataBar>
          </x14:cfRule>
          <xm:sqref>U79</xm:sqref>
        </x14:conditionalFormatting>
        <x14:conditionalFormatting xmlns:xm="http://schemas.microsoft.com/office/excel/2006/main">
          <x14:cfRule type="dataBar" id="{9cd7ee9c-4557-46ad-b5ec-fbff1611e050}">
            <x14:dataBar minLength="0" maxLength="100" border="1" negativeBarBorderColorSameAsPositive="0">
              <x14:cfvo type="autoMin"/>
              <x14:cfvo type="autoMax"/>
              <x14:borderColor rgb="FF63C384"/>
              <x14:negativeFillColor rgb="FFFF0000"/>
              <x14:negativeBorderColor rgb="FFFF0000"/>
              <x14:axisColor rgb="FF000000"/>
            </x14:dataBar>
          </x14:cfRule>
          <xm:sqref>I85:J85</xm:sqref>
        </x14:conditionalFormatting>
        <x14:conditionalFormatting xmlns:xm="http://schemas.microsoft.com/office/excel/2006/main">
          <x14:cfRule type="dataBar" id="{b0acf7c6-5dcd-424e-ab22-7819f2dfad2f}">
            <x14:dataBar minLength="0" maxLength="100" border="1" negativeBarBorderColorSameAsPositive="0">
              <x14:cfvo type="autoMin"/>
              <x14:cfvo type="autoMax"/>
              <x14:borderColor rgb="FF63C384"/>
              <x14:negativeFillColor rgb="FFFF0000"/>
              <x14:negativeBorderColor rgb="FFFF0000"/>
              <x14:axisColor rgb="FF000000"/>
            </x14:dataBar>
          </x14:cfRule>
          <xm:sqref>I89:J89</xm:sqref>
        </x14:conditionalFormatting>
        <x14:conditionalFormatting xmlns:xm="http://schemas.microsoft.com/office/excel/2006/main">
          <x14:cfRule type="dataBar" id="{2e09fca8-e925-4ae0-a28f-6e8e074b16c2}">
            <x14:dataBar minLength="0" maxLength="100" gradient="0">
              <x14:cfvo type="autoMin"/>
              <x14:cfvo type="autoMax"/>
              <x14:negativeFillColor rgb="FFFF0000"/>
              <x14:axisColor rgb="FF000000"/>
            </x14:dataBar>
          </x14:cfRule>
          <xm:sqref>D12:D24</xm:sqref>
        </x14:conditionalFormatting>
        <x14:conditionalFormatting xmlns:xm="http://schemas.microsoft.com/office/excel/2006/main">
          <x14:cfRule type="dataBar" id="{6ad77a09-4f58-4f25-b2e4-6482e2c6297a}">
            <x14:dataBar minLength="0" maxLength="100" gradient="0">
              <x14:cfvo type="autoMin"/>
              <x14:cfvo type="autoMax"/>
              <x14:negativeFillColor rgb="FFFF0000"/>
              <x14:axisColor rgb="FF000000"/>
            </x14:dataBar>
          </x14:cfRule>
          <xm:sqref>O12:O24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5"/>
  <sheetViews>
    <sheetView workbookViewId="0">
      <selection activeCell="C20" sqref="C20"/>
    </sheetView>
  </sheetViews>
  <sheetFormatPr defaultColWidth="9" defaultRowHeight="15" outlineLevelRow="4" outlineLevelCol="2"/>
  <cols>
    <col min="1" max="1" width="28" customWidth="1"/>
    <col min="2" max="2" width="19.4380952380952" customWidth="1"/>
    <col min="3" max="3" width="21.4380952380952" customWidth="1"/>
  </cols>
  <sheetData>
    <row r="2" spans="1:3">
      <c r="A2" s="9"/>
      <c r="B2" s="9" t="s">
        <v>260</v>
      </c>
      <c r="C2" s="9" t="s">
        <v>261</v>
      </c>
    </row>
    <row r="3" spans="1:3">
      <c r="A3" s="9" t="s">
        <v>262</v>
      </c>
      <c r="B3" s="1296">
        <f>Progress!G8</f>
        <v>0</v>
      </c>
      <c r="C3" s="1296">
        <f>Progress!H8</f>
        <v>0</v>
      </c>
    </row>
    <row r="4" spans="1:3">
      <c r="A4" s="9" t="s">
        <v>263</v>
      </c>
      <c r="B4" s="1296">
        <f>Progress!G10</f>
        <v>3045396.13</v>
      </c>
      <c r="C4" s="1296">
        <f>Progress!H10</f>
        <v>1896470.12</v>
      </c>
    </row>
    <row r="5" spans="1:3">
      <c r="A5" s="9" t="s">
        <v>264</v>
      </c>
      <c r="B5" s="1296">
        <f>Progress!G11</f>
        <v>8643246.59</v>
      </c>
      <c r="C5" s="1296">
        <f>Progress!H11</f>
        <v>4176919.18</v>
      </c>
    </row>
  </sheetData>
  <pageMargins left="0.7" right="0.7" top="0.75" bottom="0.75" header="0.3" footer="0.3"/>
  <headerFooter>
    <oddFooter>&amp;R
&amp;1#&amp;"Aptos"&amp;10&amp;K000000 Data sensitivity - Public</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737540818506"/>
    <pageSetUpPr fitToPage="1"/>
  </sheetPr>
  <dimension ref="A1:U25"/>
  <sheetViews>
    <sheetView view="pageBreakPreview" zoomScale="80" zoomScaleNormal="70" topLeftCell="A11" workbookViewId="0">
      <selection activeCell="J14" sqref="J14"/>
    </sheetView>
  </sheetViews>
  <sheetFormatPr defaultColWidth="9" defaultRowHeight="15"/>
  <cols>
    <col min="1" max="1" width="56.552380952381" customWidth="1"/>
    <col min="2" max="2" width="14.4380952380952" customWidth="1"/>
    <col min="3" max="5" width="12.552380952381" customWidth="1"/>
    <col min="6" max="6" width="15" customWidth="1"/>
    <col min="7" max="7" width="14.7809523809524" customWidth="1"/>
    <col min="8" max="8" width="13.552380952381" customWidth="1"/>
    <col min="9" max="9" width="5.43809523809524" customWidth="1"/>
    <col min="10" max="10" width="13.4380952380952" customWidth="1"/>
    <col min="11" max="11" width="17.552380952381" customWidth="1"/>
    <col min="12" max="12" width="19" customWidth="1"/>
    <col min="13" max="13" width="12.552380952381" customWidth="1"/>
    <col min="14" max="14" width="14.7809523809524" customWidth="1"/>
    <col min="15" max="15" width="12.552380952381" customWidth="1"/>
    <col min="16" max="16" width="6.43809523809524" customWidth="1"/>
    <col min="17" max="17" width="14.7809523809524" customWidth="1"/>
    <col min="18" max="18" width="15.2190476190476" customWidth="1"/>
    <col min="19" max="19" width="11.4380952380952" customWidth="1"/>
    <col min="20" max="20" width="13.4380952380952" customWidth="1"/>
    <col min="21" max="21" width="19" customWidth="1"/>
    <col min="22" max="22" width="18.4380952380952" customWidth="1"/>
    <col min="23" max="23" width="17.4380952380952" customWidth="1"/>
    <col min="24" max="24" width="20.2190476190476" customWidth="1"/>
    <col min="25" max="25" width="24.4380952380952" customWidth="1"/>
    <col min="26" max="26" width="23.4380952380952" customWidth="1"/>
  </cols>
  <sheetData>
    <row r="1" ht="15.75" spans="1:21">
      <c r="A1" s="1240" t="s">
        <v>265</v>
      </c>
      <c r="B1" s="1241"/>
      <c r="C1" s="1241"/>
      <c r="D1" s="1241"/>
      <c r="E1" s="1241"/>
      <c r="F1" s="1241"/>
      <c r="G1" s="1241"/>
      <c r="H1" s="1241"/>
      <c r="I1" s="1241"/>
      <c r="J1" s="1241"/>
      <c r="K1" s="1241"/>
      <c r="L1" s="1241"/>
      <c r="M1" s="1241"/>
      <c r="N1" s="1241"/>
      <c r="O1" s="1242"/>
      <c r="R1" s="123" t="str">
        <f>'General Information'!$K$1</f>
        <v>Data Date</v>
      </c>
      <c r="S1" s="124">
        <f>'General Information'!L1</f>
        <v>46286</v>
      </c>
    </row>
    <row r="2" spans="1:21">
      <c r="A2" s="1240"/>
      <c r="B2" s="1243"/>
      <c r="C2" s="1243"/>
      <c r="D2" s="1243"/>
      <c r="E2" s="1243"/>
      <c r="F2" s="1243"/>
      <c r="G2" s="1243"/>
      <c r="H2" s="1243"/>
      <c r="I2" s="1243"/>
      <c r="J2" s="1243"/>
      <c r="K2" s="1243"/>
      <c r="L2" s="1243"/>
      <c r="M2" s="1243"/>
      <c r="N2" s="1243"/>
      <c r="O2" s="1244"/>
    </row>
    <row r="3" ht="15.75" spans="1:21">
      <c r="A3" s="1245"/>
      <c r="B3" s="1246"/>
      <c r="C3" s="1246"/>
      <c r="D3" s="1246"/>
      <c r="E3" s="1246"/>
      <c r="F3" s="1246"/>
      <c r="G3" s="1246"/>
      <c r="H3" s="1246"/>
      <c r="I3" s="1246"/>
      <c r="J3" s="1246"/>
      <c r="K3" s="1246"/>
      <c r="L3" s="1246"/>
      <c r="M3" s="1246"/>
      <c r="N3" s="1246"/>
      <c r="O3" s="1247"/>
    </row>
    <row r="4" ht="21.75" spans="1:21">
      <c r="A4" s="1248" t="s">
        <v>105</v>
      </c>
      <c r="B4" s="1249"/>
      <c r="C4" s="1249"/>
      <c r="D4" s="1250"/>
      <c r="E4" s="1250"/>
      <c r="F4" s="1250"/>
      <c r="G4" s="1250"/>
      <c r="H4" s="1250"/>
      <c r="I4" s="9"/>
      <c r="J4" s="1251" t="s">
        <v>106</v>
      </c>
      <c r="K4" s="1250"/>
      <c r="L4" s="1250"/>
      <c r="M4" s="1250"/>
      <c r="N4" s="1250"/>
      <c r="O4" s="1250"/>
      <c r="Q4" s="1252" t="s">
        <v>266</v>
      </c>
      <c r="R4" s="1252"/>
      <c r="T4" s="1252" t="s">
        <v>267</v>
      </c>
      <c r="U4" s="1252"/>
    </row>
    <row r="5" ht="18.6" customHeight="1" spans="1:21">
      <c r="A5" s="1253" t="s">
        <v>108</v>
      </c>
      <c r="B5" s="1254" t="s">
        <v>109</v>
      </c>
      <c r="C5" s="1255" t="s">
        <v>110</v>
      </c>
      <c r="D5" s="1256" t="s">
        <v>111</v>
      </c>
      <c r="E5" s="1257"/>
      <c r="F5" s="1258"/>
      <c r="G5" s="1259" t="s">
        <v>112</v>
      </c>
      <c r="H5" s="1258"/>
      <c r="I5" s="9"/>
      <c r="J5" s="1260" t="s">
        <v>113</v>
      </c>
      <c r="K5" s="1255" t="s">
        <v>110</v>
      </c>
      <c r="L5" s="1261" t="s">
        <v>114</v>
      </c>
      <c r="M5" s="1262"/>
      <c r="N5" s="1261" t="s">
        <v>115</v>
      </c>
      <c r="O5" s="1262"/>
      <c r="Q5" s="1252"/>
      <c r="R5" s="1252"/>
      <c r="S5" s="1263"/>
      <c r="T5" s="1252"/>
      <c r="U5" s="1252"/>
    </row>
    <row r="6" ht="16.5" spans="1:21">
      <c r="A6" s="1264"/>
      <c r="B6" s="1265"/>
      <c r="C6" s="1266"/>
      <c r="D6" s="1267" t="s">
        <v>116</v>
      </c>
      <c r="E6" s="1268" t="s">
        <v>117</v>
      </c>
      <c r="F6" s="1269" t="s">
        <v>268</v>
      </c>
      <c r="G6" s="1270" t="s">
        <v>116</v>
      </c>
      <c r="H6" s="1270" t="s">
        <v>117</v>
      </c>
      <c r="I6" s="9"/>
      <c r="J6" s="1271" t="s">
        <v>119</v>
      </c>
      <c r="K6" s="1266"/>
      <c r="L6" s="1267" t="s">
        <v>116</v>
      </c>
      <c r="M6" s="1268" t="s">
        <v>117</v>
      </c>
      <c r="N6" s="1270" t="s">
        <v>116</v>
      </c>
      <c r="O6" s="1270" t="s">
        <v>117</v>
      </c>
      <c r="Q6" s="1270" t="s">
        <v>116</v>
      </c>
      <c r="R6" s="1270" t="s">
        <v>117</v>
      </c>
      <c r="T6" s="1270" t="s">
        <v>116</v>
      </c>
      <c r="U6" s="1270" t="s">
        <v>117</v>
      </c>
    </row>
    <row r="7" s="7" customFormat="1" ht="19.5" customHeight="1" spans="1:21">
      <c r="A7" s="1272" t="s">
        <v>269</v>
      </c>
      <c r="B7" s="1273">
        <v>0</v>
      </c>
      <c r="C7" s="1274">
        <f t="shared" ref="C7:C17" si="0">IF(ISBLANK(B7),"",B7/$B$18)</f>
        <v>0</v>
      </c>
      <c r="D7" s="1273">
        <f>G7-Q7</f>
        <v>0</v>
      </c>
      <c r="E7" s="1273">
        <f>H7-R7</f>
        <v>0</v>
      </c>
      <c r="F7" s="1273">
        <v>0</v>
      </c>
      <c r="G7" s="1273">
        <v>0</v>
      </c>
      <c r="H7" s="1273">
        <v>0</v>
      </c>
      <c r="I7" s="1275"/>
      <c r="J7" s="1273">
        <v>2956</v>
      </c>
      <c r="K7" s="1276">
        <f t="shared" ref="K7:K17" si="1">J7/$J$18</f>
        <v>0.0299369056420332</v>
      </c>
      <c r="L7" s="1277">
        <f>N7-T7</f>
        <v>0</v>
      </c>
      <c r="M7" s="1273">
        <f>O7-U7</f>
        <v>0</v>
      </c>
      <c r="N7" s="1273">
        <v>2956</v>
      </c>
      <c r="O7" s="1273">
        <v>2956</v>
      </c>
      <c r="Q7" s="1273">
        <v>0</v>
      </c>
      <c r="R7" s="1273">
        <v>0</v>
      </c>
      <c r="T7" s="1273">
        <v>2956</v>
      </c>
      <c r="U7" s="1273">
        <v>2956</v>
      </c>
    </row>
    <row r="8" s="7" customFormat="1" ht="15.75" spans="1:21">
      <c r="A8" s="1272" t="s">
        <v>270</v>
      </c>
      <c r="B8" s="1273">
        <v>0</v>
      </c>
      <c r="C8" s="1274">
        <f t="shared" si="0"/>
        <v>0</v>
      </c>
      <c r="D8" s="1273">
        <f t="shared" ref="D8:E11" si="2">G8-Q8</f>
        <v>0</v>
      </c>
      <c r="E8" s="1273">
        <f t="shared" si="2"/>
        <v>0</v>
      </c>
      <c r="F8" s="1273">
        <v>0</v>
      </c>
      <c r="G8" s="1273">
        <v>0</v>
      </c>
      <c r="H8" s="1273">
        <v>0</v>
      </c>
      <c r="I8" s="1275"/>
      <c r="J8" s="1273">
        <v>0</v>
      </c>
      <c r="K8" s="1276">
        <f t="shared" si="1"/>
        <v>0</v>
      </c>
      <c r="L8" s="1277">
        <f t="shared" ref="L8:M11" si="3">N8-T8</f>
        <v>0</v>
      </c>
      <c r="M8" s="1273">
        <f t="shared" si="3"/>
        <v>0</v>
      </c>
      <c r="N8" s="1273">
        <v>0</v>
      </c>
      <c r="O8" s="1273">
        <v>0</v>
      </c>
      <c r="Q8" s="1273">
        <v>0</v>
      </c>
      <c r="R8" s="1273">
        <v>0</v>
      </c>
      <c r="T8" s="1273">
        <v>0</v>
      </c>
      <c r="U8" s="1273">
        <v>0</v>
      </c>
    </row>
    <row r="9" s="7" customFormat="1" ht="15.75" spans="1:21">
      <c r="A9" s="1272" t="s">
        <v>271</v>
      </c>
      <c r="B9" s="1273">
        <v>476989.77</v>
      </c>
      <c r="C9" s="1278">
        <f t="shared" si="0"/>
        <v>0.0300018867062785</v>
      </c>
      <c r="D9" s="1273">
        <f t="shared" si="2"/>
        <v>8112.07000000001</v>
      </c>
      <c r="E9" s="1273">
        <f t="shared" si="2"/>
        <v>973.440000000002</v>
      </c>
      <c r="F9" s="1273">
        <v>473744.95</v>
      </c>
      <c r="G9" s="1273">
        <v>473744.95</v>
      </c>
      <c r="H9" s="1273">
        <v>181061.42</v>
      </c>
      <c r="I9" s="1275"/>
      <c r="J9" s="1273">
        <v>4927</v>
      </c>
      <c r="K9" s="1276">
        <f t="shared" si="1"/>
        <v>0.0498982185718192</v>
      </c>
      <c r="L9" s="1277">
        <f t="shared" si="3"/>
        <v>62</v>
      </c>
      <c r="M9" s="1273">
        <f t="shared" si="3"/>
        <v>154</v>
      </c>
      <c r="N9" s="1273">
        <v>4911</v>
      </c>
      <c r="O9" s="1273">
        <v>2854</v>
      </c>
      <c r="Q9" s="1273">
        <v>465632.88</v>
      </c>
      <c r="R9" s="1273">
        <v>180087.98</v>
      </c>
      <c r="T9" s="1273">
        <v>4849</v>
      </c>
      <c r="U9" s="1273">
        <v>2700</v>
      </c>
    </row>
    <row r="10" s="7" customFormat="1" ht="15.75" spans="1:21">
      <c r="A10" s="1272" t="s">
        <v>272</v>
      </c>
      <c r="B10" s="1273">
        <v>3179931.69</v>
      </c>
      <c r="C10" s="1278">
        <f t="shared" si="0"/>
        <v>0.200012571123034</v>
      </c>
      <c r="D10" s="1273">
        <f t="shared" si="2"/>
        <v>168485.46</v>
      </c>
      <c r="E10" s="1273">
        <f t="shared" si="2"/>
        <v>0</v>
      </c>
      <c r="F10" s="1273">
        <v>3045396.13</v>
      </c>
      <c r="G10" s="1273">
        <v>3045396.13</v>
      </c>
      <c r="H10" s="1273">
        <v>1896470.12</v>
      </c>
      <c r="I10" s="1275"/>
      <c r="J10" s="1273">
        <v>12811</v>
      </c>
      <c r="K10" s="1276">
        <f t="shared" si="1"/>
        <v>0.129743470290963</v>
      </c>
      <c r="L10" s="1277">
        <f t="shared" si="3"/>
        <v>3846</v>
      </c>
      <c r="M10" s="1273">
        <f t="shared" si="3"/>
        <v>0</v>
      </c>
      <c r="N10" s="1273">
        <v>9740</v>
      </c>
      <c r="O10" s="1273">
        <v>2301</v>
      </c>
      <c r="Q10" s="1273">
        <v>2876910.67</v>
      </c>
      <c r="R10" s="1273">
        <v>1896470.12</v>
      </c>
      <c r="T10" s="1273">
        <v>5894</v>
      </c>
      <c r="U10" s="1273">
        <v>2301</v>
      </c>
    </row>
    <row r="11" s="1239" customFormat="1" ht="15.75" spans="1:21">
      <c r="A11" s="1279" t="s">
        <v>273</v>
      </c>
      <c r="B11" s="1280">
        <v>10651771.76</v>
      </c>
      <c r="C11" s="1281">
        <f t="shared" si="0"/>
        <v>0.669979252520775</v>
      </c>
      <c r="D11" s="1273">
        <f t="shared" si="2"/>
        <v>1776302.99</v>
      </c>
      <c r="E11" s="1273">
        <f t="shared" si="2"/>
        <v>1557929.03</v>
      </c>
      <c r="F11" s="1280">
        <v>8643246.59</v>
      </c>
      <c r="G11" s="1280">
        <v>8643246.59</v>
      </c>
      <c r="H11" s="1280">
        <v>4176919.18</v>
      </c>
      <c r="I11" s="1282"/>
      <c r="J11" s="1280">
        <v>73908</v>
      </c>
      <c r="K11" s="1276">
        <f t="shared" si="1"/>
        <v>0.748503661093163</v>
      </c>
      <c r="L11" s="1277">
        <f t="shared" si="3"/>
        <v>8524</v>
      </c>
      <c r="M11" s="1273">
        <f t="shared" si="3"/>
        <v>2219</v>
      </c>
      <c r="N11" s="1280">
        <v>45493</v>
      </c>
      <c r="O11" s="1280">
        <v>11978</v>
      </c>
      <c r="Q11" s="1280">
        <v>6866943.6</v>
      </c>
      <c r="R11" s="1280">
        <v>2618990.15</v>
      </c>
      <c r="T11" s="1280">
        <v>36969</v>
      </c>
      <c r="U11" s="1280">
        <v>9759</v>
      </c>
    </row>
    <row r="12" s="1239" customFormat="1" ht="15.75" spans="1:21">
      <c r="A12" s="1283" t="s">
        <v>274</v>
      </c>
      <c r="B12" s="1284">
        <v>9040220</v>
      </c>
      <c r="C12" s="1285">
        <f t="shared" si="0"/>
        <v>0.568615247743852</v>
      </c>
      <c r="D12" s="1284">
        <f>F12-Q12</f>
        <v>1676971.26</v>
      </c>
      <c r="E12" s="1284">
        <f>H12-R12</f>
        <v>1536539.64</v>
      </c>
      <c r="F12" s="1284">
        <v>7906683.78</v>
      </c>
      <c r="G12" s="1284">
        <v>7906683.78</v>
      </c>
      <c r="H12" s="1284">
        <v>4096091.31</v>
      </c>
      <c r="I12" s="1286"/>
      <c r="J12" s="1284">
        <v>4885</v>
      </c>
      <c r="K12" s="1287">
        <f t="shared" si="1"/>
        <v>0.0494728633495711</v>
      </c>
      <c r="L12" s="1288">
        <f>N12-T12</f>
        <v>750</v>
      </c>
      <c r="M12" s="1284">
        <f>O12-U12</f>
        <v>484</v>
      </c>
      <c r="N12" s="1284">
        <v>4227</v>
      </c>
      <c r="O12" s="1284">
        <v>2183</v>
      </c>
      <c r="Q12" s="1284">
        <v>6229712.52</v>
      </c>
      <c r="R12" s="1284">
        <v>2559551.67</v>
      </c>
      <c r="T12" s="1284">
        <v>3477</v>
      </c>
      <c r="U12" s="1284">
        <v>1699</v>
      </c>
    </row>
    <row r="13" s="1239" customFormat="1" ht="15.75" spans="1:21">
      <c r="A13" s="1283" t="s">
        <v>275</v>
      </c>
      <c r="B13" s="1284">
        <v>438683.2</v>
      </c>
      <c r="C13" s="1285">
        <f t="shared" si="0"/>
        <v>0.0275924652772903</v>
      </c>
      <c r="D13" s="1284">
        <f t="shared" ref="D13:D17" si="4">F13-Q13</f>
        <v>17202.44</v>
      </c>
      <c r="E13" s="1284">
        <f t="shared" ref="E13:E17" si="5">H13-R13</f>
        <v>8065.64</v>
      </c>
      <c r="F13" s="1284">
        <v>153069.53</v>
      </c>
      <c r="G13" s="1284">
        <v>153069.53</v>
      </c>
      <c r="H13" s="1284">
        <v>35100.37</v>
      </c>
      <c r="I13" s="1286"/>
      <c r="J13" s="1284">
        <v>22300</v>
      </c>
      <c r="K13" s="1287">
        <f t="shared" si="1"/>
        <v>0.22584336800316</v>
      </c>
      <c r="L13" s="1288">
        <f t="shared" ref="L13:M17" si="6">N13-T13</f>
        <v>2530</v>
      </c>
      <c r="M13" s="1284">
        <f t="shared" si="6"/>
        <v>483</v>
      </c>
      <c r="N13" s="1284">
        <v>11323</v>
      </c>
      <c r="O13" s="1284">
        <v>3732</v>
      </c>
      <c r="Q13" s="1284">
        <v>135867.09</v>
      </c>
      <c r="R13" s="1284">
        <v>27034.73</v>
      </c>
      <c r="T13" s="1284">
        <v>8793</v>
      </c>
      <c r="U13" s="1284">
        <v>3249</v>
      </c>
    </row>
    <row r="14" s="1239" customFormat="1" ht="15.75" spans="1:21">
      <c r="A14" s="1283" t="s">
        <v>276</v>
      </c>
      <c r="B14" s="1284">
        <v>438683.2</v>
      </c>
      <c r="C14" s="1285">
        <f t="shared" si="0"/>
        <v>0.0275924652772903</v>
      </c>
      <c r="D14" s="1284">
        <f t="shared" si="4"/>
        <v>15771.65</v>
      </c>
      <c r="E14" s="1284">
        <f t="shared" si="5"/>
        <v>5479.23</v>
      </c>
      <c r="F14" s="1284">
        <v>197325.23</v>
      </c>
      <c r="G14" s="1284">
        <v>197325.23</v>
      </c>
      <c r="H14" s="1284">
        <v>10848.26</v>
      </c>
      <c r="I14" s="1286"/>
      <c r="J14" s="1284">
        <v>22300</v>
      </c>
      <c r="K14" s="1287">
        <f t="shared" si="1"/>
        <v>0.22584336800316</v>
      </c>
      <c r="L14" s="1288">
        <f t="shared" si="6"/>
        <v>2410</v>
      </c>
      <c r="M14" s="1284">
        <f t="shared" si="6"/>
        <v>775</v>
      </c>
      <c r="N14" s="1284">
        <v>14176</v>
      </c>
      <c r="O14" s="1284">
        <v>2336</v>
      </c>
      <c r="Q14" s="1284">
        <v>181553.58</v>
      </c>
      <c r="R14" s="1284">
        <v>5369.03</v>
      </c>
      <c r="T14" s="1284">
        <v>11766</v>
      </c>
      <c r="U14" s="1284">
        <v>1561</v>
      </c>
    </row>
    <row r="15" s="1239" customFormat="1" ht="15.75" spans="1:21">
      <c r="A15" s="1283" t="s">
        <v>277</v>
      </c>
      <c r="B15" s="1284">
        <v>438683.2</v>
      </c>
      <c r="C15" s="1285">
        <f t="shared" si="0"/>
        <v>0.0275924652772903</v>
      </c>
      <c r="D15" s="1284">
        <f t="shared" si="4"/>
        <v>15771.65</v>
      </c>
      <c r="E15" s="1284">
        <f t="shared" si="5"/>
        <v>7844.51</v>
      </c>
      <c r="F15" s="1284">
        <v>197325.23</v>
      </c>
      <c r="G15" s="1284">
        <v>197325.23</v>
      </c>
      <c r="H15" s="1284">
        <v>34879.24</v>
      </c>
      <c r="I15" s="1286"/>
      <c r="J15" s="1284">
        <v>22300</v>
      </c>
      <c r="K15" s="1287">
        <f t="shared" si="1"/>
        <v>0.22584336800316</v>
      </c>
      <c r="L15" s="1288">
        <f t="shared" si="6"/>
        <v>2410</v>
      </c>
      <c r="M15" s="1284">
        <f t="shared" si="6"/>
        <v>478</v>
      </c>
      <c r="N15" s="1284">
        <v>14176</v>
      </c>
      <c r="O15" s="1284">
        <v>3727</v>
      </c>
      <c r="Q15" s="1284">
        <v>181553.58</v>
      </c>
      <c r="R15" s="1284">
        <v>27034.73</v>
      </c>
      <c r="T15" s="1284">
        <v>11766</v>
      </c>
      <c r="U15" s="1284">
        <v>3249</v>
      </c>
    </row>
    <row r="16" s="1239" customFormat="1" ht="15.75" spans="1:21">
      <c r="A16" s="1283" t="s">
        <v>278</v>
      </c>
      <c r="B16" s="1284">
        <v>295502.16</v>
      </c>
      <c r="C16" s="1285">
        <f t="shared" si="0"/>
        <v>0.0185866089450526</v>
      </c>
      <c r="D16" s="1284">
        <f t="shared" si="4"/>
        <v>50585.98</v>
      </c>
      <c r="E16" s="1284">
        <f t="shared" si="5"/>
        <v>0</v>
      </c>
      <c r="F16" s="1284">
        <v>188842.83</v>
      </c>
      <c r="G16" s="1284">
        <v>188842.83</v>
      </c>
      <c r="H16" s="1284">
        <v>0</v>
      </c>
      <c r="I16" s="1286"/>
      <c r="J16" s="1284">
        <v>2320</v>
      </c>
      <c r="K16" s="1287">
        <f t="shared" si="1"/>
        <v>0.0234958122765619</v>
      </c>
      <c r="L16" s="1288">
        <f t="shared" si="6"/>
        <v>422</v>
      </c>
      <c r="M16" s="1284">
        <f t="shared" si="6"/>
        <v>0</v>
      </c>
      <c r="N16" s="1284">
        <v>1590</v>
      </c>
      <c r="O16" s="1284">
        <v>0</v>
      </c>
      <c r="Q16" s="1284">
        <v>138256.85</v>
      </c>
      <c r="R16" s="1284">
        <v>0</v>
      </c>
      <c r="T16" s="1284">
        <v>1168</v>
      </c>
      <c r="U16" s="1284">
        <v>0</v>
      </c>
    </row>
    <row r="17" s="1239" customFormat="1" spans="1:21">
      <c r="A17" s="1283" t="s">
        <v>279</v>
      </c>
      <c r="B17" s="1284">
        <v>1589965.91</v>
      </c>
      <c r="C17" s="1285">
        <f t="shared" si="0"/>
        <v>0.100006289649912</v>
      </c>
      <c r="D17" s="1284">
        <f t="shared" si="4"/>
        <v>0</v>
      </c>
      <c r="E17" s="1284">
        <f t="shared" si="5"/>
        <v>0</v>
      </c>
      <c r="F17" s="1284">
        <v>0</v>
      </c>
      <c r="G17" s="1284">
        <v>0</v>
      </c>
      <c r="H17" s="1284">
        <v>0</v>
      </c>
      <c r="I17" s="1286"/>
      <c r="J17" s="1284">
        <v>3942</v>
      </c>
      <c r="K17" s="1287">
        <f t="shared" si="1"/>
        <v>0.039922625859572</v>
      </c>
      <c r="L17" s="1288">
        <f t="shared" si="6"/>
        <v>0</v>
      </c>
      <c r="M17" s="1284">
        <f t="shared" si="6"/>
        <v>0</v>
      </c>
      <c r="N17" s="1284">
        <v>0</v>
      </c>
      <c r="O17" s="1284">
        <v>0</v>
      </c>
      <c r="Q17" s="1284">
        <v>0</v>
      </c>
      <c r="R17" s="1284">
        <v>0</v>
      </c>
      <c r="T17" s="1284">
        <v>0</v>
      </c>
      <c r="U17" s="1284">
        <v>0</v>
      </c>
    </row>
    <row r="18" ht="16.5" spans="1:21">
      <c r="A18" s="1289"/>
      <c r="B18" s="1290">
        <f>SUM(B9:B10,B12:B17)</f>
        <v>15898659.13</v>
      </c>
      <c r="C18" s="1291">
        <f t="shared" ref="C18" si="7">SUM(C7:C10,C12:C17)</f>
        <v>1</v>
      </c>
      <c r="D18" s="1290">
        <f t="shared" ref="D18:H18" si="8">SUM(D7:D11)</f>
        <v>1952900.52</v>
      </c>
      <c r="E18" s="1290">
        <f t="shared" si="8"/>
        <v>1558902.47</v>
      </c>
      <c r="F18" s="1290">
        <f t="shared" ref="F18" si="9">SUM(F7:F11)</f>
        <v>12162387.67</v>
      </c>
      <c r="G18" s="1290">
        <f t="shared" si="8"/>
        <v>12162387.67</v>
      </c>
      <c r="H18" s="1290">
        <f t="shared" si="8"/>
        <v>6254450.72</v>
      </c>
      <c r="I18" s="9"/>
      <c r="J18" s="1290">
        <f t="shared" ref="J18:K18" si="10">SUM(J7:J10,J12:J17)</f>
        <v>98741</v>
      </c>
      <c r="K18" s="1291">
        <f t="shared" si="10"/>
        <v>1</v>
      </c>
      <c r="L18" s="1290">
        <f t="shared" ref="L18:O18" si="11">SUM(L7:L11)</f>
        <v>12432</v>
      </c>
      <c r="M18" s="1290">
        <f t="shared" si="11"/>
        <v>2373</v>
      </c>
      <c r="N18" s="1290">
        <f t="shared" si="11"/>
        <v>63100</v>
      </c>
      <c r="O18" s="1290">
        <f t="shared" si="11"/>
        <v>20089</v>
      </c>
      <c r="Q18" s="1290">
        <v>10209487.15</v>
      </c>
      <c r="R18" s="1290">
        <v>4695548.25</v>
      </c>
      <c r="T18" s="1290">
        <v>50668</v>
      </c>
      <c r="U18" s="1290">
        <v>17716</v>
      </c>
    </row>
    <row r="19" ht="15.75" spans="1:21">
      <c r="A19" s="9"/>
      <c r="B19" s="9"/>
      <c r="C19" s="9"/>
      <c r="D19" s="1292">
        <f t="shared" ref="D19:H19" si="12">D18/$B$18</f>
        <v>0.122834290868906</v>
      </c>
      <c r="E19" s="1292">
        <f t="shared" si="12"/>
        <v>0.0980524494080401</v>
      </c>
      <c r="F19" s="1292">
        <f t="shared" ref="F19" si="13">F18/$B$18</f>
        <v>0.764994555235804</v>
      </c>
      <c r="G19" s="1292">
        <f t="shared" si="12"/>
        <v>0.764994555235804</v>
      </c>
      <c r="H19" s="1292">
        <f t="shared" si="12"/>
        <v>0.393394856060418</v>
      </c>
      <c r="I19" s="9"/>
      <c r="J19" s="9"/>
      <c r="K19" s="9"/>
      <c r="L19" s="1292">
        <f t="shared" ref="L19:O19" si="14">L18/$J$18</f>
        <v>0.125905145785439</v>
      </c>
      <c r="M19" s="1292">
        <f t="shared" si="14"/>
        <v>0.0240325700570179</v>
      </c>
      <c r="N19" s="1292">
        <f t="shared" si="14"/>
        <v>0.639045583901318</v>
      </c>
      <c r="O19" s="1292">
        <f t="shared" si="14"/>
        <v>0.203451453803385</v>
      </c>
      <c r="Q19" s="1292">
        <v>0.642160264366898</v>
      </c>
      <c r="R19" s="1292">
        <v>0.295342406652378</v>
      </c>
      <c r="T19" s="1292">
        <v>0.514161043178243</v>
      </c>
      <c r="U19" s="1292">
        <v>0.179775736972957</v>
      </c>
    </row>
    <row r="20" spans="1:21">
      <c r="G20" s="88"/>
      <c r="H20" s="88"/>
    </row>
    <row r="21" spans="1:21">
      <c r="B21" s="905"/>
      <c r="H21" s="88">
        <f>H19-G19</f>
        <v>-0.371599699175386</v>
      </c>
    </row>
    <row r="22" spans="1:21">
      <c r="H22" s="1293"/>
    </row>
    <row r="23" spans="1:21">
      <c r="H23" s="1293"/>
    </row>
    <row r="24" ht="15.75" spans="1:21">
      <c r="O24" s="88">
        <f>O19-N19</f>
        <v>-0.435594130097933</v>
      </c>
    </row>
    <row r="25" ht="18.75" spans="1:21">
      <c r="D25" s="1294"/>
      <c r="E25" s="1295"/>
    </row>
  </sheetData>
  <autoFilter xmlns:etc="http://www.wps.cn/officeDocument/2017/etCustomData" ref="A6:T19" etc:filterBottomFollowUsedRange="0">
    <extLst/>
  </autoFilter>
  <mergeCells count="14">
    <mergeCell ref="J4:O4"/>
    <mergeCell ref="D5:E5"/>
    <mergeCell ref="G5:H5"/>
    <mergeCell ref="L5:M5"/>
    <mergeCell ref="N5:O5"/>
    <mergeCell ref="D25:E25"/>
    <mergeCell ref="A1:A3"/>
    <mergeCell ref="A5:A6"/>
    <mergeCell ref="B5:B6"/>
    <mergeCell ref="C5:C6"/>
    <mergeCell ref="K5:K6"/>
    <mergeCell ref="Q4:R5"/>
    <mergeCell ref="T4:U5"/>
    <mergeCell ref="B1:O3"/>
  </mergeCells>
  <dataValidations count="2">
    <dataValidation type="list" allowBlank="1" showInputMessage="1" showErrorMessage="1" prompt="Select as loaded in P6 Schedule" sqref="J6">
      <formula1>"(Manhours),(Mandays)"</formula1>
    </dataValidation>
    <dataValidation allowBlank="1" showInputMessage="1" showErrorMessage="1" prompt="WBS Level-1 as in P6 and/or as per BOQ" sqref="A7:A17"/>
  </dataValidations>
  <pageMargins left="1" right="1" top="1" bottom="1" header="0.5" footer="0.5"/>
  <pageSetup paperSize="8" scale="53" fitToHeight="0" orientation="landscape"/>
  <headerFooter>
    <oddFooter>&amp;R
&amp;1#&amp;"Aptos"&amp;10&amp;K000000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799737540818506"/>
    <pageSetUpPr fitToPage="1"/>
  </sheetPr>
  <dimension ref="B1:AE40"/>
  <sheetViews>
    <sheetView zoomScale="60" zoomScaleNormal="60" workbookViewId="0">
      <selection activeCell="B5" sqref="B5"/>
    </sheetView>
  </sheetViews>
  <sheetFormatPr defaultColWidth="9" defaultRowHeight="15"/>
  <cols>
    <col min="1" max="1" width="2.43809523809524" customWidth="1"/>
    <col min="2" max="9" width="9.43809523809524" customWidth="1"/>
    <col min="10" max="10" width="10.2190476190476" customWidth="1"/>
    <col min="11" max="11" width="2.78095238095238" customWidth="1"/>
    <col min="12" max="20" width="9.43809523809524" customWidth="1"/>
    <col min="21" max="21" width="1.43809523809524" customWidth="1"/>
    <col min="22" max="23" width="16.2190476190476" customWidth="1"/>
  </cols>
  <sheetData>
    <row r="1" s="1225" customFormat="1" ht="32.25" customHeight="1" spans="2:20">
      <c r="B1" s="1227" t="s">
        <v>280</v>
      </c>
      <c r="C1" s="1228">
        <f>'Weekly Progress Report'!AF1</f>
        <v>46286</v>
      </c>
      <c r="D1" s="1228"/>
    </row>
    <row r="2" ht="27.6" customHeight="1"/>
    <row r="4" s="1226" customFormat="1" ht="33.75" customHeight="1" spans="2:20">
      <c r="B4" s="1229" t="s">
        <v>281</v>
      </c>
      <c r="C4" s="1230"/>
      <c r="D4" s="1230"/>
      <c r="E4" s="1230"/>
      <c r="F4" s="1230"/>
      <c r="G4" s="1230"/>
      <c r="H4" s="1230"/>
      <c r="I4" s="1230"/>
      <c r="J4" s="1230"/>
      <c r="L4" s="1229" t="s">
        <v>282</v>
      </c>
      <c r="M4" s="1230"/>
      <c r="N4" s="1230"/>
      <c r="O4" s="1230"/>
      <c r="P4" s="1230"/>
      <c r="Q4" s="1230"/>
      <c r="R4" s="1230"/>
      <c r="S4" s="1230"/>
      <c r="T4" s="1230"/>
    </row>
    <row r="5" spans="2:20">
      <c r="B5" s="1231"/>
      <c r="C5" s="1232"/>
      <c r="D5" s="1232"/>
      <c r="E5" s="1232"/>
      <c r="F5" s="1232"/>
      <c r="G5" s="1232"/>
      <c r="H5" s="1232"/>
      <c r="I5" s="1232"/>
      <c r="J5" s="1233"/>
      <c r="L5" s="1231"/>
      <c r="M5" s="1232"/>
      <c r="N5" s="1232"/>
      <c r="O5" s="1232"/>
      <c r="P5" s="1232"/>
      <c r="Q5" s="1232"/>
      <c r="R5" s="1232"/>
      <c r="S5" s="1232"/>
      <c r="T5" s="1233"/>
    </row>
    <row r="6" spans="2:20">
      <c r="B6" s="1234"/>
      <c r="J6" s="1235"/>
      <c r="L6" s="1234"/>
      <c r="T6" s="1235"/>
    </row>
    <row r="7" spans="2:20">
      <c r="B7" s="1234"/>
      <c r="J7" s="1235"/>
      <c r="L7" s="1234"/>
      <c r="T7" s="1235"/>
    </row>
    <row r="8" spans="2:20">
      <c r="B8" s="1234"/>
      <c r="J8" s="1235"/>
      <c r="L8" s="1234"/>
      <c r="T8" s="1235"/>
    </row>
    <row r="9" spans="2:20">
      <c r="B9" s="1234"/>
      <c r="J9" s="1235"/>
      <c r="L9" s="1234"/>
      <c r="T9" s="1235"/>
    </row>
    <row r="10" spans="2:20">
      <c r="B10" s="1234"/>
      <c r="J10" s="1235"/>
      <c r="L10" s="1234"/>
      <c r="T10" s="1235"/>
    </row>
    <row r="11" spans="2:20">
      <c r="B11" s="1234"/>
      <c r="J11" s="1235"/>
      <c r="L11" s="1234"/>
      <c r="T11" s="1235"/>
    </row>
    <row r="12" spans="2:20">
      <c r="B12" s="1234"/>
      <c r="J12" s="1235"/>
      <c r="L12" s="1234"/>
      <c r="T12" s="1235"/>
    </row>
    <row r="13" spans="2:20">
      <c r="B13" s="1234"/>
      <c r="J13" s="1235"/>
      <c r="L13" s="1234"/>
      <c r="T13" s="1235"/>
    </row>
    <row r="14" spans="2:20">
      <c r="B14" s="1234"/>
      <c r="K14" s="1235"/>
      <c r="L14" s="1234"/>
      <c r="T14" s="1235"/>
    </row>
    <row r="15" spans="2:20">
      <c r="B15" s="1234"/>
      <c r="J15" s="1235"/>
      <c r="L15" s="1234"/>
      <c r="T15" s="1235"/>
    </row>
    <row r="16" spans="2:20">
      <c r="B16" s="1234"/>
      <c r="J16" s="1235"/>
      <c r="L16" s="1234"/>
      <c r="T16" s="1235"/>
    </row>
    <row r="17" spans="2:31">
      <c r="B17" s="1234"/>
      <c r="J17" s="1235"/>
      <c r="L17" s="1234"/>
      <c r="T17" s="1235"/>
    </row>
    <row r="18" spans="2:31">
      <c r="B18" s="1234"/>
      <c r="J18" s="1235"/>
      <c r="L18" s="1234"/>
      <c r="T18" s="1235"/>
    </row>
    <row r="19" spans="2:31">
      <c r="B19" s="1234"/>
      <c r="J19" s="1235"/>
      <c r="L19" s="1234"/>
      <c r="T19" s="1235"/>
    </row>
    <row r="20" spans="2:31">
      <c r="B20" s="1234"/>
      <c r="J20" s="1235"/>
      <c r="L20" s="1234"/>
      <c r="T20" s="1235"/>
    </row>
    <row r="21" ht="15.75" spans="2:31">
      <c r="B21" s="1236"/>
      <c r="C21" s="1237"/>
      <c r="D21" s="1237"/>
      <c r="E21" s="1237"/>
      <c r="F21" s="1237"/>
      <c r="G21" s="1237"/>
      <c r="H21" s="1237"/>
      <c r="I21" s="1237"/>
      <c r="J21" s="1238"/>
      <c r="L21" s="1236"/>
      <c r="M21" s="1237"/>
      <c r="N21" s="1237"/>
      <c r="O21" s="1237"/>
      <c r="P21" s="1237"/>
      <c r="Q21" s="1237"/>
      <c r="R21" s="1237"/>
      <c r="S21" s="1237"/>
      <c r="T21" s="1238"/>
    </row>
    <row r="23" s="1226" customFormat="1" ht="33.75" customHeight="1" spans="2:31">
      <c r="B23" s="1229" t="s">
        <v>282</v>
      </c>
      <c r="C23" s="1230"/>
      <c r="D23" s="1230"/>
      <c r="E23" s="1230"/>
      <c r="F23" s="1230"/>
      <c r="G23" s="1230"/>
      <c r="H23" s="1230"/>
      <c r="I23" s="1230"/>
      <c r="J23" s="1230"/>
      <c r="L23" s="1229" t="s">
        <v>282</v>
      </c>
      <c r="M23" s="1230"/>
      <c r="N23" s="1230"/>
      <c r="O23" s="1230"/>
      <c r="P23" s="1230"/>
      <c r="Q23" s="1230"/>
      <c r="R23" s="1230"/>
      <c r="S23" s="1230"/>
      <c r="T23" s="1230"/>
      <c r="V23"/>
      <c r="W23"/>
      <c r="X23"/>
      <c r="Y23"/>
      <c r="Z23"/>
      <c r="AA23"/>
      <c r="AB23"/>
      <c r="AC23"/>
      <c r="AD23"/>
      <c r="AE23"/>
    </row>
    <row r="24" spans="2:31">
      <c r="B24" s="1231"/>
      <c r="C24" s="1232"/>
      <c r="D24" s="1232"/>
      <c r="E24" s="1232"/>
      <c r="F24" s="1232"/>
      <c r="G24" s="1232"/>
      <c r="H24" s="1232"/>
      <c r="I24" s="1232"/>
      <c r="J24" s="1233"/>
      <c r="L24" s="1231"/>
      <c r="M24" s="1232"/>
      <c r="N24" s="1232"/>
      <c r="O24" s="1232"/>
      <c r="P24" s="1232"/>
      <c r="Q24" s="1232"/>
      <c r="R24" s="1232"/>
      <c r="S24" s="1232"/>
      <c r="T24" s="1233"/>
    </row>
    <row r="25" spans="2:31">
      <c r="B25" s="1234"/>
      <c r="J25" s="1235"/>
      <c r="L25" s="1234"/>
      <c r="T25" s="1235"/>
    </row>
    <row r="26" spans="2:31">
      <c r="B26" s="1234"/>
      <c r="J26" s="1235"/>
      <c r="L26" s="1234"/>
      <c r="T26" s="1235"/>
    </row>
    <row r="27" spans="2:31">
      <c r="B27" s="1234"/>
      <c r="J27" s="1235"/>
      <c r="L27" s="1234"/>
      <c r="T27" s="1235"/>
    </row>
    <row r="28" spans="2:31">
      <c r="B28" s="1234"/>
      <c r="J28" s="1235"/>
      <c r="L28" s="1234"/>
      <c r="T28" s="1235"/>
    </row>
    <row r="29" spans="2:31">
      <c r="B29" s="1234"/>
      <c r="J29" s="1235"/>
      <c r="L29" s="1234"/>
      <c r="T29" s="1235"/>
    </row>
    <row r="30" spans="2:31">
      <c r="B30" s="1234"/>
      <c r="J30" s="1235"/>
      <c r="L30" s="1234"/>
      <c r="T30" s="1235"/>
    </row>
    <row r="31" spans="2:31">
      <c r="B31" s="1234"/>
      <c r="J31" s="1235"/>
      <c r="L31" s="1234"/>
      <c r="T31" s="1235"/>
    </row>
    <row r="32" spans="2:31">
      <c r="B32" s="1234"/>
      <c r="J32" s="1235"/>
      <c r="L32" s="1234"/>
      <c r="T32" s="1235"/>
    </row>
    <row r="33" spans="2:20">
      <c r="B33" s="1234"/>
      <c r="J33" s="1235"/>
      <c r="L33" s="1234"/>
      <c r="T33" s="1235"/>
    </row>
    <row r="34" spans="2:20">
      <c r="B34" s="1234"/>
      <c r="J34" s="1235"/>
      <c r="L34" s="1234"/>
      <c r="T34" s="1235"/>
    </row>
    <row r="35" spans="2:20">
      <c r="B35" s="1234"/>
      <c r="J35" s="1235"/>
      <c r="L35" s="1234"/>
      <c r="T35" s="1235"/>
    </row>
    <row r="36" spans="2:20">
      <c r="B36" s="1234"/>
      <c r="J36" s="1235"/>
      <c r="L36" s="1234"/>
      <c r="T36" s="1235"/>
    </row>
    <row r="37" spans="2:20">
      <c r="B37" s="1234"/>
      <c r="J37" s="1235"/>
      <c r="L37" s="1234"/>
      <c r="T37" s="1235"/>
    </row>
    <row r="38" spans="2:20">
      <c r="B38" s="1234"/>
      <c r="J38" s="1235"/>
      <c r="L38" s="1234"/>
      <c r="T38" s="1235"/>
    </row>
    <row r="39" spans="2:20">
      <c r="B39" s="1234"/>
      <c r="J39" s="1235"/>
      <c r="L39" s="1234"/>
      <c r="T39" s="1235"/>
    </row>
    <row r="40" ht="15.75" spans="2:20">
      <c r="B40" s="1236"/>
      <c r="C40" s="1237"/>
      <c r="D40" s="1237"/>
      <c r="E40" s="1237"/>
      <c r="F40" s="1237"/>
      <c r="G40" s="1237"/>
      <c r="H40" s="1237"/>
      <c r="I40" s="1237"/>
      <c r="J40" s="1238"/>
      <c r="L40" s="1236"/>
      <c r="M40" s="1237"/>
      <c r="N40" s="1237"/>
      <c r="O40" s="1237"/>
      <c r="P40" s="1237"/>
      <c r="Q40" s="1237"/>
      <c r="R40" s="1237"/>
      <c r="S40" s="1237"/>
      <c r="T40" s="1238"/>
    </row>
  </sheetData>
  <mergeCells count="5">
    <mergeCell ref="C1:D1"/>
    <mergeCell ref="B4:J4"/>
    <mergeCell ref="L4:T4"/>
    <mergeCell ref="B23:J23"/>
    <mergeCell ref="L23:T23"/>
  </mergeCells>
  <pageMargins left="0.7" right="0.7" top="0.75" bottom="0.75" header="0.3" footer="0.3"/>
  <pageSetup paperSize="8" scale="74" orientation="portrait"/>
  <headerFooter>
    <oddFooter>&amp;R
&amp;1#&amp;"Aptos"&amp;10&amp;K000000 Data sensitivity - Public</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C6682"/>
    <pageSetUpPr fitToPage="1"/>
  </sheetPr>
  <dimension ref="A1:I233"/>
  <sheetViews>
    <sheetView view="pageBreakPreview" zoomScale="70" zoomScaleNormal="70" workbookViewId="0">
      <selection activeCell="A10" sqref="A10:E223"/>
    </sheetView>
  </sheetViews>
  <sheetFormatPr defaultColWidth="9.21904761904762" defaultRowHeight="15.75"/>
  <cols>
    <col min="1" max="1" width="26.4380952380952" style="1157" customWidth="1"/>
    <col min="2" max="2" width="55.552380952381" style="1158" customWidth="1"/>
    <col min="3" max="3" width="38.7809523809524" style="1158" customWidth="1"/>
    <col min="4" max="4" width="19.7809523809524" style="1158" customWidth="1"/>
    <col min="5" max="5" width="55" style="1159" customWidth="1"/>
    <col min="6" max="6" width="15.2190476190476" style="1160" customWidth="1"/>
    <col min="7" max="7" width="19" style="1160" customWidth="1"/>
    <col min="8" max="8" width="20.4380952380952" style="1160" customWidth="1"/>
    <col min="9" max="9" width="26.2190476190476" style="1161" customWidth="1"/>
    <col min="10" max="10" width="13" style="1158" customWidth="1"/>
    <col min="11" max="11" width="10.4380952380952" style="1158" customWidth="1"/>
    <col min="12" max="12" width="17.4380952380952" style="1158" customWidth="1"/>
    <col min="13" max="16384" width="9.21904761904762" style="1158"/>
  </cols>
  <sheetData>
    <row r="1" ht="18.75" spans="1:9">
      <c r="A1" s="1162"/>
      <c r="B1" s="1163"/>
      <c r="C1" s="1163"/>
      <c r="D1" s="1163"/>
      <c r="E1" s="1163"/>
      <c r="F1" s="1163"/>
      <c r="G1" s="1163"/>
      <c r="H1" s="1164"/>
      <c r="I1" s="1165"/>
    </row>
    <row r="2" ht="32.25" customHeight="1" spans="1:9">
      <c r="A2" s="1166" t="s">
        <v>26</v>
      </c>
      <c r="B2" s="1167"/>
      <c r="C2" s="1168" t="str">
        <f>'General Information'!C3</f>
        <v>Improvement of Waad Al Shamal Industrial City Fence &amp; Gates</v>
      </c>
      <c r="D2" s="1169"/>
      <c r="E2" s="1169"/>
      <c r="F2" s="1169"/>
      <c r="G2" s="1169"/>
      <c r="H2" s="1170"/>
      <c r="I2" s="1171" t="s">
        <v>283</v>
      </c>
    </row>
    <row r="3" ht="27" customHeight="1" spans="1:9">
      <c r="A3" s="1166" t="s">
        <v>28</v>
      </c>
      <c r="B3" s="1167"/>
      <c r="C3" s="1172" t="str">
        <f>'General Information'!C4</f>
        <v>WAS1-05-006</v>
      </c>
      <c r="D3" s="1173"/>
      <c r="E3" s="1171" t="s">
        <v>284</v>
      </c>
      <c r="F3" s="1174">
        <f>Progress!B18</f>
        <v>15898659.13</v>
      </c>
      <c r="G3" s="1174"/>
      <c r="H3" s="1175"/>
      <c r="I3" s="1176">
        <v>0</v>
      </c>
    </row>
    <row r="4" ht="27" customHeight="1" spans="1:9">
      <c r="A4" s="1166" t="s">
        <v>285</v>
      </c>
      <c r="B4" s="1167"/>
      <c r="C4" s="1177" t="s">
        <v>286</v>
      </c>
      <c r="D4" s="1178">
        <f>G4-6</f>
        <v>46280</v>
      </c>
      <c r="E4" s="1171" t="s">
        <v>287</v>
      </c>
      <c r="F4" s="1177" t="s">
        <v>24</v>
      </c>
      <c r="G4" s="1177">
        <f>'General Information'!L1</f>
        <v>46286</v>
      </c>
      <c r="H4" s="1179"/>
      <c r="I4" s="1176">
        <f>Total</f>
        <v>0</v>
      </c>
    </row>
    <row r="5" spans="1:9">
      <c r="A5" s="1180"/>
      <c r="B5" s="1181"/>
      <c r="C5" s="1181"/>
      <c r="D5" s="1181"/>
      <c r="E5" s="1182"/>
      <c r="F5" s="1183"/>
      <c r="G5" s="1183"/>
      <c r="H5" s="1183"/>
      <c r="I5" s="1184"/>
    </row>
    <row r="6" ht="66.75" customHeight="1" spans="1:9">
      <c r="A6" s="1185" t="s">
        <v>288</v>
      </c>
      <c r="B6" s="1185" t="s">
        <v>289</v>
      </c>
      <c r="C6" s="1185" t="s">
        <v>290</v>
      </c>
      <c r="D6" s="1185" t="s">
        <v>280</v>
      </c>
      <c r="E6" s="1185" t="s">
        <v>291</v>
      </c>
      <c r="F6" s="1185" t="s">
        <v>292</v>
      </c>
      <c r="G6" s="1185" t="s">
        <v>293</v>
      </c>
      <c r="H6" s="1186" t="s">
        <v>294</v>
      </c>
      <c r="I6" s="1185" t="s">
        <v>295</v>
      </c>
    </row>
    <row r="7" ht="15" spans="1:9">
      <c r="A7" s="1187"/>
      <c r="B7" s="1188"/>
      <c r="C7" s="1189"/>
      <c r="D7" s="1190"/>
      <c r="E7" s="1187"/>
      <c r="F7" s="1191"/>
      <c r="G7" s="1191"/>
      <c r="H7" s="1192">
        <f>F7*G7</f>
        <v>0</v>
      </c>
      <c r="I7" s="1193"/>
    </row>
    <row r="8" ht="15" spans="1:9">
      <c r="A8" s="1194"/>
      <c r="B8" s="1195"/>
      <c r="C8" s="1196"/>
      <c r="D8" s="1197"/>
      <c r="E8" s="1194"/>
      <c r="F8" s="1198"/>
      <c r="G8" s="1198"/>
      <c r="H8" s="1199">
        <f>F8*G8</f>
        <v>0</v>
      </c>
      <c r="I8" s="1200"/>
    </row>
    <row r="9" ht="72.75" customHeight="1" spans="1:9">
      <c r="A9" s="1166" t="s">
        <v>296</v>
      </c>
      <c r="B9" s="1167" t="s">
        <v>297</v>
      </c>
      <c r="C9" s="1167"/>
      <c r="D9" s="1201"/>
      <c r="E9" s="1167"/>
      <c r="F9" s="1167"/>
      <c r="G9" s="1167"/>
      <c r="H9" s="1202">
        <f>Total</f>
        <v>0</v>
      </c>
      <c r="I9" s="1167"/>
    </row>
    <row r="10" ht="72.75" customHeight="1" spans="1:9">
      <c r="A10" s="1203"/>
      <c r="B10" s="1204"/>
      <c r="C10" s="1205"/>
      <c r="D10" s="1206"/>
      <c r="E10" s="1207"/>
      <c r="F10" s="1208"/>
      <c r="G10" s="1209"/>
      <c r="H10" s="1209"/>
      <c r="I10" s="1210"/>
    </row>
    <row r="11" ht="72.75" customHeight="1" spans="1:9">
      <c r="A11" s="1211"/>
      <c r="B11" s="1204"/>
      <c r="C11" s="1205"/>
      <c r="D11" s="1206"/>
      <c r="E11" s="1207"/>
      <c r="F11" s="1208"/>
      <c r="G11" s="1209"/>
      <c r="H11" s="1209"/>
      <c r="I11" s="1210"/>
    </row>
    <row r="12" ht="72.75" customHeight="1" spans="1:9">
      <c r="A12" s="1211"/>
      <c r="B12" s="1204"/>
      <c r="C12" s="1205"/>
      <c r="D12" s="1206"/>
      <c r="E12" s="1207"/>
      <c r="F12" s="1208"/>
      <c r="G12" s="1209"/>
      <c r="H12" s="1209"/>
      <c r="I12" s="1210"/>
    </row>
    <row r="13" ht="72.75" customHeight="1" spans="1:9">
      <c r="A13" s="1211"/>
      <c r="B13" s="1204"/>
      <c r="C13" s="1205"/>
      <c r="D13" s="1206"/>
      <c r="E13" s="1207"/>
      <c r="F13" s="1208"/>
      <c r="G13" s="1209"/>
      <c r="H13" s="1209"/>
      <c r="I13" s="1210"/>
    </row>
    <row r="14" ht="72.75" customHeight="1" spans="1:9">
      <c r="A14" s="1211"/>
      <c r="B14" s="1204"/>
      <c r="C14" s="1205"/>
      <c r="D14" s="1206"/>
      <c r="E14" s="1207"/>
      <c r="F14" s="1208"/>
      <c r="G14" s="1209"/>
      <c r="H14" s="1209"/>
      <c r="I14" s="1210"/>
    </row>
    <row r="15" ht="72.75" customHeight="1" spans="1:9">
      <c r="A15" s="1211"/>
      <c r="B15" s="1204"/>
      <c r="C15" s="1205"/>
      <c r="D15" s="1206"/>
      <c r="E15" s="1207"/>
      <c r="F15" s="1208"/>
      <c r="G15" s="1209"/>
      <c r="H15" s="1209"/>
      <c r="I15" s="1210"/>
    </row>
    <row r="16" ht="72.75" customHeight="1" spans="1:9">
      <c r="A16" s="1211"/>
      <c r="B16" s="1204"/>
      <c r="C16" s="1205"/>
      <c r="D16" s="1206"/>
      <c r="E16" s="1207"/>
      <c r="F16" s="1208"/>
      <c r="G16" s="1209"/>
      <c r="H16" s="1209"/>
      <c r="I16" s="1210"/>
    </row>
    <row r="17" ht="72.75" customHeight="1" spans="1:9">
      <c r="A17" s="1211"/>
      <c r="B17" s="1204"/>
      <c r="C17" s="1205"/>
      <c r="D17" s="1206"/>
      <c r="E17" s="1207"/>
      <c r="F17" s="1208"/>
      <c r="G17" s="1209"/>
      <c r="H17" s="1209"/>
      <c r="I17" s="1210"/>
    </row>
    <row r="18" ht="72.75" customHeight="1" spans="1:9">
      <c r="A18" s="1211"/>
      <c r="B18" s="1204"/>
      <c r="C18" s="1205"/>
      <c r="D18" s="1206"/>
      <c r="E18" s="1207"/>
      <c r="F18" s="1208"/>
      <c r="G18" s="1209"/>
      <c r="H18" s="1209"/>
      <c r="I18" s="1210"/>
    </row>
    <row r="19" ht="72.75" customHeight="1" spans="1:9">
      <c r="A19" s="1211"/>
      <c r="B19" s="1204"/>
      <c r="C19" s="1205"/>
      <c r="D19" s="1206"/>
      <c r="E19" s="1207"/>
      <c r="F19" s="1208"/>
      <c r="G19" s="1209"/>
      <c r="H19" s="1209"/>
      <c r="I19" s="1210"/>
    </row>
    <row r="20" ht="72.75" customHeight="1" spans="1:9">
      <c r="A20" s="1211"/>
      <c r="B20" s="1204"/>
      <c r="C20" s="1205"/>
      <c r="D20" s="1206"/>
      <c r="E20" s="1207"/>
      <c r="F20" s="1208"/>
      <c r="G20" s="1209"/>
      <c r="H20" s="1209"/>
      <c r="I20" s="1210"/>
    </row>
    <row r="21" ht="72.75" customHeight="1" spans="1:9">
      <c r="A21" s="1211"/>
      <c r="B21" s="1204"/>
      <c r="C21" s="1205"/>
      <c r="D21" s="1206"/>
      <c r="E21" s="1207"/>
      <c r="F21" s="1208"/>
      <c r="G21" s="1209"/>
      <c r="H21" s="1209"/>
      <c r="I21" s="1210"/>
    </row>
    <row r="22" ht="72.75" customHeight="1" spans="1:9">
      <c r="A22" s="1211"/>
      <c r="B22" s="1204"/>
      <c r="C22" s="1205"/>
      <c r="D22" s="1206"/>
      <c r="E22" s="1207"/>
      <c r="F22" s="1208"/>
      <c r="G22" s="1209"/>
      <c r="H22" s="1209"/>
      <c r="I22" s="1210"/>
    </row>
    <row r="23" ht="72.75" customHeight="1" spans="1:9">
      <c r="A23" s="1211"/>
      <c r="B23" s="1204"/>
      <c r="C23" s="1205"/>
      <c r="D23" s="1206"/>
      <c r="E23" s="1207"/>
      <c r="F23" s="1208"/>
      <c r="G23" s="1209"/>
      <c r="H23" s="1209"/>
      <c r="I23" s="1210"/>
    </row>
    <row r="24" ht="72.75" customHeight="1" spans="1:9">
      <c r="A24" s="1211"/>
      <c r="B24" s="1204"/>
      <c r="C24" s="1205"/>
      <c r="D24" s="1206"/>
      <c r="E24" s="1207"/>
      <c r="F24" s="1208"/>
      <c r="G24" s="1209"/>
      <c r="H24" s="1209"/>
      <c r="I24" s="1210"/>
    </row>
    <row r="25" ht="72.75" customHeight="1" spans="1:9">
      <c r="A25" s="1211"/>
      <c r="B25" s="1204"/>
      <c r="C25" s="1205"/>
      <c r="D25" s="1206"/>
      <c r="E25" s="1207"/>
      <c r="F25" s="1208"/>
      <c r="G25" s="1209"/>
      <c r="H25" s="1209"/>
      <c r="I25" s="1210"/>
    </row>
    <row r="26" ht="72.75" customHeight="1" spans="1:9">
      <c r="A26" s="1211"/>
      <c r="B26" s="1204"/>
      <c r="C26" s="1205"/>
      <c r="D26" s="1206"/>
      <c r="E26" s="1207"/>
      <c r="F26" s="1208"/>
      <c r="G26" s="1209"/>
      <c r="H26" s="1209"/>
      <c r="I26" s="1210"/>
    </row>
    <row r="27" ht="72.75" customHeight="1" spans="1:9">
      <c r="A27" s="1211"/>
      <c r="B27" s="1204"/>
      <c r="C27" s="1205"/>
      <c r="D27" s="1206"/>
      <c r="E27" s="1207"/>
      <c r="F27" s="1208"/>
      <c r="G27" s="1209"/>
      <c r="H27" s="1209"/>
      <c r="I27" s="1210"/>
    </row>
    <row r="28" ht="72.75" customHeight="1" spans="1:9">
      <c r="A28" s="1211"/>
      <c r="B28" s="1204"/>
      <c r="C28" s="1205"/>
      <c r="D28" s="1206"/>
      <c r="E28" s="1207"/>
      <c r="F28" s="1208"/>
      <c r="G28" s="1209"/>
      <c r="H28" s="1209"/>
      <c r="I28" s="1210"/>
    </row>
    <row r="29" ht="72.75" customHeight="1" spans="1:9">
      <c r="A29" s="1211"/>
      <c r="B29" s="1204"/>
      <c r="C29" s="1205"/>
      <c r="D29" s="1206"/>
      <c r="E29" s="1207"/>
      <c r="F29" s="1208"/>
      <c r="G29" s="1209"/>
      <c r="H29" s="1209"/>
      <c r="I29" s="1210"/>
    </row>
    <row r="30" ht="72.75" customHeight="1" spans="1:9">
      <c r="A30" s="1211"/>
      <c r="B30" s="1204"/>
      <c r="C30" s="1205"/>
      <c r="D30" s="1206"/>
      <c r="E30" s="1205"/>
      <c r="F30" s="1208"/>
      <c r="G30" s="1209"/>
      <c r="H30" s="1209"/>
      <c r="I30" s="1210"/>
    </row>
    <row r="31" ht="72.75" customHeight="1" spans="1:9">
      <c r="A31" s="1211"/>
      <c r="B31" s="1204"/>
      <c r="C31" s="1205"/>
      <c r="D31" s="1206"/>
      <c r="E31" s="1205"/>
      <c r="F31" s="1208"/>
      <c r="G31" s="1209"/>
      <c r="H31" s="1209"/>
      <c r="I31" s="1210"/>
    </row>
    <row r="32" ht="72.75" customHeight="1" spans="1:9">
      <c r="A32" s="1211"/>
      <c r="B32" s="1204"/>
      <c r="C32" s="1205"/>
      <c r="D32" s="1206"/>
      <c r="E32" s="1207"/>
      <c r="F32" s="1208"/>
      <c r="G32" s="1209"/>
      <c r="H32" s="1209"/>
      <c r="I32" s="1210"/>
    </row>
    <row r="33" ht="72.75" customHeight="1" spans="1:9">
      <c r="A33" s="1211"/>
      <c r="B33" s="1204"/>
      <c r="C33" s="1205"/>
      <c r="D33" s="1206"/>
      <c r="E33" s="1205"/>
      <c r="F33" s="1208"/>
      <c r="G33" s="1209"/>
      <c r="H33" s="1209"/>
      <c r="I33" s="1210"/>
    </row>
    <row r="34" ht="72.75" customHeight="1" spans="1:9">
      <c r="A34" s="1211"/>
      <c r="B34" s="1204"/>
      <c r="C34" s="1205"/>
      <c r="D34" s="1206"/>
      <c r="E34" s="1207"/>
      <c r="F34" s="1208"/>
      <c r="G34" s="1209"/>
      <c r="H34" s="1209"/>
      <c r="I34" s="1210"/>
    </row>
    <row r="35" ht="72.75" customHeight="1" spans="1:9">
      <c r="A35" s="1211"/>
      <c r="B35" s="1204"/>
      <c r="C35" s="1205"/>
      <c r="D35" s="1206"/>
      <c r="E35" s="1207"/>
      <c r="F35" s="1208"/>
      <c r="G35" s="1209"/>
      <c r="H35" s="1209"/>
      <c r="I35" s="1210"/>
    </row>
    <row r="36" ht="72.75" customHeight="1" spans="1:9">
      <c r="A36" s="1212"/>
      <c r="B36" s="1204"/>
      <c r="C36" s="1205"/>
      <c r="D36" s="1206"/>
      <c r="E36" s="1207"/>
      <c r="F36" s="1208"/>
      <c r="G36" s="1209"/>
      <c r="H36" s="1209"/>
      <c r="I36" s="1210"/>
    </row>
    <row r="37" ht="72.75" customHeight="1" spans="1:9">
      <c r="A37" s="1211"/>
      <c r="B37" s="1204"/>
      <c r="C37" s="1205"/>
      <c r="D37" s="1206"/>
      <c r="E37" s="1207"/>
      <c r="F37" s="1208"/>
      <c r="G37" s="1209"/>
      <c r="H37" s="1209"/>
      <c r="I37" s="1210"/>
    </row>
    <row r="38" ht="72.75" customHeight="1" spans="1:9">
      <c r="A38" s="1211"/>
      <c r="B38" s="1204"/>
      <c r="C38" s="1205"/>
      <c r="D38" s="1206"/>
      <c r="E38" s="1207"/>
      <c r="F38" s="1208"/>
      <c r="G38" s="1209"/>
      <c r="H38" s="1209"/>
      <c r="I38" s="1210"/>
    </row>
    <row r="39" ht="72.75" customHeight="1" spans="1:9">
      <c r="A39" s="1211"/>
      <c r="B39" s="1204"/>
      <c r="C39" s="1205"/>
      <c r="D39" s="1206"/>
      <c r="E39" s="1207"/>
      <c r="F39" s="1208"/>
      <c r="G39" s="1209"/>
      <c r="H39" s="1209"/>
      <c r="I39" s="1210"/>
    </row>
    <row r="40" ht="72.75" customHeight="1" spans="1:9">
      <c r="A40" s="1211"/>
      <c r="B40" s="1204"/>
      <c r="C40" s="1205"/>
      <c r="D40" s="1206"/>
      <c r="E40" s="1207"/>
      <c r="F40" s="1208"/>
      <c r="G40" s="1209"/>
      <c r="H40" s="1209"/>
      <c r="I40" s="1210"/>
    </row>
    <row r="41" ht="72.75" customHeight="1" spans="1:9">
      <c r="A41" s="1211"/>
      <c r="B41" s="1204"/>
      <c r="C41" s="1205"/>
      <c r="D41" s="1206"/>
      <c r="E41" s="1207"/>
      <c r="F41" s="1208"/>
      <c r="G41" s="1209"/>
      <c r="H41" s="1209"/>
      <c r="I41" s="1210"/>
    </row>
    <row r="42" ht="72.75" customHeight="1" spans="1:9">
      <c r="A42" s="1211"/>
      <c r="B42" s="1204"/>
      <c r="C42" s="1205"/>
      <c r="D42" s="1206"/>
      <c r="E42" s="1207"/>
      <c r="F42" s="1208"/>
      <c r="G42" s="1209"/>
      <c r="H42" s="1209"/>
      <c r="I42" s="1210"/>
    </row>
    <row r="43" ht="72.75" customHeight="1" spans="1:9">
      <c r="A43" s="1211"/>
      <c r="B43" s="1204"/>
      <c r="C43" s="1205"/>
      <c r="D43" s="1206"/>
      <c r="E43" s="1207"/>
      <c r="F43" s="1208"/>
      <c r="G43" s="1209"/>
      <c r="H43" s="1209"/>
      <c r="I43" s="1210"/>
    </row>
    <row r="44" ht="72.75" customHeight="1" spans="1:9">
      <c r="A44" s="1211"/>
      <c r="B44" s="1204"/>
      <c r="C44" s="1205"/>
      <c r="D44" s="1206"/>
      <c r="E44" s="1207"/>
      <c r="F44" s="1208"/>
      <c r="G44" s="1209"/>
      <c r="H44" s="1209"/>
      <c r="I44" s="1210"/>
    </row>
    <row r="45" ht="72.75" customHeight="1" spans="1:9">
      <c r="A45" s="1211"/>
      <c r="B45" s="1204"/>
      <c r="C45" s="1205"/>
      <c r="D45" s="1206"/>
      <c r="E45" s="1207"/>
      <c r="F45" s="1208"/>
      <c r="G45" s="1209"/>
      <c r="H45" s="1209"/>
      <c r="I45" s="1210"/>
    </row>
    <row r="46" ht="98.55" customHeight="1" spans="1:9">
      <c r="A46" s="1211"/>
      <c r="B46" s="1204"/>
      <c r="C46" s="1205"/>
      <c r="D46" s="1206"/>
      <c r="E46" s="1207"/>
      <c r="F46" s="1208"/>
      <c r="G46" s="1209"/>
      <c r="H46" s="1209"/>
      <c r="I46" s="1210"/>
    </row>
    <row r="47" ht="72.75" customHeight="1" spans="1:9">
      <c r="A47" s="1211"/>
      <c r="B47" s="1204"/>
      <c r="C47" s="1205"/>
      <c r="D47" s="1206"/>
      <c r="E47" s="1207"/>
      <c r="F47" s="1208"/>
      <c r="G47" s="1209"/>
      <c r="H47" s="1209"/>
      <c r="I47" s="1210"/>
    </row>
    <row r="48" ht="72.75" customHeight="1" spans="1:9">
      <c r="A48" s="1211"/>
      <c r="B48" s="1204"/>
      <c r="C48" s="1205"/>
      <c r="D48" s="1206"/>
      <c r="E48" s="1207"/>
      <c r="F48" s="1208"/>
      <c r="G48" s="1209"/>
      <c r="H48" s="1209"/>
      <c r="I48" s="1210"/>
    </row>
    <row r="49" ht="72.75" customHeight="1" spans="1:9">
      <c r="A49" s="1211"/>
      <c r="B49" s="1204"/>
      <c r="C49" s="1205"/>
      <c r="D49" s="1206"/>
      <c r="E49" s="1207"/>
      <c r="F49" s="1208"/>
      <c r="G49" s="1209"/>
      <c r="H49" s="1209"/>
      <c r="I49" s="1210"/>
    </row>
    <row r="50" ht="72.75" customHeight="1" spans="1:9">
      <c r="A50" s="1211"/>
      <c r="B50" s="1204"/>
      <c r="C50" s="1205"/>
      <c r="D50" s="1206"/>
      <c r="E50" s="1207"/>
      <c r="F50" s="1208"/>
      <c r="G50" s="1209"/>
      <c r="H50" s="1209"/>
      <c r="I50" s="1210"/>
    </row>
    <row r="51" ht="72.75" customHeight="1" spans="1:9">
      <c r="A51" s="1211"/>
      <c r="B51" s="1204"/>
      <c r="C51" s="1205"/>
      <c r="D51" s="1206"/>
      <c r="E51" s="1207"/>
      <c r="F51" s="1208"/>
      <c r="G51" s="1209"/>
      <c r="H51" s="1209"/>
      <c r="I51" s="1210"/>
    </row>
    <row r="52" ht="72.75" customHeight="1" spans="1:9">
      <c r="A52" s="1211"/>
      <c r="B52" s="1204"/>
      <c r="C52" s="1205"/>
      <c r="D52" s="1206"/>
      <c r="E52" s="1207"/>
      <c r="F52" s="1208"/>
      <c r="G52" s="1209"/>
      <c r="H52" s="1209"/>
      <c r="I52" s="1210"/>
    </row>
    <row r="53" ht="72.75" customHeight="1" spans="1:9">
      <c r="A53" s="1211"/>
      <c r="B53" s="1204"/>
      <c r="C53" s="1205"/>
      <c r="D53" s="1206"/>
      <c r="E53" s="1207"/>
      <c r="F53" s="1208"/>
      <c r="G53" s="1209"/>
      <c r="H53" s="1209"/>
      <c r="I53" s="1210"/>
    </row>
    <row r="54" ht="72.75" customHeight="1" spans="1:9">
      <c r="A54" s="1211"/>
      <c r="B54" s="1204"/>
      <c r="C54" s="1205"/>
      <c r="D54" s="1206"/>
      <c r="E54" s="1207"/>
      <c r="F54" s="1208"/>
      <c r="G54" s="1209"/>
      <c r="H54" s="1209"/>
      <c r="I54" s="1210"/>
    </row>
    <row r="55" ht="72.75" customHeight="1" spans="1:9">
      <c r="A55" s="1211"/>
      <c r="B55" s="1204"/>
      <c r="C55" s="1205"/>
      <c r="D55" s="1206"/>
      <c r="E55" s="1207"/>
      <c r="F55" s="1208"/>
      <c r="G55" s="1209"/>
      <c r="H55" s="1209"/>
      <c r="I55" s="1210"/>
    </row>
    <row r="56" ht="72.75" customHeight="1" spans="1:9">
      <c r="A56" s="1211"/>
      <c r="B56" s="1204"/>
      <c r="C56" s="1205"/>
      <c r="D56" s="1206"/>
      <c r="E56" s="1207"/>
      <c r="F56" s="1208"/>
      <c r="G56" s="1209"/>
      <c r="H56" s="1209"/>
      <c r="I56" s="1210"/>
    </row>
    <row r="57" ht="72.75" customHeight="1" spans="1:9">
      <c r="A57" s="1211"/>
      <c r="B57" s="1204"/>
      <c r="C57" s="1205"/>
      <c r="D57" s="1206"/>
      <c r="E57" s="1205"/>
      <c r="F57" s="1208"/>
      <c r="G57" s="1209"/>
      <c r="H57" s="1209"/>
      <c r="I57" s="1210"/>
    </row>
    <row r="58" ht="72.75" customHeight="1" spans="1:9">
      <c r="A58" s="1211"/>
      <c r="B58" s="1204"/>
      <c r="C58" s="1205"/>
      <c r="D58" s="1206"/>
      <c r="E58" s="1205"/>
      <c r="F58" s="1208"/>
      <c r="G58" s="1209"/>
      <c r="H58" s="1209"/>
      <c r="I58" s="1210"/>
    </row>
    <row r="59" ht="72.75" customHeight="1" spans="1:9">
      <c r="A59" s="1213"/>
      <c r="B59" s="1204"/>
      <c r="C59" s="1214"/>
      <c r="D59" s="1206"/>
      <c r="E59" s="1215"/>
      <c r="F59" s="1208"/>
      <c r="G59" s="1209"/>
      <c r="H59" s="1209"/>
      <c r="I59" s="1210"/>
    </row>
    <row r="60" ht="72.75" customHeight="1" spans="1:9">
      <c r="A60" s="1213"/>
      <c r="B60" s="1204"/>
      <c r="C60" s="1214"/>
      <c r="D60" s="1206"/>
      <c r="E60" s="1215"/>
      <c r="F60" s="1208"/>
      <c r="G60" s="1209"/>
      <c r="H60" s="1209"/>
      <c r="I60" s="1210"/>
    </row>
    <row r="61" ht="72.75" customHeight="1" spans="1:9">
      <c r="A61" s="1211"/>
      <c r="B61" s="1204"/>
      <c r="C61" s="1214"/>
      <c r="D61" s="1206"/>
      <c r="E61" s="1207"/>
      <c r="F61" s="1208"/>
      <c r="G61" s="1209"/>
      <c r="H61" s="1209"/>
      <c r="I61" s="1210"/>
    </row>
    <row r="62" ht="72.75" customHeight="1" spans="1:9">
      <c r="A62" s="1211"/>
      <c r="B62" s="1204"/>
      <c r="C62" s="1214"/>
      <c r="D62" s="1206"/>
      <c r="E62" s="1207"/>
      <c r="F62" s="1208"/>
      <c r="G62" s="1209"/>
      <c r="H62" s="1209"/>
      <c r="I62" s="1210"/>
    </row>
    <row r="63" ht="72.75" customHeight="1" spans="1:9">
      <c r="A63" s="1211"/>
      <c r="B63" s="1204"/>
      <c r="C63" s="1214"/>
      <c r="D63" s="1206"/>
      <c r="E63" s="1207"/>
      <c r="F63" s="1208"/>
      <c r="G63" s="1209"/>
      <c r="H63" s="1209"/>
      <c r="I63" s="1210"/>
    </row>
    <row r="64" ht="72.75" customHeight="1" spans="1:9">
      <c r="A64" s="1211"/>
      <c r="B64" s="1204"/>
      <c r="C64" s="1214"/>
      <c r="D64" s="1206"/>
      <c r="E64" s="1205"/>
      <c r="F64" s="1208"/>
      <c r="G64" s="1209"/>
      <c r="H64" s="1209"/>
      <c r="I64" s="1210"/>
    </row>
    <row r="65" ht="72.75" customHeight="1" spans="1:9">
      <c r="A65" s="1211"/>
      <c r="B65" s="1204"/>
      <c r="C65" s="1214"/>
      <c r="D65" s="1206"/>
      <c r="E65" s="1207"/>
      <c r="F65" s="1208"/>
      <c r="G65" s="1209"/>
      <c r="H65" s="1209"/>
      <c r="I65" s="1210"/>
    </row>
    <row r="66" ht="72.75" customHeight="1" spans="1:9">
      <c r="A66" s="1211"/>
      <c r="B66" s="1204"/>
      <c r="C66" s="1214"/>
      <c r="D66" s="1206"/>
      <c r="E66" s="1207"/>
      <c r="F66" s="1208"/>
      <c r="G66" s="1209"/>
      <c r="H66" s="1209"/>
      <c r="I66" s="1210"/>
    </row>
    <row r="67" ht="72.75" customHeight="1" spans="1:9">
      <c r="A67" s="1211"/>
      <c r="B67" s="1204"/>
      <c r="C67" s="1214"/>
      <c r="D67" s="1206"/>
      <c r="E67" s="1205"/>
      <c r="F67" s="1208"/>
      <c r="G67" s="1209"/>
      <c r="H67" s="1209"/>
      <c r="I67" s="1210"/>
    </row>
    <row r="68" ht="72.75" customHeight="1" spans="1:9">
      <c r="A68" s="1211"/>
      <c r="B68" s="1204"/>
      <c r="C68" s="1214"/>
      <c r="D68" s="1206"/>
      <c r="E68" s="1207"/>
      <c r="F68" s="1208"/>
      <c r="G68" s="1209"/>
      <c r="H68" s="1209"/>
      <c r="I68" s="1210"/>
    </row>
    <row r="69" ht="72.75" customHeight="1" spans="1:9">
      <c r="A69" s="1211"/>
      <c r="B69" s="1204"/>
      <c r="C69" s="1214"/>
      <c r="D69" s="1206"/>
      <c r="E69" s="1207"/>
      <c r="F69" s="1208"/>
      <c r="G69" s="1209"/>
      <c r="H69" s="1209"/>
      <c r="I69" s="1210"/>
    </row>
    <row r="70" ht="72.75" customHeight="1" spans="1:9">
      <c r="A70" s="1211"/>
      <c r="B70" s="1204"/>
      <c r="C70" s="1214"/>
      <c r="D70" s="1206"/>
      <c r="E70" s="1207"/>
      <c r="F70" s="1208"/>
      <c r="G70" s="1209"/>
      <c r="H70" s="1209"/>
      <c r="I70" s="1210"/>
    </row>
    <row r="71" ht="72.75" customHeight="1" spans="1:9">
      <c r="A71" s="1211"/>
      <c r="B71" s="1204"/>
      <c r="C71" s="1214"/>
      <c r="D71" s="1206"/>
      <c r="E71" s="1207"/>
      <c r="F71" s="1208"/>
      <c r="G71" s="1209"/>
      <c r="H71" s="1209"/>
      <c r="I71" s="1210"/>
    </row>
    <row r="72" ht="72.75" customHeight="1" spans="1:9">
      <c r="A72" s="1211"/>
      <c r="B72" s="1204"/>
      <c r="C72" s="1214"/>
      <c r="D72" s="1206"/>
      <c r="E72" s="1207"/>
      <c r="F72" s="1208"/>
      <c r="G72" s="1209"/>
      <c r="H72" s="1209"/>
      <c r="I72" s="1210"/>
    </row>
    <row r="73" ht="72.75" customHeight="1" spans="1:9">
      <c r="A73" s="1211"/>
      <c r="B73" s="1204"/>
      <c r="C73" s="1214"/>
      <c r="D73" s="1206"/>
      <c r="E73" s="1205"/>
      <c r="F73" s="1208"/>
      <c r="G73" s="1209"/>
      <c r="H73" s="1209"/>
      <c r="I73" s="1210"/>
    </row>
    <row r="74" ht="72.75" customHeight="1" spans="1:9">
      <c r="A74" s="1211"/>
      <c r="B74" s="1204"/>
      <c r="C74" s="1214"/>
      <c r="D74" s="1206"/>
      <c r="E74" s="1207"/>
      <c r="F74" s="1208"/>
      <c r="G74" s="1209"/>
      <c r="H74" s="1209"/>
      <c r="I74" s="1210"/>
    </row>
    <row r="75" ht="72.75" customHeight="1" spans="1:9">
      <c r="A75" s="1211"/>
      <c r="B75" s="1204"/>
      <c r="C75" s="1214"/>
      <c r="D75" s="1206"/>
      <c r="E75" s="1207"/>
      <c r="F75" s="1208"/>
      <c r="G75" s="1209"/>
      <c r="H75" s="1209"/>
      <c r="I75" s="1210"/>
    </row>
    <row r="76" ht="72.75" customHeight="1" spans="1:9">
      <c r="A76" s="1212"/>
      <c r="B76" s="1204"/>
      <c r="C76" s="1214"/>
      <c r="D76" s="1206"/>
      <c r="E76" s="1207"/>
      <c r="F76" s="1208"/>
      <c r="G76" s="1209"/>
      <c r="H76" s="1209"/>
      <c r="I76" s="1210"/>
    </row>
    <row r="77" ht="72.75" customHeight="1" spans="1:9">
      <c r="A77" s="1211"/>
      <c r="B77" s="1204"/>
      <c r="C77" s="1214"/>
      <c r="D77" s="1206"/>
      <c r="E77" s="1207"/>
      <c r="F77" s="1208"/>
      <c r="G77" s="1209"/>
      <c r="H77" s="1209"/>
      <c r="I77" s="1210"/>
    </row>
    <row r="78" ht="72.75" customHeight="1" spans="1:9">
      <c r="A78" s="1211"/>
      <c r="B78" s="1204"/>
      <c r="C78" s="1214"/>
      <c r="D78" s="1206"/>
      <c r="E78" s="1207"/>
      <c r="F78" s="1208"/>
      <c r="G78" s="1209"/>
      <c r="H78" s="1209"/>
      <c r="I78" s="1210"/>
    </row>
    <row r="79" ht="72.75" customHeight="1" spans="1:9">
      <c r="A79" s="1211"/>
      <c r="B79" s="1204"/>
      <c r="C79" s="1214"/>
      <c r="D79" s="1206"/>
      <c r="E79" s="1207"/>
      <c r="F79" s="1208"/>
      <c r="G79" s="1209"/>
      <c r="H79" s="1209"/>
      <c r="I79" s="1210"/>
    </row>
    <row r="80" ht="72.75" customHeight="1" spans="1:9">
      <c r="A80" s="1211"/>
      <c r="B80" s="1204"/>
      <c r="C80" s="1214"/>
      <c r="D80" s="1206"/>
      <c r="E80" s="1207"/>
      <c r="F80" s="1208"/>
      <c r="G80" s="1209"/>
      <c r="H80" s="1209"/>
      <c r="I80" s="1210"/>
    </row>
    <row r="81" ht="72.75" customHeight="1" spans="1:9">
      <c r="A81" s="1211"/>
      <c r="B81" s="1204"/>
      <c r="C81" s="1214"/>
      <c r="D81" s="1206"/>
      <c r="E81" s="1207"/>
      <c r="F81" s="1208"/>
      <c r="G81" s="1209"/>
      <c r="H81" s="1209"/>
      <c r="I81" s="1210"/>
    </row>
    <row r="82" ht="72.75" customHeight="1" spans="1:9">
      <c r="A82" s="1211"/>
      <c r="B82" s="1204"/>
      <c r="C82" s="1214"/>
      <c r="D82" s="1206"/>
      <c r="E82" s="1207"/>
      <c r="F82" s="1208"/>
      <c r="G82" s="1209"/>
      <c r="H82" s="1209"/>
      <c r="I82" s="1210"/>
    </row>
    <row r="83" ht="72.75" customHeight="1" spans="1:9">
      <c r="A83" s="1211"/>
      <c r="B83" s="1204"/>
      <c r="C83" s="1214"/>
      <c r="D83" s="1206"/>
      <c r="E83" s="1207"/>
      <c r="F83" s="1208"/>
      <c r="G83" s="1209"/>
      <c r="H83" s="1209"/>
      <c r="I83" s="1210"/>
    </row>
    <row r="84" ht="72.75" customHeight="1" spans="1:9">
      <c r="A84" s="1211"/>
      <c r="B84" s="1204"/>
      <c r="C84" s="1214"/>
      <c r="D84" s="1206"/>
      <c r="E84" s="1207"/>
      <c r="F84" s="1208"/>
      <c r="G84" s="1209"/>
      <c r="H84" s="1209"/>
      <c r="I84" s="1210"/>
    </row>
    <row r="85" ht="72.75" customHeight="1" spans="1:9">
      <c r="A85" s="1211"/>
      <c r="B85" s="1204"/>
      <c r="C85" s="1214"/>
      <c r="D85" s="1206"/>
      <c r="E85" s="1207"/>
      <c r="F85" s="1208"/>
      <c r="G85" s="1209"/>
      <c r="H85" s="1209"/>
      <c r="I85" s="1210"/>
    </row>
    <row r="86" ht="72.75" customHeight="1" spans="1:9">
      <c r="A86" s="1211"/>
      <c r="B86" s="1204"/>
      <c r="C86" s="1214"/>
      <c r="D86" s="1206"/>
      <c r="E86" s="1207"/>
      <c r="F86" s="1208"/>
      <c r="G86" s="1209"/>
      <c r="H86" s="1209"/>
      <c r="I86" s="1210"/>
    </row>
    <row r="87" ht="72.75" customHeight="1" spans="1:9">
      <c r="A87" s="1211"/>
      <c r="B87" s="1204"/>
      <c r="C87" s="1214"/>
      <c r="D87" s="1206"/>
      <c r="E87" s="1207"/>
      <c r="F87" s="1208"/>
      <c r="G87" s="1209"/>
      <c r="H87" s="1209"/>
      <c r="I87" s="1210"/>
    </row>
    <row r="88" ht="72.75" customHeight="1" spans="1:9">
      <c r="A88" s="1211"/>
      <c r="B88" s="1204"/>
      <c r="C88" s="1214"/>
      <c r="D88" s="1206"/>
      <c r="E88" s="1207"/>
      <c r="F88" s="1208"/>
      <c r="G88" s="1209"/>
      <c r="H88" s="1209"/>
      <c r="I88" s="1210"/>
    </row>
    <row r="89" ht="72.75" customHeight="1" spans="1:9">
      <c r="A89" s="1211"/>
      <c r="B89" s="1204"/>
      <c r="C89" s="1214"/>
      <c r="D89" s="1206"/>
      <c r="E89" s="1207"/>
      <c r="F89" s="1208"/>
      <c r="G89" s="1209"/>
      <c r="H89" s="1209"/>
      <c r="I89" s="1210"/>
    </row>
    <row r="90" ht="72.75" customHeight="1" spans="1:9">
      <c r="A90" s="1211"/>
      <c r="B90" s="1204"/>
      <c r="C90" s="1214"/>
      <c r="D90" s="1206"/>
      <c r="E90" s="1207"/>
      <c r="F90" s="1208"/>
      <c r="G90" s="1209"/>
      <c r="H90" s="1209"/>
      <c r="I90" s="1210"/>
    </row>
    <row r="91" ht="72.75" customHeight="1" spans="1:9">
      <c r="A91" s="1211"/>
      <c r="B91" s="1204"/>
      <c r="C91" s="1214"/>
      <c r="D91" s="1206"/>
      <c r="E91" s="1207"/>
      <c r="F91" s="1208"/>
      <c r="G91" s="1209"/>
      <c r="H91" s="1209"/>
      <c r="I91" s="1210"/>
    </row>
    <row r="92" ht="117" customHeight="1" spans="1:9">
      <c r="A92" s="1211"/>
      <c r="B92" s="1204"/>
      <c r="C92" s="1214"/>
      <c r="D92" s="1206"/>
      <c r="E92" s="1207"/>
      <c r="F92" s="1208"/>
      <c r="G92" s="1209"/>
      <c r="H92" s="1209"/>
      <c r="I92" s="1210"/>
    </row>
    <row r="93" ht="72.75" customHeight="1" spans="1:9">
      <c r="A93" s="1211"/>
      <c r="B93" s="1204"/>
      <c r="C93" s="1214"/>
      <c r="D93" s="1206"/>
      <c r="E93" s="1207"/>
      <c r="F93" s="1208"/>
      <c r="G93" s="1209"/>
      <c r="H93" s="1209"/>
      <c r="I93" s="1210"/>
    </row>
    <row r="94" ht="72.75" customHeight="1" spans="1:9">
      <c r="A94" s="1211"/>
      <c r="B94" s="1204"/>
      <c r="C94" s="1214"/>
      <c r="D94" s="1206"/>
      <c r="E94" s="1207"/>
      <c r="F94" s="1208"/>
      <c r="G94" s="1209"/>
      <c r="H94" s="1209"/>
      <c r="I94" s="1210"/>
    </row>
    <row r="95" ht="72.75" customHeight="1" spans="1:9">
      <c r="A95" s="1211"/>
      <c r="B95" s="1204"/>
      <c r="C95" s="1214"/>
      <c r="D95" s="1206"/>
      <c r="E95" s="1207"/>
      <c r="F95" s="1208"/>
      <c r="G95" s="1209"/>
      <c r="H95" s="1209"/>
      <c r="I95" s="1210"/>
    </row>
    <row r="96" ht="72.75" customHeight="1" spans="1:9">
      <c r="A96" s="1211"/>
      <c r="B96" s="1204"/>
      <c r="C96" s="1214"/>
      <c r="D96" s="1206"/>
      <c r="E96" s="1207"/>
      <c r="F96" s="1208"/>
      <c r="G96" s="1209"/>
      <c r="H96" s="1209"/>
      <c r="I96" s="1210"/>
    </row>
    <row r="97" ht="72.75" customHeight="1" spans="1:9">
      <c r="A97" s="1211"/>
      <c r="B97" s="1204"/>
      <c r="C97" s="1214"/>
      <c r="D97" s="1206"/>
      <c r="E97" s="1207"/>
      <c r="F97" s="1208"/>
      <c r="G97" s="1209"/>
      <c r="H97" s="1209"/>
      <c r="I97" s="1210"/>
    </row>
    <row r="98" ht="72.75" customHeight="1" spans="1:9">
      <c r="A98" s="1211"/>
      <c r="B98" s="1204"/>
      <c r="C98" s="1214"/>
      <c r="D98" s="1206"/>
      <c r="E98" s="1207"/>
      <c r="F98" s="1208"/>
      <c r="G98" s="1209"/>
      <c r="H98" s="1209"/>
      <c r="I98" s="1210"/>
    </row>
    <row r="99" ht="72.75" customHeight="1" spans="1:9">
      <c r="A99" s="1211"/>
      <c r="B99" s="1204"/>
      <c r="C99" s="1214"/>
      <c r="D99" s="1206"/>
      <c r="E99" s="1207"/>
      <c r="F99" s="1208"/>
      <c r="G99" s="1209"/>
      <c r="H99" s="1209"/>
      <c r="I99" s="1210"/>
    </row>
    <row r="100" ht="72.75" customHeight="1" spans="1:9">
      <c r="A100" s="1211"/>
      <c r="B100" s="1204"/>
      <c r="C100" s="1214"/>
      <c r="D100" s="1206"/>
      <c r="E100" s="1207"/>
      <c r="F100" s="1208"/>
      <c r="G100" s="1209"/>
      <c r="H100" s="1209"/>
      <c r="I100" s="1210"/>
    </row>
    <row r="101" ht="72.75" customHeight="1" spans="1:9">
      <c r="A101" s="1211"/>
      <c r="B101" s="1204"/>
      <c r="C101" s="1214"/>
      <c r="D101" s="1206"/>
      <c r="E101" s="1207"/>
      <c r="F101" s="1208"/>
      <c r="G101" s="1209"/>
      <c r="H101" s="1209"/>
      <c r="I101" s="1210"/>
    </row>
    <row r="102" ht="72.75" customHeight="1" spans="1:9">
      <c r="A102" s="1211"/>
      <c r="B102" s="1204"/>
      <c r="C102" s="1214"/>
      <c r="D102" s="1206"/>
      <c r="E102" s="1207"/>
      <c r="F102" s="1208"/>
      <c r="G102" s="1209"/>
      <c r="H102" s="1209"/>
      <c r="I102" s="1210"/>
    </row>
    <row r="103" ht="72.75" customHeight="1" spans="1:9">
      <c r="A103" s="1211"/>
      <c r="B103" s="1204"/>
      <c r="C103" s="1214"/>
      <c r="D103" s="1206"/>
      <c r="E103" s="1207"/>
      <c r="F103" s="1208"/>
      <c r="G103" s="1209"/>
      <c r="H103" s="1209"/>
      <c r="I103" s="1210"/>
    </row>
    <row r="104" ht="72.75" customHeight="1" spans="1:9">
      <c r="A104" s="1211"/>
      <c r="B104" s="1204"/>
      <c r="C104" s="1214"/>
      <c r="D104" s="1206"/>
      <c r="E104" s="1207"/>
      <c r="F104" s="1208"/>
      <c r="G104" s="1209"/>
      <c r="H104" s="1209"/>
      <c r="I104" s="1210"/>
    </row>
    <row r="105" ht="72.75" customHeight="1" spans="1:9">
      <c r="A105" s="1211"/>
      <c r="B105" s="1204"/>
      <c r="C105" s="1214"/>
      <c r="D105" s="1206"/>
      <c r="E105" s="1207"/>
      <c r="F105" s="1208"/>
      <c r="G105" s="1209"/>
      <c r="H105" s="1209"/>
      <c r="I105" s="1210"/>
    </row>
    <row r="106" ht="72.75" customHeight="1" spans="1:9">
      <c r="A106" s="1211"/>
      <c r="B106" s="1204"/>
      <c r="C106" s="1214"/>
      <c r="D106" s="1206"/>
      <c r="E106" s="1207"/>
      <c r="F106" s="1208"/>
      <c r="G106" s="1209"/>
      <c r="H106" s="1209"/>
      <c r="I106" s="1210"/>
    </row>
    <row r="107" ht="72.75" customHeight="1" spans="1:9">
      <c r="A107" s="1211"/>
      <c r="B107" s="1204"/>
      <c r="C107" s="1214"/>
      <c r="D107" s="1206"/>
      <c r="E107" s="1207"/>
      <c r="F107" s="1208"/>
      <c r="G107" s="1209"/>
      <c r="H107" s="1209"/>
      <c r="I107" s="1210"/>
    </row>
    <row r="108" ht="72.75" customHeight="1" spans="1:9">
      <c r="A108" s="1211"/>
      <c r="B108" s="1204"/>
      <c r="C108" s="1214"/>
      <c r="D108" s="1206"/>
      <c r="E108" s="1207"/>
      <c r="F108" s="1208"/>
      <c r="G108" s="1209"/>
      <c r="H108" s="1209"/>
      <c r="I108" s="1210"/>
    </row>
    <row r="109" ht="72.75" customHeight="1" spans="1:9">
      <c r="A109" s="1211"/>
      <c r="B109" s="1204"/>
      <c r="C109" s="1214"/>
      <c r="D109" s="1206"/>
      <c r="E109" s="1207"/>
      <c r="F109" s="1208"/>
      <c r="G109" s="1209"/>
      <c r="H109" s="1209"/>
      <c r="I109" s="1210"/>
    </row>
    <row r="110" ht="72.75" customHeight="1" spans="1:9">
      <c r="A110" s="1212"/>
      <c r="B110" s="1204"/>
      <c r="C110" s="1214"/>
      <c r="D110" s="1206"/>
      <c r="E110" s="1207"/>
      <c r="F110" s="1208"/>
      <c r="G110" s="1209"/>
      <c r="H110" s="1209"/>
      <c r="I110" s="1210"/>
    </row>
    <row r="111" ht="72.75" customHeight="1" spans="1:9">
      <c r="A111" s="1212"/>
      <c r="B111" s="1204"/>
      <c r="C111" s="1214"/>
      <c r="D111" s="1206"/>
      <c r="E111" s="1207"/>
      <c r="F111" s="1208"/>
      <c r="G111" s="1209"/>
      <c r="H111" s="1209"/>
      <c r="I111" s="1210"/>
    </row>
    <row r="112" ht="72.75" customHeight="1" spans="1:9">
      <c r="A112" s="1212"/>
      <c r="B112" s="1204"/>
      <c r="C112" s="1214"/>
      <c r="D112" s="1206"/>
      <c r="E112" s="1207"/>
      <c r="F112" s="1208"/>
      <c r="G112" s="1209"/>
      <c r="H112" s="1209"/>
      <c r="I112" s="1210"/>
    </row>
    <row r="113" ht="72.75" customHeight="1" spans="1:9">
      <c r="A113" s="1212"/>
      <c r="B113" s="1204"/>
      <c r="C113" s="1214"/>
      <c r="D113" s="1206"/>
      <c r="E113" s="1207"/>
      <c r="F113" s="1208"/>
      <c r="G113" s="1209"/>
      <c r="H113" s="1209"/>
      <c r="I113" s="1210"/>
    </row>
    <row r="114" ht="72.75" customHeight="1" spans="1:9">
      <c r="A114" s="1211"/>
      <c r="B114" s="1204"/>
      <c r="C114" s="1214"/>
      <c r="D114" s="1206"/>
      <c r="E114" s="1207"/>
      <c r="F114" s="1208"/>
      <c r="G114" s="1209"/>
      <c r="H114" s="1209"/>
      <c r="I114" s="1210"/>
    </row>
    <row r="115" ht="72.75" customHeight="1" spans="1:9">
      <c r="A115" s="1211"/>
      <c r="B115" s="1204"/>
      <c r="C115" s="1214"/>
      <c r="D115" s="1206"/>
      <c r="E115" s="1207"/>
      <c r="F115" s="1208"/>
      <c r="G115" s="1209"/>
      <c r="H115" s="1209"/>
      <c r="I115" s="1210"/>
    </row>
    <row r="116" ht="72.75" customHeight="1" spans="1:9">
      <c r="A116" s="1211"/>
      <c r="B116" s="1204"/>
      <c r="C116" s="1214"/>
      <c r="D116" s="1206"/>
      <c r="E116" s="1207"/>
      <c r="F116" s="1208"/>
      <c r="G116" s="1209"/>
      <c r="H116" s="1209"/>
      <c r="I116" s="1210"/>
    </row>
    <row r="117" ht="72.75" customHeight="1" spans="1:9">
      <c r="A117" s="1212"/>
      <c r="B117" s="1204"/>
      <c r="C117" s="1214"/>
      <c r="D117" s="1206"/>
      <c r="E117" s="1207"/>
      <c r="F117" s="1208"/>
      <c r="G117" s="1209"/>
      <c r="H117" s="1209"/>
      <c r="I117" s="1210"/>
    </row>
    <row r="118" ht="72.75" customHeight="1" spans="1:9">
      <c r="A118" s="1212"/>
      <c r="B118" s="1204"/>
      <c r="C118" s="1214"/>
      <c r="D118" s="1206"/>
      <c r="E118" s="1207"/>
      <c r="F118" s="1208"/>
      <c r="G118" s="1209"/>
      <c r="H118" s="1209"/>
      <c r="I118" s="1210"/>
    </row>
    <row r="119" ht="72.75" customHeight="1" spans="1:9">
      <c r="A119" s="1211"/>
      <c r="B119" s="1204"/>
      <c r="C119" s="1214"/>
      <c r="D119" s="1206"/>
      <c r="E119" s="1207"/>
      <c r="F119" s="1208"/>
      <c r="G119" s="1209"/>
      <c r="H119" s="1209"/>
      <c r="I119" s="1210"/>
    </row>
    <row r="120" ht="72.75" customHeight="1" spans="1:9">
      <c r="A120" s="1211"/>
      <c r="B120" s="1204"/>
      <c r="C120" s="1214"/>
      <c r="D120" s="1206"/>
      <c r="E120" s="1207"/>
      <c r="F120" s="1208"/>
      <c r="G120" s="1209"/>
      <c r="H120" s="1209"/>
      <c r="I120" s="1210"/>
    </row>
    <row r="121" ht="72.75" customHeight="1" spans="1:9">
      <c r="A121" s="1211"/>
      <c r="B121" s="1204"/>
      <c r="C121" s="1214"/>
      <c r="D121" s="1206"/>
      <c r="E121" s="1207"/>
      <c r="F121" s="1208"/>
      <c r="G121" s="1209"/>
      <c r="H121" s="1209"/>
      <c r="I121" s="1210"/>
    </row>
    <row r="122" ht="72.75" customHeight="1" spans="1:9">
      <c r="A122" s="1211"/>
      <c r="B122" s="1204"/>
      <c r="C122" s="1214"/>
      <c r="D122" s="1206"/>
      <c r="E122" s="1207"/>
      <c r="F122" s="1208"/>
      <c r="G122" s="1209"/>
      <c r="H122" s="1209"/>
      <c r="I122" s="1210"/>
    </row>
    <row r="123" ht="72.75" customHeight="1" spans="1:9">
      <c r="A123" s="1216"/>
      <c r="B123" s="1217"/>
      <c r="C123" s="1214"/>
      <c r="D123" s="1218"/>
      <c r="E123" s="1207"/>
      <c r="F123" s="1208"/>
      <c r="G123" s="1209"/>
      <c r="H123" s="1209"/>
      <c r="I123" s="1210"/>
    </row>
    <row r="124" ht="72.75" customHeight="1" spans="1:9">
      <c r="A124" s="1216"/>
      <c r="B124" s="1217"/>
      <c r="C124" s="1214"/>
      <c r="D124" s="1218"/>
      <c r="E124" s="1207"/>
      <c r="F124" s="1208"/>
      <c r="G124" s="1209"/>
      <c r="H124" s="1209"/>
      <c r="I124" s="1210"/>
    </row>
    <row r="125" ht="72.75" customHeight="1" spans="1:9">
      <c r="A125" s="1216"/>
      <c r="B125" s="1217"/>
      <c r="C125" s="1214"/>
      <c r="D125" s="1218"/>
      <c r="E125" s="1207"/>
      <c r="F125" s="1208"/>
      <c r="G125" s="1209"/>
      <c r="H125" s="1209"/>
      <c r="I125" s="1210"/>
    </row>
    <row r="126" ht="72.75" customHeight="1" spans="1:9">
      <c r="A126" s="1219"/>
      <c r="B126" s="1217"/>
      <c r="C126" s="1214"/>
      <c r="D126" s="1218"/>
      <c r="E126" s="1207"/>
      <c r="F126" s="1208"/>
      <c r="G126" s="1209"/>
      <c r="H126" s="1209"/>
      <c r="I126" s="1210"/>
    </row>
    <row r="127" ht="72.75" customHeight="1" spans="1:9">
      <c r="A127" s="1219"/>
      <c r="B127" s="1217"/>
      <c r="C127" s="1214"/>
      <c r="D127" s="1218"/>
      <c r="E127" s="1207"/>
      <c r="F127" s="1208"/>
      <c r="G127" s="1209"/>
      <c r="H127" s="1209"/>
      <c r="I127" s="1210"/>
    </row>
    <row r="128" ht="72.75" customHeight="1" spans="1:9">
      <c r="A128" s="1216"/>
      <c r="B128" s="1217"/>
      <c r="C128" s="1214"/>
      <c r="D128" s="1218"/>
      <c r="E128" s="1207"/>
      <c r="F128" s="1208"/>
      <c r="G128" s="1209"/>
      <c r="H128" s="1209"/>
      <c r="I128" s="1210"/>
    </row>
    <row r="129" ht="72.75" customHeight="1" spans="1:9">
      <c r="A129" s="1216"/>
      <c r="B129" s="1217"/>
      <c r="C129" s="1214"/>
      <c r="D129" s="1218"/>
      <c r="E129" s="1207"/>
      <c r="F129" s="1208"/>
      <c r="G129" s="1209"/>
      <c r="H129" s="1209"/>
      <c r="I129" s="1210"/>
    </row>
    <row r="130" ht="72.75" customHeight="1" spans="1:9">
      <c r="A130" s="1216"/>
      <c r="B130" s="1220"/>
      <c r="C130" s="1221"/>
      <c r="D130" s="1220"/>
      <c r="E130" s="1222"/>
      <c r="F130" s="1208"/>
      <c r="G130" s="1209"/>
      <c r="H130" s="1209"/>
      <c r="I130" s="1210"/>
    </row>
    <row r="131" ht="72.75" customHeight="1" spans="1:9">
      <c r="A131" s="1216"/>
      <c r="B131" s="1220"/>
      <c r="C131" s="1221"/>
      <c r="D131" s="1220"/>
      <c r="E131" s="1222"/>
      <c r="F131" s="1208"/>
      <c r="G131" s="1209"/>
      <c r="H131" s="1209"/>
      <c r="I131" s="1210"/>
    </row>
    <row r="132" ht="72.75" customHeight="1" spans="1:9">
      <c r="A132" s="1216"/>
      <c r="B132" s="1220"/>
      <c r="C132" s="1221"/>
      <c r="D132" s="1220"/>
      <c r="E132" s="1222"/>
      <c r="F132" s="1208"/>
      <c r="G132" s="1209"/>
      <c r="H132" s="1209"/>
      <c r="I132" s="1210"/>
    </row>
    <row r="133" ht="72.75" customHeight="1" spans="1:9">
      <c r="A133" s="1216"/>
      <c r="B133" s="1220"/>
      <c r="C133" s="1221"/>
      <c r="D133" s="1220"/>
      <c r="E133" s="1222"/>
      <c r="F133" s="1208"/>
      <c r="G133" s="1209"/>
      <c r="H133" s="1209"/>
      <c r="I133" s="1210"/>
    </row>
    <row r="134" ht="72.75" customHeight="1" spans="1:9">
      <c r="A134" s="1216"/>
      <c r="B134" s="1220"/>
      <c r="C134" s="1221"/>
      <c r="D134" s="1220"/>
      <c r="E134" s="1222"/>
      <c r="F134" s="1208"/>
      <c r="G134" s="1209"/>
      <c r="H134" s="1209"/>
      <c r="I134" s="1210"/>
    </row>
    <row r="135" ht="72.75" customHeight="1" spans="1:9">
      <c r="A135" s="1216"/>
      <c r="B135" s="1220"/>
      <c r="C135" s="1221"/>
      <c r="D135" s="1220"/>
      <c r="E135" s="1222"/>
      <c r="F135" s="1208"/>
      <c r="G135" s="1209"/>
      <c r="H135" s="1209"/>
      <c r="I135" s="1210"/>
    </row>
    <row r="136" ht="72.75" customHeight="1" spans="1:9">
      <c r="A136" s="1216"/>
      <c r="B136" s="1220"/>
      <c r="C136" s="1221"/>
      <c r="D136" s="1220"/>
      <c r="E136" s="1222"/>
      <c r="F136" s="1208"/>
      <c r="G136" s="1209"/>
      <c r="H136" s="1209"/>
      <c r="I136" s="1210"/>
    </row>
    <row r="137" ht="72.75" customHeight="1" spans="1:9">
      <c r="A137" s="1216"/>
      <c r="B137" s="1220"/>
      <c r="C137" s="1221"/>
      <c r="D137" s="1220"/>
      <c r="E137" s="1222"/>
      <c r="F137" s="1208"/>
      <c r="G137" s="1209"/>
      <c r="H137" s="1209"/>
      <c r="I137" s="1210"/>
    </row>
    <row r="138" ht="72.75" customHeight="1" spans="1:9">
      <c r="A138" s="1216"/>
      <c r="B138" s="1220"/>
      <c r="C138" s="1221"/>
      <c r="D138" s="1220"/>
      <c r="E138" s="1222"/>
      <c r="F138" s="1208"/>
      <c r="G138" s="1209"/>
      <c r="H138" s="1209"/>
      <c r="I138" s="1210"/>
    </row>
    <row r="139" ht="72.75" customHeight="1" spans="1:9">
      <c r="A139" s="1216"/>
      <c r="B139" s="1220"/>
      <c r="C139" s="1221"/>
      <c r="D139" s="1220"/>
      <c r="E139" s="1222"/>
      <c r="F139" s="1208"/>
      <c r="G139" s="1209"/>
      <c r="H139" s="1209"/>
      <c r="I139" s="1210"/>
    </row>
    <row r="140" ht="72.75" customHeight="1" spans="1:9">
      <c r="A140" s="1216"/>
      <c r="B140" s="1220"/>
      <c r="C140" s="1221"/>
      <c r="D140" s="1220"/>
      <c r="E140" s="1222"/>
      <c r="F140" s="1208"/>
      <c r="G140" s="1209"/>
      <c r="H140" s="1209"/>
      <c r="I140" s="1210"/>
    </row>
    <row r="141" ht="72.75" customHeight="1" spans="1:9">
      <c r="A141" s="1216"/>
      <c r="B141" s="1220"/>
      <c r="C141" s="1221"/>
      <c r="D141" s="1220"/>
      <c r="E141" s="1222"/>
      <c r="F141" s="1208"/>
      <c r="G141" s="1209"/>
      <c r="H141" s="1209"/>
      <c r="I141" s="1210"/>
    </row>
    <row r="142" ht="72.75" customHeight="1" spans="1:9">
      <c r="A142" s="1216"/>
      <c r="B142" s="1220"/>
      <c r="C142" s="1221"/>
      <c r="D142" s="1220"/>
      <c r="E142" s="1222"/>
      <c r="F142" s="1208"/>
      <c r="G142" s="1209"/>
      <c r="H142" s="1209"/>
      <c r="I142" s="1210"/>
    </row>
    <row r="143" ht="72.75" customHeight="1" spans="1:9">
      <c r="A143" s="1216"/>
      <c r="B143" s="1220"/>
      <c r="C143" s="1221"/>
      <c r="D143" s="1220"/>
      <c r="E143" s="1222"/>
      <c r="F143" s="1208"/>
      <c r="G143" s="1209"/>
      <c r="H143" s="1209"/>
      <c r="I143" s="1210"/>
    </row>
    <row r="144" ht="72.75" customHeight="1" spans="1:9">
      <c r="A144" s="1216"/>
      <c r="B144" s="1220"/>
      <c r="C144" s="1221"/>
      <c r="D144" s="1220"/>
      <c r="E144" s="1222"/>
      <c r="F144" s="1208"/>
      <c r="G144" s="1209"/>
      <c r="H144" s="1209"/>
      <c r="I144" s="1210"/>
    </row>
    <row r="145" ht="72.75" customHeight="1" spans="1:9">
      <c r="A145" s="1216"/>
      <c r="B145" s="1220"/>
      <c r="C145" s="1221"/>
      <c r="D145" s="1220"/>
      <c r="E145" s="1222"/>
      <c r="F145" s="1208"/>
      <c r="G145" s="1209"/>
      <c r="H145" s="1209"/>
      <c r="I145" s="1210"/>
    </row>
    <row r="146" ht="72.75" customHeight="1" spans="1:9">
      <c r="A146" s="1211"/>
      <c r="B146" s="1220"/>
      <c r="C146" s="1214"/>
      <c r="D146" s="1220"/>
      <c r="E146" s="1207"/>
      <c r="F146" s="1208"/>
      <c r="G146" s="1209"/>
      <c r="H146" s="1209"/>
      <c r="I146" s="1210"/>
    </row>
    <row r="147" ht="72.75" customHeight="1" spans="1:9">
      <c r="A147" s="1211"/>
      <c r="B147" s="1220"/>
      <c r="C147" s="1214"/>
      <c r="D147" s="1220"/>
      <c r="E147" s="1207"/>
      <c r="F147" s="1208"/>
      <c r="G147" s="1209"/>
      <c r="H147" s="1209"/>
      <c r="I147" s="1210"/>
    </row>
    <row r="148" ht="72.75" customHeight="1" spans="1:9">
      <c r="A148" s="1211"/>
      <c r="B148" s="1220"/>
      <c r="C148" s="1214"/>
      <c r="D148" s="1220"/>
      <c r="E148" s="1207"/>
      <c r="F148" s="1208"/>
      <c r="G148" s="1209"/>
      <c r="H148" s="1209"/>
      <c r="I148" s="1210"/>
    </row>
    <row r="149" ht="72.75" customHeight="1" spans="1:9">
      <c r="A149" s="1211"/>
      <c r="B149" s="1220"/>
      <c r="C149" s="1214"/>
      <c r="D149" s="1220"/>
      <c r="E149" s="1207"/>
      <c r="F149" s="1208"/>
      <c r="G149" s="1209"/>
      <c r="H149" s="1209"/>
      <c r="I149" s="1210"/>
    </row>
    <row r="150" ht="72.75" customHeight="1" spans="1:9">
      <c r="A150" s="1211"/>
      <c r="B150" s="1220"/>
      <c r="C150" s="1214"/>
      <c r="D150" s="1220"/>
      <c r="E150" s="1207"/>
      <c r="F150" s="1208"/>
      <c r="G150" s="1209"/>
      <c r="H150" s="1209"/>
      <c r="I150" s="1210"/>
    </row>
    <row r="151" ht="72.75" customHeight="1" spans="1:9">
      <c r="A151" s="1211"/>
      <c r="B151" s="1220"/>
      <c r="C151" s="1214"/>
      <c r="D151" s="1220"/>
      <c r="E151" s="1207"/>
      <c r="F151" s="1208"/>
      <c r="G151" s="1209"/>
      <c r="H151" s="1209"/>
      <c r="I151" s="1210"/>
    </row>
    <row r="152" ht="72.75" customHeight="1" spans="1:9">
      <c r="A152" s="1211"/>
      <c r="B152" s="1220"/>
      <c r="C152" s="1214"/>
      <c r="D152" s="1220"/>
      <c r="E152" s="1207"/>
      <c r="F152" s="1208"/>
      <c r="G152" s="1209"/>
      <c r="H152" s="1209"/>
      <c r="I152" s="1210"/>
    </row>
    <row r="153" ht="72.75" customHeight="1" spans="1:9">
      <c r="A153" s="1211"/>
      <c r="B153" s="1220"/>
      <c r="C153" s="1214"/>
      <c r="D153" s="1220"/>
      <c r="E153" s="1207"/>
      <c r="F153" s="1208"/>
      <c r="G153" s="1209"/>
      <c r="H153" s="1209"/>
      <c r="I153" s="1210"/>
    </row>
    <row r="154" ht="72.75" customHeight="1" spans="1:9">
      <c r="A154" s="1211"/>
      <c r="B154" s="1220"/>
      <c r="C154" s="1214"/>
      <c r="D154" s="1220"/>
      <c r="E154" s="1207"/>
      <c r="F154" s="1208"/>
      <c r="G154" s="1209"/>
      <c r="H154" s="1209"/>
      <c r="I154" s="1210"/>
    </row>
    <row r="155" ht="72.75" customHeight="1" spans="1:9">
      <c r="A155" s="1211"/>
      <c r="B155" s="1220"/>
      <c r="C155" s="1214"/>
      <c r="D155" s="1220"/>
      <c r="E155" s="1207"/>
      <c r="F155" s="1208"/>
      <c r="G155" s="1209"/>
      <c r="H155" s="1209"/>
      <c r="I155" s="1210"/>
    </row>
    <row r="156" ht="72.75" customHeight="1" spans="1:9">
      <c r="A156" s="1211"/>
      <c r="B156" s="1220"/>
      <c r="C156" s="1214"/>
      <c r="D156" s="1220"/>
      <c r="E156" s="1207"/>
      <c r="F156" s="1208"/>
      <c r="G156" s="1209"/>
      <c r="H156" s="1209"/>
      <c r="I156" s="1210"/>
    </row>
    <row r="157" ht="72.75" customHeight="1" spans="1:9">
      <c r="A157" s="1211"/>
      <c r="B157" s="1220"/>
      <c r="C157" s="1214"/>
      <c r="D157" s="1220"/>
      <c r="E157" s="1207"/>
      <c r="F157" s="1208"/>
      <c r="G157" s="1209"/>
      <c r="H157" s="1209"/>
      <c r="I157" s="1210"/>
    </row>
    <row r="158" ht="72.75" customHeight="1" spans="1:9">
      <c r="A158" s="1211"/>
      <c r="B158" s="1220"/>
      <c r="C158" s="1214"/>
      <c r="D158" s="1220"/>
      <c r="E158" s="1207"/>
      <c r="F158" s="1208"/>
      <c r="G158" s="1209"/>
      <c r="H158" s="1209"/>
      <c r="I158" s="1210"/>
    </row>
    <row r="159" ht="72.75" customHeight="1" spans="1:9">
      <c r="A159" s="1211"/>
      <c r="B159" s="1220"/>
      <c r="C159" s="1214"/>
      <c r="D159" s="1220"/>
      <c r="E159" s="1207"/>
      <c r="F159" s="1208"/>
      <c r="G159" s="1209"/>
      <c r="H159" s="1209"/>
      <c r="I159" s="1210"/>
    </row>
    <row r="160" ht="72.75" customHeight="1" spans="1:9">
      <c r="A160" s="1211"/>
      <c r="B160" s="1220"/>
      <c r="C160" s="1214"/>
      <c r="D160" s="1220"/>
      <c r="E160" s="1207"/>
      <c r="F160" s="1208"/>
      <c r="G160" s="1209"/>
      <c r="H160" s="1209"/>
      <c r="I160" s="1210"/>
    </row>
    <row r="161" ht="72.75" customHeight="1" spans="1:9">
      <c r="A161" s="1211"/>
      <c r="B161" s="1220"/>
      <c r="C161" s="1214"/>
      <c r="D161" s="1220"/>
      <c r="E161" s="1207"/>
      <c r="F161" s="1208"/>
      <c r="G161" s="1209"/>
      <c r="H161" s="1209"/>
      <c r="I161" s="1210"/>
    </row>
    <row r="162" ht="72.75" customHeight="1" spans="1:9">
      <c r="A162" s="1211"/>
      <c r="B162" s="1220"/>
      <c r="C162" s="1214"/>
      <c r="D162" s="1220"/>
      <c r="E162" s="1207"/>
      <c r="F162" s="1208"/>
      <c r="G162" s="1209"/>
      <c r="H162" s="1209"/>
      <c r="I162" s="1210"/>
    </row>
    <row r="163" ht="72.75" customHeight="1" spans="1:9">
      <c r="A163" s="1211"/>
      <c r="B163" s="1220"/>
      <c r="C163" s="1214"/>
      <c r="D163" s="1220"/>
      <c r="E163" s="1207"/>
      <c r="F163" s="1208"/>
      <c r="G163" s="1209"/>
      <c r="H163" s="1209"/>
      <c r="I163" s="1210"/>
    </row>
    <row r="164" ht="72.75" customHeight="1" spans="1:9">
      <c r="A164" s="1211"/>
      <c r="B164" s="1220"/>
      <c r="C164" s="1214"/>
      <c r="D164" s="1220"/>
      <c r="E164" s="1207"/>
      <c r="F164" s="1208"/>
      <c r="G164" s="1209"/>
      <c r="H164" s="1209"/>
      <c r="I164" s="1210"/>
    </row>
    <row r="165" ht="72.75" customHeight="1" spans="1:9">
      <c r="A165" s="1211"/>
      <c r="B165" s="1220"/>
      <c r="C165" s="1214"/>
      <c r="D165" s="1220"/>
      <c r="E165" s="1207"/>
      <c r="F165" s="1208"/>
      <c r="G165" s="1209"/>
      <c r="H165" s="1209"/>
      <c r="I165" s="1210"/>
    </row>
    <row r="166" ht="72.75" customHeight="1" spans="1:9">
      <c r="A166" s="1211"/>
      <c r="B166" s="1220"/>
      <c r="C166" s="1214"/>
      <c r="D166" s="1220"/>
      <c r="E166" s="1207"/>
      <c r="F166" s="1208"/>
      <c r="G166" s="1209"/>
      <c r="H166" s="1209"/>
      <c r="I166" s="1210"/>
    </row>
    <row r="167" ht="72.75" customHeight="1" spans="1:9">
      <c r="A167" s="1211"/>
      <c r="B167" s="1220"/>
      <c r="C167" s="1214"/>
      <c r="D167" s="1220"/>
      <c r="E167" s="1207"/>
      <c r="F167" s="1208"/>
      <c r="G167" s="1209"/>
      <c r="H167" s="1209"/>
      <c r="I167" s="1210"/>
    </row>
    <row r="168" ht="72.75" customHeight="1" spans="1:9">
      <c r="A168" s="1211"/>
      <c r="B168" s="1220"/>
      <c r="C168" s="1214"/>
      <c r="D168" s="1220"/>
      <c r="E168" s="1207"/>
      <c r="F168" s="1208"/>
      <c r="G168" s="1209"/>
      <c r="H168" s="1209"/>
      <c r="I168" s="1210"/>
    </row>
    <row r="169" ht="72.75" customHeight="1" spans="1:9">
      <c r="A169" s="1216"/>
      <c r="B169" s="1220"/>
      <c r="C169" s="1221"/>
      <c r="D169" s="1220"/>
      <c r="E169" s="1222"/>
      <c r="F169" s="1208"/>
      <c r="G169" s="1209"/>
      <c r="H169" s="1209"/>
      <c r="I169" s="1210"/>
    </row>
    <row r="170" ht="72.75" customHeight="1" spans="1:9">
      <c r="A170" s="1219"/>
      <c r="B170" s="1220"/>
      <c r="C170" s="1221"/>
      <c r="D170" s="1220"/>
      <c r="E170" s="1222"/>
      <c r="F170" s="1208"/>
      <c r="G170" s="1209"/>
      <c r="H170" s="1209"/>
      <c r="I170" s="1210"/>
    </row>
    <row r="171" ht="72.75" customHeight="1" spans="1:9">
      <c r="A171" s="1216"/>
      <c r="B171" s="1220"/>
      <c r="C171" s="1221"/>
      <c r="D171" s="1220"/>
      <c r="E171" s="1222"/>
      <c r="F171" s="1208"/>
      <c r="G171" s="1209"/>
      <c r="H171" s="1209"/>
      <c r="I171" s="1210"/>
    </row>
    <row r="172" ht="72.75" customHeight="1" spans="1:9">
      <c r="A172" s="1216"/>
      <c r="B172" s="1220"/>
      <c r="C172" s="1221"/>
      <c r="D172" s="1220"/>
      <c r="E172" s="1222"/>
      <c r="F172" s="1208"/>
      <c r="G172" s="1209"/>
      <c r="H172" s="1209"/>
      <c r="I172" s="1210"/>
    </row>
    <row r="173" ht="72.75" customHeight="1" spans="1:9">
      <c r="A173" s="1216"/>
      <c r="B173" s="1220"/>
      <c r="C173" s="1221"/>
      <c r="D173" s="1220"/>
      <c r="E173" s="1222"/>
      <c r="F173" s="1208"/>
      <c r="G173" s="1209"/>
      <c r="H173" s="1209"/>
      <c r="I173" s="1210"/>
    </row>
    <row r="174" ht="72.75" customHeight="1" spans="1:9">
      <c r="A174" s="1216"/>
      <c r="B174" s="1220"/>
      <c r="C174" s="1221"/>
      <c r="D174" s="1220"/>
      <c r="E174" s="1222"/>
      <c r="F174" s="1208"/>
      <c r="G174" s="1209"/>
      <c r="H174" s="1209"/>
      <c r="I174" s="1210"/>
    </row>
    <row r="175" ht="72.75" customHeight="1" spans="1:9">
      <c r="A175" s="1216"/>
      <c r="B175" s="1220"/>
      <c r="C175" s="1221"/>
      <c r="D175" s="1220"/>
      <c r="E175" s="1222"/>
      <c r="F175" s="1208"/>
      <c r="G175" s="1209"/>
      <c r="H175" s="1209"/>
      <c r="I175" s="1210"/>
    </row>
    <row r="176" ht="72.75" customHeight="1" spans="1:9">
      <c r="A176" s="1216"/>
      <c r="B176" s="1220"/>
      <c r="C176" s="1221"/>
      <c r="D176" s="1220"/>
      <c r="E176" s="1222"/>
      <c r="F176" s="1208"/>
      <c r="G176" s="1209"/>
      <c r="H176" s="1209"/>
      <c r="I176" s="1210"/>
    </row>
    <row r="177" ht="72.75" customHeight="1" spans="1:9">
      <c r="A177" s="1216"/>
      <c r="B177" s="1220"/>
      <c r="C177" s="1221"/>
      <c r="D177" s="1220"/>
      <c r="E177" s="1222"/>
      <c r="F177" s="1208"/>
      <c r="G177" s="1209"/>
      <c r="H177" s="1209"/>
      <c r="I177" s="1210"/>
    </row>
    <row r="178" ht="72.75" customHeight="1" spans="1:9">
      <c r="A178" s="1216"/>
      <c r="B178" s="1220"/>
      <c r="C178" s="1221"/>
      <c r="D178" s="1220"/>
      <c r="E178" s="1222"/>
      <c r="F178" s="1208"/>
      <c r="G178" s="1209"/>
      <c r="H178" s="1209"/>
      <c r="I178" s="1210"/>
    </row>
    <row r="179" ht="72.75" customHeight="1" spans="1:9">
      <c r="A179" s="1216"/>
      <c r="B179" s="1220"/>
      <c r="C179" s="1221"/>
      <c r="D179" s="1220"/>
      <c r="E179" s="1222"/>
      <c r="F179" s="1208"/>
      <c r="G179" s="1209"/>
      <c r="H179" s="1209"/>
      <c r="I179" s="1210"/>
    </row>
    <row r="180" ht="72.75" customHeight="1" spans="1:9">
      <c r="A180" s="1216"/>
      <c r="B180" s="1220"/>
      <c r="C180" s="1221"/>
      <c r="D180" s="1220"/>
      <c r="E180" s="1222"/>
      <c r="F180" s="1208"/>
      <c r="G180" s="1209"/>
      <c r="H180" s="1209"/>
      <c r="I180" s="1210"/>
    </row>
    <row r="181" ht="72.75" customHeight="1" spans="1:9">
      <c r="A181" s="1216"/>
      <c r="B181" s="1220"/>
      <c r="C181" s="1221"/>
      <c r="D181" s="1220"/>
      <c r="E181" s="1222"/>
      <c r="F181" s="1208"/>
      <c r="G181" s="1209"/>
      <c r="H181" s="1209"/>
      <c r="I181" s="1210"/>
    </row>
    <row r="182" ht="72.75" customHeight="1" spans="1:9">
      <c r="A182" s="1216"/>
      <c r="B182" s="1220"/>
      <c r="C182" s="1221"/>
      <c r="D182" s="1220"/>
      <c r="E182" s="1222"/>
      <c r="F182" s="1208"/>
      <c r="G182" s="1209"/>
      <c r="H182" s="1209"/>
      <c r="I182" s="1210"/>
    </row>
    <row r="183" ht="72.75" customHeight="1" spans="1:9">
      <c r="A183" s="1216"/>
      <c r="B183" s="1220"/>
      <c r="C183" s="1221"/>
      <c r="D183" s="1220"/>
      <c r="E183" s="1222"/>
      <c r="F183" s="1208"/>
      <c r="G183" s="1209"/>
      <c r="H183" s="1209"/>
      <c r="I183" s="1210"/>
    </row>
    <row r="184" ht="72.75" customHeight="1" spans="1:9">
      <c r="A184" s="1216"/>
      <c r="B184" s="1220"/>
      <c r="C184" s="1221"/>
      <c r="D184" s="1220"/>
      <c r="E184" s="1222"/>
      <c r="F184" s="1208"/>
      <c r="G184" s="1209"/>
      <c r="H184" s="1209"/>
      <c r="I184" s="1210"/>
    </row>
    <row r="185" ht="72.75" customHeight="1" spans="1:9">
      <c r="A185" s="1216"/>
      <c r="B185" s="1220"/>
      <c r="C185" s="1221"/>
      <c r="D185" s="1220"/>
      <c r="E185" s="1222"/>
      <c r="F185" s="1208"/>
      <c r="G185" s="1209"/>
      <c r="H185" s="1209"/>
      <c r="I185" s="1210"/>
    </row>
    <row r="186" ht="72.75" customHeight="1" spans="1:9">
      <c r="A186" s="1216"/>
      <c r="B186" s="1220"/>
      <c r="C186" s="1221"/>
      <c r="D186" s="1220"/>
      <c r="E186" s="1222"/>
      <c r="F186" s="1208"/>
      <c r="G186" s="1209"/>
      <c r="H186" s="1209"/>
      <c r="I186" s="1210"/>
    </row>
    <row r="187" ht="72.75" customHeight="1" spans="1:9">
      <c r="A187" s="1216"/>
      <c r="B187" s="1220"/>
      <c r="C187" s="1221"/>
      <c r="D187" s="1220"/>
      <c r="E187" s="1222"/>
      <c r="F187" s="1208"/>
      <c r="G187" s="1209"/>
      <c r="H187" s="1209"/>
      <c r="I187" s="1210"/>
    </row>
    <row r="188" ht="72.75" customHeight="1" spans="1:9">
      <c r="A188" s="1216"/>
      <c r="B188" s="1220"/>
      <c r="C188" s="1221"/>
      <c r="D188" s="1220"/>
      <c r="E188" s="1222"/>
      <c r="F188" s="1208"/>
      <c r="G188" s="1209"/>
      <c r="H188" s="1209"/>
      <c r="I188" s="1210"/>
    </row>
    <row r="189" ht="72.75" customHeight="1" spans="1:9">
      <c r="A189" s="1216"/>
      <c r="B189" s="1220"/>
      <c r="C189" s="1221"/>
      <c r="D189" s="1220"/>
      <c r="E189" s="1222"/>
      <c r="F189" s="1208"/>
      <c r="G189" s="1209"/>
      <c r="H189" s="1209"/>
      <c r="I189" s="1210"/>
    </row>
    <row r="190" ht="72.75" customHeight="1" spans="1:9">
      <c r="A190" s="1216"/>
      <c r="B190" s="1220"/>
      <c r="C190" s="1221"/>
      <c r="D190" s="1220"/>
      <c r="E190" s="1222"/>
      <c r="F190" s="1208"/>
      <c r="G190" s="1209"/>
      <c r="H190" s="1209"/>
      <c r="I190" s="1210"/>
    </row>
    <row r="191" ht="72.75" customHeight="1" spans="1:9">
      <c r="A191" s="1216"/>
      <c r="B191" s="1220"/>
      <c r="C191" s="1221"/>
      <c r="D191" s="1220"/>
      <c r="E191" s="1222"/>
      <c r="F191" s="1208"/>
      <c r="G191" s="1209"/>
      <c r="H191" s="1209"/>
      <c r="I191" s="1210"/>
    </row>
    <row r="192" ht="72.75" customHeight="1" spans="1:9">
      <c r="A192" s="1216"/>
      <c r="B192" s="1220"/>
      <c r="C192" s="1221"/>
      <c r="D192" s="1220"/>
      <c r="E192" s="1222"/>
      <c r="F192" s="1208"/>
      <c r="G192" s="1209"/>
      <c r="H192" s="1209"/>
      <c r="I192" s="1210"/>
    </row>
    <row r="193" ht="72.75" customHeight="1" spans="1:9">
      <c r="A193" s="1216"/>
      <c r="B193" s="1220"/>
      <c r="C193" s="1221"/>
      <c r="D193" s="1220"/>
      <c r="E193" s="1222"/>
      <c r="F193" s="1208"/>
      <c r="G193" s="1209"/>
      <c r="H193" s="1209"/>
      <c r="I193" s="1210"/>
    </row>
    <row r="194" ht="72.75" customHeight="1" spans="1:9">
      <c r="A194" s="1216"/>
      <c r="B194" s="1220"/>
      <c r="C194" s="1221"/>
      <c r="D194" s="1220"/>
      <c r="E194" s="1222"/>
      <c r="F194" s="1208"/>
      <c r="G194" s="1209"/>
      <c r="H194" s="1209"/>
      <c r="I194" s="1210"/>
    </row>
    <row r="195" ht="72.75" customHeight="1" spans="1:9">
      <c r="A195" s="1216"/>
      <c r="B195" s="1220"/>
      <c r="C195" s="1221"/>
      <c r="D195" s="1220"/>
      <c r="E195" s="1222"/>
      <c r="F195" s="1208"/>
      <c r="G195" s="1209"/>
      <c r="H195" s="1209"/>
      <c r="I195" s="1210"/>
    </row>
    <row r="196" ht="72.75" customHeight="1" spans="1:9">
      <c r="A196" s="1216"/>
      <c r="B196" s="1220"/>
      <c r="C196" s="1221"/>
      <c r="D196" s="1220"/>
      <c r="E196" s="1222"/>
      <c r="F196" s="1208"/>
      <c r="G196" s="1209"/>
      <c r="H196" s="1209"/>
      <c r="I196" s="1210"/>
    </row>
    <row r="197" ht="72.75" customHeight="1" spans="1:9">
      <c r="A197" s="1216"/>
      <c r="B197" s="1220"/>
      <c r="C197" s="1221"/>
      <c r="D197" s="1220"/>
      <c r="E197" s="1222"/>
      <c r="F197" s="1208"/>
      <c r="G197" s="1209"/>
      <c r="H197" s="1209"/>
      <c r="I197" s="1210"/>
    </row>
    <row r="198" ht="72.75" customHeight="1" spans="1:9">
      <c r="A198" s="1219"/>
      <c r="B198" s="1220"/>
      <c r="C198" s="1221"/>
      <c r="D198" s="1220"/>
      <c r="E198" s="1222"/>
      <c r="F198" s="1208"/>
      <c r="G198" s="1209"/>
      <c r="H198" s="1209"/>
      <c r="I198" s="1210"/>
    </row>
    <row r="199" ht="72.75" customHeight="1" spans="1:9">
      <c r="A199" s="1219"/>
      <c r="B199" s="1220"/>
      <c r="C199" s="1221"/>
      <c r="D199" s="1220"/>
      <c r="E199" s="1222"/>
      <c r="F199" s="1208"/>
      <c r="G199" s="1209"/>
      <c r="H199" s="1209"/>
      <c r="I199" s="1210"/>
    </row>
    <row r="200" ht="72.75" customHeight="1" spans="1:9">
      <c r="A200" s="1216"/>
      <c r="B200" s="1220"/>
      <c r="C200" s="1221"/>
      <c r="D200" s="1220"/>
      <c r="E200" s="1222"/>
      <c r="F200" s="1208"/>
      <c r="G200" s="1209"/>
      <c r="H200" s="1209"/>
      <c r="I200" s="1210"/>
    </row>
    <row r="201" ht="72.75" customHeight="1" spans="1:9">
      <c r="A201" s="1216"/>
      <c r="B201" s="1220"/>
      <c r="C201" s="1221"/>
      <c r="D201" s="1220"/>
      <c r="E201" s="1222"/>
      <c r="F201" s="1208"/>
      <c r="G201" s="1209"/>
      <c r="H201" s="1209"/>
      <c r="I201" s="1210"/>
    </row>
    <row r="202" ht="72.75" customHeight="1" spans="1:9">
      <c r="A202" s="1216"/>
      <c r="B202" s="1220"/>
      <c r="C202" s="1221"/>
      <c r="D202" s="1220"/>
      <c r="E202" s="1222"/>
      <c r="F202" s="1208"/>
      <c r="G202" s="1209"/>
      <c r="H202" s="1209"/>
      <c r="I202" s="1210"/>
    </row>
    <row r="203" ht="72.75" customHeight="1" spans="1:9">
      <c r="A203" s="1211"/>
      <c r="B203" s="1220"/>
      <c r="C203" s="1214"/>
      <c r="D203" s="1220"/>
      <c r="E203" s="1207"/>
      <c r="F203" s="1208"/>
      <c r="G203" s="1209"/>
      <c r="H203" s="1209"/>
      <c r="I203" s="1210"/>
    </row>
    <row r="204" ht="72.75" customHeight="1" spans="1:9">
      <c r="A204" s="1211"/>
      <c r="B204" s="1220"/>
      <c r="C204" s="1214"/>
      <c r="D204" s="1220"/>
      <c r="E204" s="1207"/>
      <c r="F204" s="1208"/>
      <c r="G204" s="1209"/>
      <c r="H204" s="1209"/>
      <c r="I204" s="1210"/>
    </row>
    <row r="205" ht="72.75" customHeight="1" spans="1:9">
      <c r="A205" s="1211"/>
      <c r="B205" s="1220"/>
      <c r="C205" s="1214"/>
      <c r="D205" s="1220"/>
      <c r="E205" s="1207"/>
      <c r="F205" s="1208"/>
      <c r="G205" s="1209"/>
      <c r="H205" s="1209"/>
      <c r="I205" s="1210"/>
    </row>
    <row r="206" ht="72.75" customHeight="1" spans="1:9">
      <c r="A206" s="1211"/>
      <c r="B206" s="1220"/>
      <c r="C206" s="1214"/>
      <c r="D206" s="1220"/>
      <c r="E206" s="1207"/>
      <c r="F206" s="1208"/>
      <c r="G206" s="1209"/>
      <c r="H206" s="1209"/>
      <c r="I206" s="1210"/>
    </row>
    <row r="207" ht="72.75" customHeight="1" spans="1:9">
      <c r="A207" s="1211"/>
      <c r="B207" s="1220"/>
      <c r="C207" s="1214"/>
      <c r="D207" s="1220"/>
      <c r="E207" s="1207"/>
      <c r="F207" s="1208"/>
      <c r="G207" s="1209"/>
      <c r="H207" s="1209"/>
      <c r="I207" s="1210"/>
    </row>
    <row r="208" ht="72.75" customHeight="1" spans="1:9">
      <c r="A208" s="1211"/>
      <c r="B208" s="1220"/>
      <c r="C208" s="1214"/>
      <c r="D208" s="1220"/>
      <c r="E208" s="1207"/>
      <c r="F208" s="1208"/>
      <c r="G208" s="1209"/>
      <c r="H208" s="1209"/>
      <c r="I208" s="1210"/>
    </row>
    <row r="209" ht="72.75" customHeight="1" spans="1:9">
      <c r="A209" s="1211"/>
      <c r="B209" s="1220"/>
      <c r="C209" s="1214"/>
      <c r="D209" s="1220"/>
      <c r="E209" s="1207"/>
      <c r="F209" s="1208"/>
      <c r="G209" s="1209"/>
      <c r="H209" s="1209"/>
      <c r="I209" s="1210"/>
    </row>
    <row r="210" ht="72.75" customHeight="1" spans="1:9">
      <c r="A210" s="1211"/>
      <c r="B210" s="1220"/>
      <c r="C210" s="1214"/>
      <c r="D210" s="1220"/>
      <c r="E210" s="1207"/>
      <c r="F210" s="1208"/>
      <c r="G210" s="1209"/>
      <c r="H210" s="1209"/>
      <c r="I210" s="1210"/>
    </row>
    <row r="211" ht="72.75" customHeight="1" spans="1:9">
      <c r="A211" s="1211"/>
      <c r="B211" s="1220"/>
      <c r="C211" s="1214"/>
      <c r="D211" s="1220"/>
      <c r="E211" s="1207"/>
      <c r="F211" s="1208"/>
      <c r="G211" s="1209"/>
      <c r="H211" s="1209"/>
      <c r="I211" s="1210"/>
    </row>
    <row r="212" ht="72.75" customHeight="1" spans="1:9">
      <c r="A212" s="1211"/>
      <c r="B212" s="1220"/>
      <c r="C212" s="1214"/>
      <c r="D212" s="1220"/>
      <c r="E212" s="1207"/>
      <c r="F212" s="1208"/>
      <c r="G212" s="1209"/>
      <c r="H212" s="1209"/>
      <c r="I212" s="1210"/>
    </row>
    <row r="213" ht="72.75" customHeight="1" spans="1:9">
      <c r="A213" s="1211"/>
      <c r="B213" s="1220"/>
      <c r="C213" s="1214"/>
      <c r="D213" s="1220"/>
      <c r="E213" s="1207"/>
      <c r="F213" s="1208"/>
      <c r="G213" s="1209"/>
      <c r="H213" s="1209"/>
      <c r="I213" s="1210"/>
    </row>
    <row r="214" ht="72.75" customHeight="1" spans="1:9">
      <c r="A214" s="1211"/>
      <c r="B214" s="1220"/>
      <c r="C214" s="1214"/>
      <c r="D214" s="1220"/>
      <c r="E214" s="1207"/>
      <c r="F214" s="1208"/>
      <c r="G214" s="1209"/>
      <c r="H214" s="1209"/>
      <c r="I214" s="1210"/>
    </row>
    <row r="215" ht="72.75" customHeight="1" spans="1:9">
      <c r="A215" s="1211"/>
      <c r="B215" s="1220"/>
      <c r="C215" s="1214"/>
      <c r="D215" s="1220"/>
      <c r="E215" s="1207"/>
      <c r="F215" s="1208"/>
      <c r="G215" s="1209"/>
      <c r="H215" s="1209"/>
      <c r="I215" s="1210"/>
    </row>
    <row r="216" ht="72.75" customHeight="1" spans="1:9">
      <c r="A216" s="1211"/>
      <c r="B216" s="1220"/>
      <c r="C216" s="1214"/>
      <c r="D216" s="1220"/>
      <c r="E216" s="1207"/>
      <c r="F216" s="1208"/>
      <c r="G216" s="1209"/>
      <c r="H216" s="1209"/>
      <c r="I216" s="1210"/>
    </row>
    <row r="217" ht="72.75" customHeight="1" spans="1:9">
      <c r="A217" s="1211"/>
      <c r="B217" s="1220"/>
      <c r="C217" s="1214"/>
      <c r="D217" s="1220"/>
      <c r="E217" s="1207"/>
      <c r="F217" s="1208"/>
      <c r="G217" s="1209"/>
      <c r="H217" s="1209"/>
      <c r="I217" s="1210"/>
    </row>
    <row r="218" ht="72.75" customHeight="1" spans="1:9">
      <c r="A218" s="1211"/>
      <c r="B218" s="1220"/>
      <c r="C218" s="1214"/>
      <c r="D218" s="1220"/>
      <c r="E218" s="1207"/>
      <c r="F218" s="1208"/>
      <c r="G218" s="1209"/>
      <c r="H218" s="1209"/>
      <c r="I218" s="1210"/>
    </row>
    <row r="219" ht="72.75" customHeight="1" spans="1:9">
      <c r="A219" s="1211"/>
      <c r="B219" s="1220"/>
      <c r="C219" s="1214"/>
      <c r="D219" s="1220"/>
      <c r="E219" s="1207"/>
      <c r="F219" s="1208"/>
      <c r="G219" s="1209"/>
      <c r="H219" s="1209"/>
      <c r="I219" s="1210"/>
    </row>
    <row r="220" ht="72.75" customHeight="1" spans="1:9">
      <c r="A220" s="1211"/>
      <c r="B220" s="1220"/>
      <c r="C220" s="1214"/>
      <c r="D220" s="1220"/>
      <c r="E220" s="1207"/>
      <c r="F220" s="1208"/>
      <c r="G220" s="1209"/>
      <c r="H220" s="1209"/>
      <c r="I220" s="1210"/>
    </row>
    <row r="221" ht="72.75" customHeight="1" spans="1:9">
      <c r="A221" s="1211"/>
      <c r="B221" s="1220"/>
      <c r="C221" s="1214"/>
      <c r="D221" s="1220"/>
      <c r="E221" s="1207"/>
      <c r="F221" s="1208"/>
      <c r="G221" s="1209"/>
      <c r="H221" s="1209"/>
      <c r="I221" s="1210"/>
    </row>
    <row r="222" ht="72.75" customHeight="1" spans="1:9">
      <c r="A222" s="1211"/>
      <c r="B222" s="1220"/>
      <c r="C222" s="1214"/>
      <c r="D222" s="1220"/>
      <c r="E222" s="1207"/>
      <c r="F222" s="1208"/>
      <c r="G222" s="1209"/>
      <c r="H222" s="1209"/>
      <c r="I222" s="1210"/>
    </row>
    <row r="223" ht="72.75" customHeight="1" spans="1:9">
      <c r="A223" s="1211"/>
      <c r="B223" s="1220"/>
      <c r="C223" s="1214"/>
      <c r="D223" s="1220"/>
      <c r="E223" s="1207"/>
      <c r="F223" s="1208"/>
      <c r="G223" s="1209"/>
      <c r="H223" s="1209"/>
      <c r="I223" s="1210"/>
    </row>
    <row r="224" ht="72.75" customHeight="1" spans="1:9">
      <c r="A224" s="1211"/>
      <c r="B224" s="1220"/>
      <c r="C224" s="1214"/>
      <c r="D224" s="1220"/>
      <c r="E224" s="1207"/>
      <c r="F224" s="1208"/>
      <c r="G224" s="1209"/>
      <c r="H224" s="1209"/>
      <c r="I224" s="1210"/>
    </row>
    <row r="225" ht="72.75" customHeight="1" spans="1:9">
      <c r="A225" s="1211"/>
      <c r="B225" s="1220"/>
      <c r="C225" s="1220"/>
      <c r="D225" s="1220"/>
      <c r="E225" s="1207"/>
      <c r="F225" s="1208"/>
      <c r="G225" s="1209"/>
      <c r="H225" s="1209"/>
      <c r="I225" s="1210"/>
    </row>
    <row r="226" ht="72.75" customHeight="1" spans="1:9">
      <c r="A226" s="1211"/>
      <c r="B226" s="1220"/>
      <c r="C226" s="1220"/>
      <c r="D226" s="1220"/>
      <c r="E226" s="1207"/>
      <c r="F226" s="1208"/>
      <c r="G226" s="1209"/>
      <c r="H226" s="1209"/>
      <c r="I226" s="1210"/>
    </row>
    <row r="227" ht="72.75" customHeight="1" spans="1:9">
      <c r="A227" s="1211"/>
      <c r="B227" s="1220"/>
      <c r="C227" s="1220"/>
      <c r="D227" s="1220"/>
      <c r="E227" s="1207"/>
      <c r="F227" s="1208"/>
      <c r="G227" s="1209"/>
      <c r="H227" s="1209"/>
      <c r="I227" s="1210"/>
    </row>
    <row r="228" ht="72.75" customHeight="1" spans="1:9">
      <c r="A228" s="1211"/>
      <c r="B228" s="1220"/>
      <c r="C228" s="1220"/>
      <c r="D228" s="1220"/>
      <c r="E228" s="1207"/>
      <c r="F228" s="1208"/>
      <c r="G228" s="1209"/>
      <c r="H228" s="1209"/>
      <c r="I228" s="1210"/>
    </row>
    <row r="229" ht="72.75" customHeight="1" spans="1:9">
      <c r="A229" s="1211"/>
      <c r="B229" s="1220"/>
      <c r="C229" s="1220"/>
      <c r="D229" s="1220"/>
      <c r="E229" s="1207"/>
      <c r="F229" s="1208"/>
      <c r="G229" s="1209"/>
      <c r="H229" s="1209"/>
      <c r="I229" s="1210"/>
    </row>
    <row r="230" ht="72.75" customHeight="1" spans="1:9">
      <c r="A230" s="1211"/>
      <c r="B230" s="1220"/>
      <c r="C230" s="1220"/>
      <c r="D230" s="1220"/>
      <c r="E230" s="1207"/>
      <c r="F230" s="1208"/>
      <c r="G230" s="1209"/>
      <c r="H230" s="1209"/>
      <c r="I230" s="1210"/>
    </row>
    <row r="231" ht="72.75" customHeight="1" spans="1:9">
      <c r="A231" s="1204"/>
      <c r="B231" s="1220"/>
      <c r="C231" s="1220"/>
      <c r="D231" s="1220"/>
      <c r="E231" s="1204"/>
      <c r="F231" s="1208"/>
      <c r="G231" s="1209"/>
      <c r="H231" s="1209"/>
      <c r="I231" s="1210"/>
    </row>
    <row r="232" ht="72.75" customHeight="1" spans="1:9">
      <c r="A232" s="1204"/>
      <c r="B232" s="1220"/>
      <c r="C232" s="1220"/>
      <c r="D232" s="1220"/>
      <c r="E232" s="1204"/>
      <c r="F232" s="1208"/>
      <c r="G232" s="1209"/>
      <c r="H232" s="1209"/>
      <c r="I232" s="1210"/>
    </row>
    <row r="233" ht="74.25" customHeight="1" spans="1:9">
      <c r="A233" s="1162"/>
      <c r="B233" s="1163"/>
      <c r="C233" s="1163"/>
      <c r="D233" s="1163"/>
      <c r="E233" s="1163"/>
      <c r="F233" s="1163"/>
      <c r="G233" s="1164"/>
      <c r="H233" s="1223"/>
      <c r="I233" s="1224"/>
    </row>
  </sheetData>
  <autoFilter xmlns:etc="http://www.wps.cn/officeDocument/2017/etCustomData" ref="A6:H236" etc:filterBottomFollowUsedRange="0">
    <extLst/>
  </autoFilter>
  <mergeCells count="8">
    <mergeCell ref="A1:H1"/>
    <mergeCell ref="A2:B2"/>
    <mergeCell ref="C2:H2"/>
    <mergeCell ref="A3:B3"/>
    <mergeCell ref="C3:D3"/>
    <mergeCell ref="F3:H3"/>
    <mergeCell ref="A4:B4"/>
    <mergeCell ref="A233:G233"/>
  </mergeCells>
  <printOptions horizontalCentered="1"/>
  <pageMargins left="0.25" right="0.41" top="0.15" bottom="0.25" header="0" footer="0"/>
  <pageSetup paperSize="8" scale="50" fitToHeight="0" orientation="portrait"/>
  <headerFooter>
    <oddFooter>&amp;C&amp;P / &amp;N&amp;R&amp;F
&amp;1#&amp;"Aptos"&amp;10&amp;K000000 Data sensitivity - Public</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A1:DW147"/>
  <sheetViews>
    <sheetView view="pageBreakPreview" zoomScaleNormal="100" workbookViewId="0">
      <selection activeCell="B6" sqref="B6:AD46"/>
    </sheetView>
  </sheetViews>
  <sheetFormatPr defaultColWidth="9.21904761904762" defaultRowHeight="12.75"/>
  <cols>
    <col min="1" max="1" width="1.55238095238095" style="949" customWidth="1"/>
    <col min="2" max="9" width="3.78095238095238" style="949" customWidth="1"/>
    <col min="10" max="10" width="2.21904761904762" style="949" customWidth="1"/>
    <col min="11" max="15" width="4.43809523809524" style="949" customWidth="1"/>
    <col min="16" max="16" width="2.43809523809524" style="949" customWidth="1"/>
    <col min="17" max="25" width="3.78095238095238" style="949" customWidth="1"/>
    <col min="26" max="30" width="4.43809523809524" style="949" customWidth="1"/>
    <col min="31" max="31" width="3.43809523809524" style="950" customWidth="1"/>
    <col min="32" max="32" width="11.4380952380952" style="950" hidden="1" customWidth="1"/>
    <col min="33" max="33" width="6.43809523809524" style="950" hidden="1" customWidth="1"/>
    <col min="34" max="39" width="3.43809523809524" style="950" hidden="1" customWidth="1"/>
    <col min="40" max="40" width="11.4380952380952" style="949" hidden="1" customWidth="1"/>
    <col min="41" max="47" width="9.21904761904762" style="949" hidden="1" customWidth="1"/>
    <col min="48" max="52" width="11.4380952380952" style="949" hidden="1" customWidth="1"/>
    <col min="53" max="53" width="9.21904761904762" style="949"/>
    <col min="54" max="54" width="14.552380952381" style="949" customWidth="1"/>
    <col min="55" max="67" width="9.21904761904762" style="949"/>
    <col min="68" max="68" width="9.21904761904762" style="949" hidden="1" customWidth="1"/>
    <col min="69" max="16384" width="9.21904761904762" style="949"/>
  </cols>
  <sheetData>
    <row r="1" ht="7.35" customHeight="1"/>
    <row r="2" ht="14.1" customHeight="1" spans="2:72">
      <c r="B2" s="951" t="s">
        <v>298</v>
      </c>
      <c r="C2" s="952"/>
      <c r="D2" s="952"/>
      <c r="E2" s="952"/>
      <c r="F2" s="952"/>
      <c r="G2" s="952"/>
      <c r="H2" s="952"/>
      <c r="I2" s="952"/>
      <c r="J2" s="952"/>
      <c r="K2" s="952"/>
      <c r="L2" s="952"/>
      <c r="M2" s="952"/>
      <c r="N2" s="952"/>
      <c r="O2" s="952"/>
      <c r="P2" s="952"/>
      <c r="Q2" s="952"/>
      <c r="R2" s="952"/>
      <c r="S2" s="952"/>
      <c r="T2" s="952"/>
      <c r="U2" s="952"/>
      <c r="V2" s="952"/>
      <c r="W2" s="952"/>
      <c r="X2" s="952"/>
      <c r="Y2" s="952"/>
      <c r="Z2" s="952"/>
      <c r="AA2" s="952"/>
      <c r="AB2" s="952"/>
      <c r="AC2" s="952"/>
      <c r="AD2" s="953"/>
      <c r="AE2" s="949"/>
      <c r="AF2" s="949"/>
      <c r="AG2" s="949"/>
      <c r="AH2" s="949"/>
      <c r="AI2" s="949"/>
      <c r="AJ2" s="949"/>
      <c r="AK2" s="949"/>
      <c r="AL2" s="949"/>
      <c r="AM2" s="949"/>
    </row>
    <row r="3" ht="14.1" customHeight="1" spans="2:72">
      <c r="B3" s="954"/>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c r="AC3" s="955"/>
      <c r="AD3" s="956"/>
      <c r="AE3" s="949"/>
      <c r="AF3" s="949"/>
      <c r="AG3" s="949"/>
      <c r="AH3" s="949"/>
      <c r="AI3" s="949"/>
      <c r="AJ3" s="949"/>
      <c r="AK3" s="949"/>
      <c r="AL3" s="949"/>
      <c r="AM3" s="949"/>
    </row>
    <row r="4" ht="14.55" customHeight="1" spans="2:72">
      <c r="B4" s="957"/>
      <c r="C4" s="958"/>
      <c r="D4" s="958"/>
      <c r="E4" s="958"/>
      <c r="F4" s="958"/>
      <c r="G4" s="958"/>
      <c r="H4" s="958"/>
      <c r="I4" s="958"/>
      <c r="J4" s="958"/>
      <c r="K4" s="958"/>
      <c r="L4" s="958"/>
      <c r="M4" s="958"/>
      <c r="N4" s="958"/>
      <c r="O4" s="958"/>
      <c r="P4" s="958"/>
      <c r="Q4" s="958"/>
      <c r="R4" s="958"/>
      <c r="S4" s="958"/>
      <c r="T4" s="958"/>
      <c r="U4" s="958"/>
      <c r="V4" s="958"/>
      <c r="W4" s="958"/>
      <c r="X4" s="958"/>
      <c r="Y4" s="958"/>
      <c r="Z4" s="958"/>
      <c r="AA4" s="958"/>
      <c r="AB4" s="958"/>
      <c r="AC4" s="958"/>
      <c r="AD4" s="959"/>
      <c r="AE4" s="949"/>
      <c r="AF4" s="949"/>
      <c r="AG4" s="949"/>
      <c r="AH4" s="949"/>
      <c r="AI4" s="949"/>
      <c r="AJ4" s="949"/>
      <c r="AK4" s="949"/>
      <c r="AL4" s="949"/>
      <c r="AM4" s="949"/>
      <c r="BB4" s="960">
        <f>'General Information'!C14</f>
        <v>46148</v>
      </c>
    </row>
    <row r="5" ht="5.1" customHeight="1" spans="2:72">
      <c r="B5" s="961"/>
      <c r="C5" s="961"/>
      <c r="D5" s="961"/>
      <c r="E5" s="961"/>
      <c r="F5" s="961"/>
      <c r="G5" s="961"/>
      <c r="H5" s="961"/>
      <c r="I5" s="961"/>
      <c r="J5" s="961"/>
      <c r="K5" s="961"/>
      <c r="L5" s="961"/>
      <c r="M5" s="961"/>
      <c r="N5" s="961"/>
      <c r="O5" s="961"/>
      <c r="P5" s="961"/>
      <c r="Q5" s="961"/>
      <c r="R5" s="961"/>
      <c r="S5" s="961"/>
      <c r="T5" s="961"/>
      <c r="U5" s="961"/>
      <c r="V5" s="961"/>
      <c r="W5" s="961"/>
      <c r="X5" s="961"/>
      <c r="Y5" s="961"/>
      <c r="Z5" s="961"/>
      <c r="AA5" s="961"/>
      <c r="AB5" s="961"/>
      <c r="AC5" s="961"/>
      <c r="AD5" s="961"/>
      <c r="AE5" s="949"/>
      <c r="AF5" s="949"/>
      <c r="AG5" s="949"/>
      <c r="AH5" s="949"/>
      <c r="AI5" s="949"/>
      <c r="AJ5" s="949"/>
      <c r="AK5" s="949"/>
      <c r="AL5" s="949"/>
      <c r="AM5" s="949"/>
    </row>
    <row r="6" ht="35.1" customHeight="1" spans="2:72">
      <c r="B6" s="962" t="s">
        <v>299</v>
      </c>
      <c r="C6" s="963"/>
      <c r="D6" s="964"/>
      <c r="E6" s="965" t="str">
        <f>'[47]General Information'!C4</f>
        <v>WAS1-05-006 </v>
      </c>
      <c r="F6" s="966"/>
      <c r="G6" s="966"/>
      <c r="H6" s="966"/>
      <c r="I6" s="966"/>
      <c r="J6" s="967"/>
      <c r="K6" s="962" t="s">
        <v>300</v>
      </c>
      <c r="L6" s="963"/>
      <c r="M6" s="963"/>
      <c r="N6" s="964"/>
      <c r="O6" s="968">
        <v>12</v>
      </c>
      <c r="P6" s="969"/>
      <c r="Q6" s="969"/>
      <c r="R6" s="969"/>
      <c r="S6" s="969"/>
      <c r="T6" s="970"/>
      <c r="U6" s="962" t="s">
        <v>301</v>
      </c>
      <c r="V6" s="963"/>
      <c r="W6" s="964"/>
      <c r="X6" s="971">
        <v>46284</v>
      </c>
      <c r="Y6" s="972"/>
      <c r="Z6" s="972"/>
      <c r="AA6" s="972"/>
      <c r="AB6" s="972"/>
      <c r="AC6" s="972"/>
      <c r="AD6" s="973"/>
    </row>
    <row r="7" ht="5.1" customHeight="1" spans="2:72">
      <c r="B7" s="974"/>
      <c r="C7" s="974"/>
      <c r="D7" s="974"/>
      <c r="E7" s="974"/>
      <c r="F7" s="974"/>
      <c r="G7" s="974"/>
      <c r="H7" s="974"/>
      <c r="I7" s="974"/>
      <c r="J7" s="974"/>
      <c r="K7" s="974"/>
      <c r="L7" s="974"/>
      <c r="M7" s="974"/>
      <c r="N7" s="974"/>
      <c r="O7" s="974"/>
      <c r="P7" s="974"/>
      <c r="Q7" s="974"/>
      <c r="R7" s="974"/>
      <c r="S7" s="974"/>
      <c r="T7" s="974"/>
      <c r="U7" s="974"/>
      <c r="V7" s="974"/>
      <c r="W7" s="974"/>
      <c r="X7" s="974"/>
      <c r="Y7" s="974"/>
      <c r="Z7" s="974"/>
      <c r="AA7" s="974"/>
      <c r="AB7" s="974"/>
      <c r="AC7" s="974"/>
      <c r="AD7" s="974"/>
    </row>
    <row r="8" ht="35.1" customHeight="1" spans="2:72">
      <c r="B8" s="975" t="s">
        <v>302</v>
      </c>
      <c r="C8" s="976"/>
      <c r="D8" s="977"/>
      <c r="E8" s="978" t="str">
        <f>'[47]General Information'!C3</f>
        <v>Improvement of Waad Al Shamal Industrial City Fence &amp; Gates</v>
      </c>
      <c r="F8" s="979"/>
      <c r="G8" s="979"/>
      <c r="H8" s="979"/>
      <c r="I8" s="979"/>
      <c r="J8" s="979"/>
      <c r="K8" s="979"/>
      <c r="L8" s="979"/>
      <c r="M8" s="979"/>
      <c r="N8" s="980"/>
      <c r="O8" s="962" t="s">
        <v>303</v>
      </c>
      <c r="P8" s="963"/>
      <c r="Q8" s="963"/>
      <c r="R8" s="963"/>
      <c r="S8" s="963"/>
      <c r="T8" s="964"/>
      <c r="U8" s="978" t="str">
        <f>'[47]General Information'!C5&amp;" "&amp;'[47]General Information'!C6</f>
        <v>Hamza Mohammad Alderi Construction Co. Consolidated Consultants Group</v>
      </c>
      <c r="V8" s="979"/>
      <c r="W8" s="979"/>
      <c r="X8" s="979"/>
      <c r="Y8" s="979"/>
      <c r="Z8" s="979"/>
      <c r="AA8" s="979"/>
      <c r="AB8" s="979"/>
      <c r="AC8" s="979"/>
      <c r="AD8" s="980"/>
    </row>
    <row r="9" ht="5.1" customHeight="1" spans="2:72">
      <c r="B9" s="981"/>
      <c r="C9" s="981"/>
      <c r="D9" s="982"/>
      <c r="E9" s="982"/>
      <c r="F9" s="982"/>
      <c r="G9" s="982"/>
      <c r="H9" s="982"/>
      <c r="I9" s="982"/>
      <c r="J9" s="982"/>
      <c r="K9" s="982"/>
      <c r="L9" s="982"/>
      <c r="M9" s="982"/>
      <c r="N9" s="982"/>
      <c r="O9" s="982"/>
      <c r="P9" s="982"/>
      <c r="Q9" s="982"/>
      <c r="R9" s="982"/>
      <c r="S9" s="982"/>
      <c r="T9" s="982"/>
      <c r="U9" s="982"/>
      <c r="V9" s="982"/>
      <c r="W9" s="982"/>
      <c r="X9" s="982"/>
      <c r="Y9" s="982"/>
      <c r="Z9" s="981"/>
      <c r="AA9" s="981"/>
      <c r="AB9" s="981"/>
      <c r="AC9" s="981"/>
      <c r="AD9" s="981"/>
    </row>
    <row r="10" ht="20.1" customHeight="1" spans="2:72">
      <c r="B10" s="983">
        <v>4</v>
      </c>
      <c r="C10" s="984"/>
      <c r="D10" s="985" t="s">
        <v>304</v>
      </c>
      <c r="E10" s="986"/>
      <c r="F10" s="987"/>
      <c r="G10" s="988" t="s">
        <v>305</v>
      </c>
      <c r="H10" s="989"/>
      <c r="I10" s="989"/>
      <c r="J10" s="989"/>
      <c r="K10" s="989"/>
      <c r="L10" s="989"/>
      <c r="M10" s="989"/>
      <c r="N10" s="989"/>
      <c r="O10" s="989"/>
      <c r="P10" s="989"/>
      <c r="Q10" s="989"/>
      <c r="R10" s="989"/>
      <c r="S10" s="989"/>
      <c r="T10" s="989"/>
      <c r="U10" s="989"/>
      <c r="V10" s="989"/>
      <c r="W10" s="989"/>
      <c r="X10" s="989"/>
      <c r="Y10" s="990"/>
      <c r="Z10" s="991" t="s">
        <v>306</v>
      </c>
      <c r="AA10" s="992"/>
      <c r="AB10" s="993" t="s">
        <v>307</v>
      </c>
      <c r="AC10" s="994">
        <f>Q49</f>
        <v>0.862068965517241</v>
      </c>
      <c r="AD10" s="995"/>
      <c r="AE10" s="949"/>
      <c r="AF10" s="949"/>
      <c r="AG10" s="949"/>
      <c r="AH10" s="949"/>
      <c r="AI10" s="949"/>
      <c r="AJ10" s="949"/>
      <c r="AK10" s="949"/>
      <c r="AL10" s="949"/>
      <c r="AN10" s="996">
        <f>SUM(Z10:Z13)</f>
        <v>0</v>
      </c>
      <c r="AO10" s="949">
        <v>100</v>
      </c>
      <c r="AP10" s="949">
        <v>0.22883295194508</v>
      </c>
    </row>
    <row r="11" ht="20.1" customHeight="1" spans="2:72">
      <c r="B11" s="997">
        <v>3</v>
      </c>
      <c r="C11" s="998"/>
      <c r="D11" s="999" t="s">
        <v>308</v>
      </c>
      <c r="E11" s="1000"/>
      <c r="F11" s="1001"/>
      <c r="G11" s="1002" t="s">
        <v>309</v>
      </c>
      <c r="H11" s="1003"/>
      <c r="I11" s="1003"/>
      <c r="J11" s="1003"/>
      <c r="K11" s="1003"/>
      <c r="L11" s="1003"/>
      <c r="M11" s="1003"/>
      <c r="N11" s="1003"/>
      <c r="O11" s="1003"/>
      <c r="P11" s="1003"/>
      <c r="Q11" s="1003"/>
      <c r="R11" s="1003"/>
      <c r="S11" s="1003"/>
      <c r="T11" s="1003"/>
      <c r="U11" s="1003"/>
      <c r="V11" s="1003"/>
      <c r="W11" s="1003"/>
      <c r="X11" s="1003"/>
      <c r="Y11" s="1004"/>
      <c r="Z11" s="1005" t="s">
        <v>310</v>
      </c>
      <c r="AA11" s="1006"/>
      <c r="AB11" s="1007"/>
      <c r="AC11" s="1008"/>
      <c r="AD11" s="1009"/>
      <c r="AE11" s="949"/>
      <c r="AF11" s="949"/>
      <c r="AG11" s="949"/>
      <c r="AH11" s="949"/>
      <c r="AI11" s="949"/>
      <c r="AJ11" s="949"/>
      <c r="AK11" s="949"/>
      <c r="AL11" s="949"/>
      <c r="AN11" s="1010">
        <f>SUM(Y10:Y14)</f>
        <v>0</v>
      </c>
      <c r="AO11" s="949">
        <v>89</v>
      </c>
      <c r="AP11" s="949">
        <v>0.203661327231121</v>
      </c>
    </row>
    <row r="12" ht="20.1" customHeight="1" spans="2:72">
      <c r="B12" s="997">
        <v>2</v>
      </c>
      <c r="C12" s="998"/>
      <c r="D12" s="999" t="s">
        <v>311</v>
      </c>
      <c r="E12" s="1000"/>
      <c r="F12" s="1001"/>
      <c r="G12" s="1002" t="s">
        <v>312</v>
      </c>
      <c r="H12" s="1003"/>
      <c r="I12" s="1003"/>
      <c r="J12" s="1003"/>
      <c r="K12" s="1003"/>
      <c r="L12" s="1003"/>
      <c r="M12" s="1003"/>
      <c r="N12" s="1003"/>
      <c r="O12" s="1003"/>
      <c r="P12" s="1003"/>
      <c r="Q12" s="1003"/>
      <c r="R12" s="1003"/>
      <c r="S12" s="1003"/>
      <c r="T12" s="1003"/>
      <c r="U12" s="1003"/>
      <c r="V12" s="1003"/>
      <c r="W12" s="1003"/>
      <c r="X12" s="1003"/>
      <c r="Y12" s="1004"/>
      <c r="Z12" s="1005" t="s">
        <v>313</v>
      </c>
      <c r="AA12" s="1006"/>
      <c r="AB12" s="1007"/>
      <c r="AC12" s="1008"/>
      <c r="AD12" s="1009"/>
      <c r="AE12" s="949"/>
      <c r="AF12" s="949"/>
      <c r="AG12" s="949"/>
      <c r="AH12" s="949"/>
      <c r="AI12" s="949"/>
      <c r="AJ12" s="949"/>
      <c r="AK12" s="949"/>
      <c r="AL12" s="949"/>
      <c r="AO12" s="949">
        <v>79</v>
      </c>
      <c r="AP12" s="949">
        <v>0.180778032036613</v>
      </c>
    </row>
    <row r="13" ht="20.1" customHeight="1" spans="2:72">
      <c r="B13" s="997">
        <v>1</v>
      </c>
      <c r="C13" s="998"/>
      <c r="D13" s="999" t="s">
        <v>314</v>
      </c>
      <c r="E13" s="1000"/>
      <c r="F13" s="1001"/>
      <c r="G13" s="1002" t="s">
        <v>315</v>
      </c>
      <c r="H13" s="1003"/>
      <c r="I13" s="1003"/>
      <c r="J13" s="1003"/>
      <c r="K13" s="1003"/>
      <c r="L13" s="1003"/>
      <c r="M13" s="1003"/>
      <c r="N13" s="1003"/>
      <c r="O13" s="1003"/>
      <c r="P13" s="1003"/>
      <c r="Q13" s="1003"/>
      <c r="R13" s="1003"/>
      <c r="S13" s="1003"/>
      <c r="T13" s="1003"/>
      <c r="U13" s="1003"/>
      <c r="V13" s="1003"/>
      <c r="W13" s="1003"/>
      <c r="X13" s="1003"/>
      <c r="Y13" s="1004"/>
      <c r="Z13" s="1011" t="s">
        <v>316</v>
      </c>
      <c r="AA13" s="1012"/>
      <c r="AB13" s="1007"/>
      <c r="AC13" s="1008"/>
      <c r="AD13" s="1009"/>
      <c r="AE13" s="949"/>
      <c r="AF13" s="949"/>
      <c r="AG13" s="949"/>
      <c r="AH13" s="949"/>
      <c r="AI13" s="949"/>
      <c r="AJ13" s="949"/>
      <c r="AK13" s="949"/>
      <c r="AL13" s="949"/>
      <c r="AM13" s="949"/>
      <c r="AO13" s="949">
        <v>69</v>
      </c>
      <c r="AP13" s="949">
        <v>0.157894736842105</v>
      </c>
    </row>
    <row r="14" ht="20.1" customHeight="1" spans="2:72">
      <c r="B14" s="1013">
        <v>0</v>
      </c>
      <c r="C14" s="1014"/>
      <c r="D14" s="1015" t="s">
        <v>317</v>
      </c>
      <c r="E14" s="1016"/>
      <c r="F14" s="1017"/>
      <c r="G14" s="1018" t="s">
        <v>318</v>
      </c>
      <c r="H14" s="1019"/>
      <c r="I14" s="1019"/>
      <c r="J14" s="1019"/>
      <c r="K14" s="1019"/>
      <c r="L14" s="1019"/>
      <c r="M14" s="1019"/>
      <c r="N14" s="1019"/>
      <c r="O14" s="1019"/>
      <c r="P14" s="1019"/>
      <c r="Q14" s="1019"/>
      <c r="R14" s="1019"/>
      <c r="S14" s="1019"/>
      <c r="T14" s="1019"/>
      <c r="U14" s="1019"/>
      <c r="V14" s="1019"/>
      <c r="W14" s="1019"/>
      <c r="X14" s="1019"/>
      <c r="Y14" s="1020"/>
      <c r="Z14" s="1021" t="s">
        <v>319</v>
      </c>
      <c r="AA14" s="1022"/>
      <c r="AB14" s="1023"/>
      <c r="AC14" s="1024"/>
      <c r="AD14" s="1025"/>
      <c r="AO14" s="949">
        <v>100</v>
      </c>
      <c r="AP14" s="949">
        <v>0.22883295194508</v>
      </c>
    </row>
    <row r="15" ht="5.1" customHeight="1" spans="2:72">
      <c r="B15" s="981"/>
      <c r="C15" s="981"/>
      <c r="D15" s="1026"/>
      <c r="E15" s="1026"/>
      <c r="F15" s="1026"/>
      <c r="G15" s="1026"/>
      <c r="H15" s="1026"/>
      <c r="I15" s="1026"/>
      <c r="J15" s="1026"/>
      <c r="K15" s="1026"/>
      <c r="L15" s="1026"/>
      <c r="M15" s="1026"/>
      <c r="N15" s="1026"/>
      <c r="O15" s="1026"/>
      <c r="P15" s="1026"/>
      <c r="Q15" s="1026"/>
      <c r="R15" s="1026"/>
      <c r="S15" s="1026"/>
      <c r="T15" s="1026"/>
      <c r="U15" s="1026"/>
      <c r="V15" s="1026"/>
      <c r="W15" s="1026"/>
      <c r="X15" s="1026"/>
      <c r="Y15" s="1026"/>
      <c r="Z15" s="981"/>
      <c r="AA15" s="981"/>
      <c r="AB15" s="981"/>
      <c r="AC15" s="981"/>
      <c r="AD15" s="981"/>
    </row>
    <row r="16" ht="32.1" customHeight="1" spans="2:72">
      <c r="B16" s="1027" t="s">
        <v>320</v>
      </c>
      <c r="C16" s="1028" t="s">
        <v>321</v>
      </c>
      <c r="D16" s="1028"/>
      <c r="E16" s="1028"/>
      <c r="F16" s="1028"/>
      <c r="G16" s="1028"/>
      <c r="H16" s="1028"/>
      <c r="I16" s="1028"/>
      <c r="J16" s="1028"/>
      <c r="K16" s="1029" t="s">
        <v>322</v>
      </c>
      <c r="L16" s="1029" t="s">
        <v>323</v>
      </c>
      <c r="M16" s="1029" t="s">
        <v>324</v>
      </c>
      <c r="N16" s="1029" t="s">
        <v>325</v>
      </c>
      <c r="O16" s="1030" t="s">
        <v>326</v>
      </c>
      <c r="P16" s="1031"/>
      <c r="Q16" s="1032" t="s">
        <v>320</v>
      </c>
      <c r="R16" s="1033" t="s">
        <v>321</v>
      </c>
      <c r="S16" s="1034"/>
      <c r="T16" s="1034"/>
      <c r="U16" s="1034"/>
      <c r="V16" s="1034"/>
      <c r="W16" s="1034"/>
      <c r="X16" s="1034"/>
      <c r="Y16" s="1035"/>
      <c r="Z16" s="1029" t="s">
        <v>322</v>
      </c>
      <c r="AA16" s="1029" t="s">
        <v>323</v>
      </c>
      <c r="AB16" s="1029" t="s">
        <v>324</v>
      </c>
      <c r="AC16" s="1029" t="s">
        <v>325</v>
      </c>
      <c r="AD16" s="1030" t="s">
        <v>326</v>
      </c>
      <c r="AE16" s="949"/>
      <c r="AF16" s="949"/>
      <c r="AG16" s="949"/>
      <c r="AH16" s="949"/>
      <c r="AI16" s="949"/>
      <c r="AJ16" s="949"/>
      <c r="AK16" s="949"/>
      <c r="AL16" s="949"/>
      <c r="AO16" s="949">
        <f>SUM(AO10:AO15)</f>
        <v>437</v>
      </c>
      <c r="BQ16" s="1036"/>
      <c r="BR16" s="1036"/>
      <c r="BS16" s="1036"/>
      <c r="BT16" s="1036"/>
    </row>
    <row r="17" ht="20.1" hidden="1" customHeight="1" spans="1:127">
      <c r="B17" s="1037"/>
      <c r="C17" s="1038"/>
      <c r="D17" s="1039"/>
      <c r="E17" s="1039"/>
      <c r="F17" s="1039"/>
      <c r="G17" s="1039"/>
      <c r="H17" s="1039"/>
      <c r="I17" s="1039"/>
      <c r="J17" s="1040"/>
      <c r="K17" s="1041">
        <v>1</v>
      </c>
      <c r="L17" s="1041">
        <v>0.89</v>
      </c>
      <c r="M17" s="1041">
        <v>0.79</v>
      </c>
      <c r="N17" s="1042">
        <v>0.69</v>
      </c>
      <c r="O17" s="1043">
        <v>1</v>
      </c>
      <c r="P17" s="1044"/>
      <c r="Q17" s="1045"/>
      <c r="R17" s="1046"/>
      <c r="S17" s="1047"/>
      <c r="T17" s="1047"/>
      <c r="U17" s="1047"/>
      <c r="V17" s="1047"/>
      <c r="W17" s="1047"/>
      <c r="X17" s="1047"/>
      <c r="Y17" s="1048"/>
      <c r="Z17" s="1041">
        <v>1</v>
      </c>
      <c r="AA17" s="1041">
        <v>0.89</v>
      </c>
      <c r="AB17" s="1041">
        <v>0.79</v>
      </c>
      <c r="AC17" s="1042">
        <v>0.69</v>
      </c>
      <c r="AD17" s="1043">
        <v>1</v>
      </c>
      <c r="AE17" s="949"/>
      <c r="AF17" s="996">
        <f>SUM(AF18:AG46)/COUNT(AF18:AG46)</f>
        <v>0.862068965517241</v>
      </c>
      <c r="AG17" s="949"/>
      <c r="AH17" s="949"/>
      <c r="AI17" s="949"/>
      <c r="AJ17" s="949"/>
      <c r="AK17" s="949"/>
      <c r="AL17" s="949"/>
      <c r="AV17" s="1049"/>
      <c r="AW17" s="1049"/>
      <c r="AX17" s="1049"/>
      <c r="AY17" s="1049"/>
      <c r="BQ17" s="1050"/>
      <c r="BR17" s="1050"/>
      <c r="BS17" s="1050"/>
      <c r="BT17" s="1050"/>
    </row>
    <row r="18" ht="21" customHeight="1" spans="1:127">
      <c r="B18" s="1051">
        <v>1</v>
      </c>
      <c r="C18" s="1052" t="s">
        <v>327</v>
      </c>
      <c r="D18" s="1053"/>
      <c r="E18" s="1053"/>
      <c r="F18" s="1053"/>
      <c r="G18" s="1053"/>
      <c r="H18" s="1053"/>
      <c r="I18" s="1053"/>
      <c r="J18" s="1054"/>
      <c r="K18" s="1055">
        <v>0</v>
      </c>
      <c r="L18" s="1055">
        <v>1</v>
      </c>
      <c r="N18" s="1056"/>
      <c r="O18" s="1057"/>
      <c r="P18" s="1031"/>
      <c r="Q18" s="1051">
        <v>30</v>
      </c>
      <c r="R18" s="1052" t="s">
        <v>328</v>
      </c>
      <c r="S18" s="1053"/>
      <c r="T18" s="1053"/>
      <c r="U18" s="1053"/>
      <c r="V18" s="1053"/>
      <c r="W18" s="1053"/>
      <c r="X18" s="1053"/>
      <c r="Y18" s="1054"/>
      <c r="Z18" s="1055">
        <v>0</v>
      </c>
      <c r="AA18" s="1055">
        <v>1</v>
      </c>
      <c r="AB18" s="1055"/>
      <c r="AC18" s="1056"/>
      <c r="AD18" s="1057">
        <v>0</v>
      </c>
      <c r="AE18" s="949"/>
      <c r="AF18" s="1058">
        <f>SUMPRODUCT($K$17:$O$17,K18:O18)</f>
        <v>0.89</v>
      </c>
      <c r="AG18" s="1058">
        <f>SUMPRODUCT($Z$17:$AD$17,Z18:AD18)</f>
        <v>0.89</v>
      </c>
      <c r="AH18" s="949"/>
      <c r="AI18" s="949"/>
      <c r="AJ18" s="949"/>
      <c r="AK18" s="949"/>
      <c r="AL18" s="949"/>
      <c r="AV18" s="1059" t="s">
        <v>329</v>
      </c>
      <c r="AW18" s="1059" t="s">
        <v>330</v>
      </c>
      <c r="AX18" s="1060" t="s">
        <v>331</v>
      </c>
      <c r="AY18" s="1061"/>
      <c r="BQ18" s="1050"/>
      <c r="BR18" s="1050"/>
      <c r="BS18" s="1050"/>
      <c r="BT18" s="1050"/>
    </row>
    <row r="19" s="948" customFormat="1" ht="21" customHeight="1" spans="1:127">
      <c r="A19" s="949"/>
      <c r="B19" s="1051">
        <v>2</v>
      </c>
      <c r="C19" s="1062" t="s">
        <v>332</v>
      </c>
      <c r="D19" s="1063"/>
      <c r="E19" s="1063"/>
      <c r="F19" s="1063"/>
      <c r="G19" s="1063"/>
      <c r="H19" s="1063"/>
      <c r="I19" s="1063"/>
      <c r="J19" s="1064"/>
      <c r="K19" s="1055">
        <v>0</v>
      </c>
      <c r="L19" s="1055">
        <v>1</v>
      </c>
      <c r="M19" s="1055">
        <v>0</v>
      </c>
      <c r="N19" s="1056"/>
      <c r="O19" s="1057"/>
      <c r="P19" s="1031"/>
      <c r="Q19" s="1051">
        <v>31</v>
      </c>
      <c r="R19" s="1052" t="s">
        <v>333</v>
      </c>
      <c r="S19" s="1053"/>
      <c r="T19" s="1053"/>
      <c r="U19" s="1053"/>
      <c r="V19" s="1053"/>
      <c r="W19" s="1053"/>
      <c r="X19" s="1053"/>
      <c r="Y19" s="1054"/>
      <c r="Z19" s="1055"/>
      <c r="AA19" s="1057">
        <v>0</v>
      </c>
      <c r="AB19" s="1057"/>
      <c r="AC19" s="1056"/>
      <c r="AD19" s="1057">
        <v>1</v>
      </c>
      <c r="AE19" s="949"/>
      <c r="AF19" s="1058">
        <f t="shared" ref="AF19:AF46" si="0">SUMPRODUCT($K$17:$O$17,K19:O19)</f>
        <v>0.89</v>
      </c>
      <c r="AG19" s="1058">
        <f>SUMPRODUCT($Z$17:$AD$17,Z19:AD19)</f>
        <v>1</v>
      </c>
      <c r="AH19" s="949"/>
      <c r="AI19" s="949"/>
      <c r="AJ19" s="949"/>
      <c r="AK19" s="949"/>
      <c r="AL19" s="949"/>
      <c r="AM19" s="949"/>
      <c r="AN19" s="949"/>
      <c r="AO19" s="949"/>
      <c r="AP19" s="1050"/>
      <c r="AQ19" s="1050"/>
      <c r="AR19" s="1050"/>
      <c r="AS19" s="1050"/>
      <c r="AT19" s="1050"/>
      <c r="AU19" s="1050"/>
      <c r="AV19" s="1065"/>
      <c r="AW19" s="1065"/>
      <c r="AX19" s="1066" t="s">
        <v>334</v>
      </c>
      <c r="AY19" s="1066" t="s">
        <v>335</v>
      </c>
      <c r="AZ19" s="949"/>
      <c r="BA19" s="949"/>
      <c r="BB19" s="949"/>
      <c r="BC19" s="949"/>
      <c r="BD19" s="949"/>
      <c r="BE19" s="949"/>
      <c r="BF19" s="949"/>
      <c r="BG19" s="949"/>
      <c r="BH19" s="949"/>
      <c r="BI19" s="949"/>
      <c r="BJ19" s="949"/>
      <c r="BK19" s="949"/>
      <c r="BL19" s="949"/>
      <c r="BM19" s="949"/>
      <c r="BN19" s="949"/>
      <c r="BO19" s="949"/>
      <c r="BP19" s="949"/>
      <c r="BQ19" s="1050"/>
      <c r="BR19" s="1050"/>
      <c r="BS19" s="1050"/>
      <c r="BT19" s="1050"/>
      <c r="BU19" s="1050"/>
      <c r="BV19" s="1050"/>
      <c r="BW19" s="1050"/>
      <c r="BX19" s="1050"/>
      <c r="BY19" s="1050"/>
      <c r="BZ19" s="1050"/>
      <c r="CA19" s="1050"/>
      <c r="CB19" s="1050"/>
      <c r="CC19" s="1050"/>
      <c r="CD19" s="1050"/>
      <c r="CE19" s="1050"/>
      <c r="CF19" s="1050"/>
      <c r="CG19" s="1050"/>
      <c r="CH19" s="1050"/>
      <c r="CI19" s="1050"/>
      <c r="CJ19" s="1050"/>
      <c r="CK19" s="1050"/>
      <c r="CL19" s="1050"/>
      <c r="CM19" s="1050"/>
      <c r="CN19" s="1050"/>
      <c r="CO19" s="1050"/>
      <c r="CP19" s="1050"/>
      <c r="CQ19" s="1050"/>
      <c r="CR19" s="1050"/>
      <c r="CS19" s="1050"/>
      <c r="CT19" s="1050"/>
      <c r="CU19" s="1050"/>
      <c r="CV19" s="1050"/>
      <c r="CW19" s="1050"/>
      <c r="CX19" s="1050"/>
      <c r="CY19" s="1050"/>
      <c r="CZ19" s="1050"/>
      <c r="DA19" s="1050"/>
      <c r="DB19" s="1050"/>
      <c r="DC19" s="1050"/>
      <c r="DD19" s="1050"/>
      <c r="DE19" s="1050"/>
      <c r="DF19" s="1050"/>
      <c r="DG19" s="1050"/>
      <c r="DH19" s="1050"/>
      <c r="DI19" s="1050"/>
      <c r="DJ19" s="1050"/>
      <c r="DK19" s="1050"/>
      <c r="DL19" s="1050"/>
      <c r="DM19" s="1050"/>
      <c r="DN19" s="1050"/>
      <c r="DO19" s="1050"/>
      <c r="DP19" s="1050"/>
      <c r="DQ19" s="1050"/>
      <c r="DR19" s="1050"/>
      <c r="DS19" s="1050"/>
      <c r="DT19" s="1050"/>
      <c r="DU19" s="1050"/>
      <c r="DV19" s="1050"/>
      <c r="DW19" s="1050"/>
    </row>
    <row r="20" s="948" customFormat="1" ht="21" customHeight="1" spans="1:127">
      <c r="A20" s="949"/>
      <c r="B20" s="1051">
        <v>3</v>
      </c>
      <c r="C20" s="1062" t="s">
        <v>336</v>
      </c>
      <c r="D20" s="1063"/>
      <c r="E20" s="1063"/>
      <c r="F20" s="1063"/>
      <c r="G20" s="1063"/>
      <c r="H20" s="1063"/>
      <c r="I20" s="1063"/>
      <c r="J20" s="1064"/>
      <c r="K20" s="1055"/>
      <c r="L20" s="1055">
        <v>1</v>
      </c>
      <c r="N20" s="1056"/>
      <c r="O20" s="1057"/>
      <c r="P20" s="1031"/>
      <c r="Q20" s="1051">
        <v>32</v>
      </c>
      <c r="R20" s="1052" t="s">
        <v>337</v>
      </c>
      <c r="S20" s="1053"/>
      <c r="T20" s="1053"/>
      <c r="U20" s="1053"/>
      <c r="V20" s="1053"/>
      <c r="W20" s="1053"/>
      <c r="X20" s="1053"/>
      <c r="Y20" s="1054"/>
      <c r="Z20" s="1055">
        <v>0</v>
      </c>
      <c r="AA20" s="1057">
        <v>1</v>
      </c>
      <c r="AB20" s="1057"/>
      <c r="AC20" s="1056"/>
      <c r="AD20" s="1057"/>
      <c r="AE20" s="949"/>
      <c r="AF20" s="1058">
        <f t="shared" si="0"/>
        <v>0.89</v>
      </c>
      <c r="AG20" s="1058">
        <f>SUMPRODUCT($Z$17:$AD$17,Z20:AD20)</f>
        <v>0.89</v>
      </c>
      <c r="AH20" s="949"/>
      <c r="AI20" s="949"/>
      <c r="AJ20" s="949"/>
      <c r="AK20" s="949"/>
      <c r="AL20" s="949"/>
      <c r="AM20" s="1067">
        <v>4</v>
      </c>
      <c r="AN20" s="1067">
        <f>58</f>
        <v>58</v>
      </c>
      <c r="AO20" s="1067" t="s">
        <v>338</v>
      </c>
      <c r="AP20" s="1050"/>
      <c r="AQ20" s="1068">
        <v>4</v>
      </c>
      <c r="AR20" s="1069" t="s">
        <v>304</v>
      </c>
      <c r="AS20" s="1069"/>
      <c r="AT20" s="1069"/>
      <c r="AU20" s="1069"/>
      <c r="AV20" s="1070">
        <f>SUM(Z18:Z46,K18:K46)</f>
        <v>2</v>
      </c>
      <c r="AW20" s="1070">
        <f>AQ20*AV20</f>
        <v>8</v>
      </c>
      <c r="AX20" s="1071">
        <f>AV20/$AV$25</f>
        <v>0.0344827586206897</v>
      </c>
      <c r="AY20" s="1071">
        <f>AV20/SUM($AV$20:$AV$23)</f>
        <v>0.0476190476190476</v>
      </c>
      <c r="AZ20" s="1072"/>
      <c r="BA20" s="949"/>
      <c r="BB20" s="949"/>
      <c r="BC20" s="949"/>
      <c r="BD20" s="949"/>
      <c r="BE20" s="949"/>
      <c r="BF20" s="949"/>
      <c r="BG20" s="949"/>
      <c r="BH20" s="949"/>
      <c r="BI20" s="949"/>
      <c r="BJ20" s="949"/>
      <c r="BK20" s="949"/>
      <c r="BL20" s="949"/>
      <c r="BM20" s="949"/>
      <c r="BN20" s="949"/>
      <c r="BO20" s="949"/>
      <c r="BP20" s="949"/>
      <c r="BQ20" s="1050"/>
      <c r="BR20" s="1050"/>
      <c r="BS20" s="1050"/>
      <c r="BT20" s="1050"/>
      <c r="BU20" s="1050"/>
      <c r="BV20" s="1050"/>
      <c r="BW20" s="1050"/>
      <c r="BX20" s="1050"/>
      <c r="BY20" s="1050"/>
      <c r="BZ20" s="1050"/>
      <c r="CA20" s="1050"/>
      <c r="CB20" s="1050"/>
      <c r="CC20" s="1050"/>
      <c r="CD20" s="1050"/>
      <c r="CE20" s="1050"/>
      <c r="CF20" s="1050"/>
      <c r="CG20" s="1050"/>
      <c r="CH20" s="1050"/>
      <c r="CI20" s="1050"/>
      <c r="CJ20" s="1050"/>
      <c r="CK20" s="1050"/>
      <c r="CL20" s="1050"/>
      <c r="CM20" s="1050"/>
      <c r="CN20" s="1050"/>
      <c r="CO20" s="1050"/>
      <c r="CP20" s="1050"/>
      <c r="CQ20" s="1050"/>
      <c r="CR20" s="1050"/>
      <c r="CS20" s="1050"/>
      <c r="CT20" s="1050"/>
      <c r="CU20" s="1050"/>
      <c r="CV20" s="1050"/>
      <c r="CW20" s="1050"/>
      <c r="CX20" s="1050"/>
      <c r="CY20" s="1050"/>
      <c r="CZ20" s="1050"/>
      <c r="DA20" s="1050"/>
      <c r="DB20" s="1050"/>
      <c r="DC20" s="1050"/>
      <c r="DD20" s="1050"/>
      <c r="DE20" s="1050"/>
      <c r="DF20" s="1050"/>
      <c r="DG20" s="1050"/>
      <c r="DH20" s="1050"/>
      <c r="DI20" s="1050"/>
      <c r="DJ20" s="1050"/>
      <c r="DK20" s="1050"/>
      <c r="DL20" s="1050"/>
      <c r="DM20" s="1050"/>
      <c r="DN20" s="1050"/>
      <c r="DO20" s="1050"/>
      <c r="DP20" s="1050"/>
      <c r="DQ20" s="1050"/>
      <c r="DR20" s="1050"/>
      <c r="DS20" s="1050"/>
      <c r="DT20" s="1050"/>
      <c r="DU20" s="1050"/>
      <c r="DV20" s="1050"/>
      <c r="DW20" s="1050"/>
    </row>
    <row r="21" s="948" customFormat="1" ht="21" customHeight="1" spans="1:127">
      <c r="A21" s="949"/>
      <c r="B21" s="1051">
        <v>4</v>
      </c>
      <c r="C21" s="1052" t="s">
        <v>339</v>
      </c>
      <c r="D21" s="1053"/>
      <c r="E21" s="1053"/>
      <c r="F21" s="1053"/>
      <c r="G21" s="1053"/>
      <c r="H21" s="1053"/>
      <c r="I21" s="1053"/>
      <c r="J21" s="1054"/>
      <c r="K21" s="1055">
        <v>1</v>
      </c>
      <c r="M21" s="1055">
        <v>0</v>
      </c>
      <c r="N21" s="1056"/>
      <c r="O21" s="1057"/>
      <c r="P21" s="1031"/>
      <c r="Q21" s="1051">
        <v>33</v>
      </c>
      <c r="R21" s="1073" t="s">
        <v>340</v>
      </c>
      <c r="S21" s="1074"/>
      <c r="T21" s="1074"/>
      <c r="U21" s="1074"/>
      <c r="V21" s="1074"/>
      <c r="W21" s="1074"/>
      <c r="X21" s="1074"/>
      <c r="Y21" s="1075"/>
      <c r="Z21" s="1055">
        <v>0</v>
      </c>
      <c r="AA21" s="1055">
        <v>1</v>
      </c>
      <c r="AB21" s="1055"/>
      <c r="AC21" s="1056"/>
      <c r="AD21" s="1057">
        <v>0</v>
      </c>
      <c r="AE21" s="949"/>
      <c r="AF21" s="1058">
        <f t="shared" si="0"/>
        <v>1</v>
      </c>
      <c r="AG21" s="1058">
        <f t="shared" ref="AG21:AG46" si="1">SUMPRODUCT($Z$17:$AD$17,Z21:AD21)</f>
        <v>0.89</v>
      </c>
      <c r="AH21" s="949"/>
      <c r="AI21" s="949"/>
      <c r="AJ21" s="949"/>
      <c r="AK21" s="949"/>
      <c r="AL21" s="949"/>
      <c r="AM21" s="1067">
        <v>3</v>
      </c>
      <c r="AN21" s="1067">
        <f>58</f>
        <v>58</v>
      </c>
      <c r="AO21" s="1067" t="s">
        <v>338</v>
      </c>
      <c r="AP21" s="1067"/>
      <c r="AQ21" s="1068">
        <v>3</v>
      </c>
      <c r="AR21" s="1069" t="s">
        <v>341</v>
      </c>
      <c r="AS21" s="1069"/>
      <c r="AT21" s="1069"/>
      <c r="AU21" s="1069"/>
      <c r="AV21" s="1070">
        <f>SUM(L18:L46,AA18:AA46)</f>
        <v>14</v>
      </c>
      <c r="AW21" s="1070">
        <f>AQ21*AV21</f>
        <v>42</v>
      </c>
      <c r="AX21" s="1071">
        <f>AV21/$AV$25</f>
        <v>0.241379310344828</v>
      </c>
      <c r="AY21" s="1071">
        <f>AV21/SUM($AV$20:$AV$23)</f>
        <v>0.333333333333333</v>
      </c>
      <c r="AZ21" s="1072"/>
      <c r="BA21" s="949"/>
      <c r="BB21" s="949"/>
      <c r="BC21" s="949"/>
      <c r="BD21" s="949"/>
      <c r="BE21" s="949"/>
      <c r="BF21" s="949"/>
      <c r="BG21" s="949"/>
      <c r="BH21" s="949"/>
      <c r="BI21" s="949"/>
      <c r="BJ21" s="949"/>
      <c r="BK21" s="949"/>
      <c r="BL21" s="949"/>
      <c r="BM21" s="949"/>
      <c r="BN21" s="949"/>
      <c r="BO21" s="949"/>
      <c r="BP21" s="949"/>
      <c r="BQ21" s="1050"/>
      <c r="BR21" s="1076"/>
      <c r="BS21" s="1076"/>
      <c r="BT21" s="1076"/>
      <c r="BU21" s="1076"/>
      <c r="BV21" s="1076"/>
      <c r="BW21" s="1076"/>
      <c r="BX21" s="1076"/>
      <c r="BY21" s="1050"/>
      <c r="BZ21" s="1050"/>
      <c r="CA21" s="1050"/>
      <c r="CB21" s="1050"/>
      <c r="CC21" s="1050"/>
      <c r="CD21" s="1050"/>
      <c r="CE21" s="1050"/>
      <c r="CF21" s="1050"/>
      <c r="CG21" s="1050"/>
      <c r="CH21" s="1050"/>
      <c r="CI21" s="1050"/>
      <c r="CJ21" s="1050"/>
      <c r="CK21" s="1050"/>
      <c r="CL21" s="1050"/>
      <c r="CM21" s="1050"/>
      <c r="CN21" s="1050"/>
      <c r="CO21" s="1050"/>
      <c r="CP21" s="1050"/>
      <c r="CQ21" s="1050"/>
      <c r="CR21" s="1050"/>
      <c r="CS21" s="1050"/>
      <c r="CT21" s="1050"/>
      <c r="CU21" s="1050"/>
      <c r="CV21" s="1050"/>
      <c r="CW21" s="1050"/>
      <c r="CX21" s="1050"/>
      <c r="CY21" s="1050"/>
      <c r="CZ21" s="1050"/>
      <c r="DA21" s="1050"/>
      <c r="DB21" s="1050"/>
      <c r="DC21" s="1050"/>
      <c r="DD21" s="1050"/>
      <c r="DE21" s="1050"/>
      <c r="DF21" s="1050"/>
      <c r="DG21" s="1050"/>
      <c r="DH21" s="1050"/>
      <c r="DI21" s="1050"/>
      <c r="DJ21" s="1050"/>
      <c r="DK21" s="1050"/>
      <c r="DL21" s="1050"/>
      <c r="DM21" s="1050"/>
      <c r="DN21" s="1050"/>
      <c r="DO21" s="1050"/>
      <c r="DP21" s="1050"/>
      <c r="DQ21" s="1050"/>
      <c r="DR21" s="1050"/>
      <c r="DS21" s="1050"/>
      <c r="DT21" s="1050"/>
      <c r="DU21" s="1050"/>
      <c r="DV21" s="1050"/>
      <c r="DW21" s="1050"/>
    </row>
    <row r="22" s="948" customFormat="1" ht="21" customHeight="1" spans="1:127">
      <c r="A22" s="949"/>
      <c r="B22" s="1051">
        <v>5</v>
      </c>
      <c r="C22" s="1052" t="s">
        <v>342</v>
      </c>
      <c r="D22" s="1053"/>
      <c r="E22" s="1053"/>
      <c r="F22" s="1053"/>
      <c r="G22" s="1053"/>
      <c r="H22" s="1053"/>
      <c r="I22" s="1053"/>
      <c r="J22" s="1054"/>
      <c r="K22" s="1055">
        <v>0</v>
      </c>
      <c r="L22" s="1055">
        <v>0</v>
      </c>
      <c r="M22" s="1055">
        <v>1</v>
      </c>
      <c r="N22" s="1056"/>
      <c r="O22" s="1057"/>
      <c r="P22" s="1031"/>
      <c r="Q22" s="1051">
        <v>34</v>
      </c>
      <c r="R22" s="1052" t="s">
        <v>343</v>
      </c>
      <c r="S22" s="1053"/>
      <c r="T22" s="1053"/>
      <c r="U22" s="1053"/>
      <c r="V22" s="1053"/>
      <c r="W22" s="1053"/>
      <c r="X22" s="1053"/>
      <c r="Y22" s="1054"/>
      <c r="Z22" s="1055">
        <v>0</v>
      </c>
      <c r="AA22" s="1055">
        <v>0</v>
      </c>
      <c r="AB22" s="1055">
        <v>0</v>
      </c>
      <c r="AC22" s="1056"/>
      <c r="AD22" s="1057">
        <v>1</v>
      </c>
      <c r="AE22" s="949"/>
      <c r="AF22" s="1058">
        <f t="shared" si="0"/>
        <v>0.79</v>
      </c>
      <c r="AG22" s="1058">
        <f t="shared" si="1"/>
        <v>1</v>
      </c>
      <c r="AH22" s="949"/>
      <c r="AI22" s="949"/>
      <c r="AJ22" s="949"/>
      <c r="AK22" s="949"/>
      <c r="AL22" s="949"/>
      <c r="AM22" s="1067">
        <v>2</v>
      </c>
      <c r="AN22" s="1067">
        <f>58</f>
        <v>58</v>
      </c>
      <c r="AO22" s="1067" t="s">
        <v>338</v>
      </c>
      <c r="AP22" s="1068"/>
      <c r="AQ22" s="1068">
        <v>2</v>
      </c>
      <c r="AR22" s="1069" t="s">
        <v>311</v>
      </c>
      <c r="AS22" s="1069"/>
      <c r="AT22" s="1069"/>
      <c r="AU22" s="1069"/>
      <c r="AV22" s="1070">
        <f>SUM(M18:M46,AB18:AB46)</f>
        <v>16</v>
      </c>
      <c r="AW22" s="1070">
        <f>AQ22*AV22</f>
        <v>32</v>
      </c>
      <c r="AX22" s="1071">
        <f>AV22/$AV$25</f>
        <v>0.275862068965517</v>
      </c>
      <c r="AY22" s="1071">
        <f>AV22/SUM($AV$20:$AV$23)</f>
        <v>0.380952380952381</v>
      </c>
      <c r="AZ22" s="1072"/>
      <c r="BA22" s="949"/>
      <c r="BB22" s="949"/>
      <c r="BC22" s="949" t="s">
        <v>344</v>
      </c>
      <c r="BD22" s="949"/>
      <c r="BE22" s="949"/>
      <c r="BF22" s="949"/>
      <c r="BG22" s="949"/>
      <c r="BH22" s="949"/>
      <c r="BI22" s="949"/>
      <c r="BJ22" s="949"/>
      <c r="BK22" s="949"/>
      <c r="BL22" s="949"/>
      <c r="BM22" s="949"/>
      <c r="BN22" s="949"/>
      <c r="BO22" s="949"/>
      <c r="BP22" s="949"/>
      <c r="BQ22" s="1050"/>
      <c r="BR22" s="1076"/>
      <c r="BS22" s="1076"/>
      <c r="BT22" s="1076"/>
      <c r="BU22" s="1076"/>
      <c r="BV22" s="1076"/>
      <c r="BW22" s="1076"/>
      <c r="BX22" s="1076"/>
      <c r="BY22" s="1050"/>
      <c r="BZ22" s="1050"/>
      <c r="CA22" s="1050"/>
      <c r="CB22" s="1050"/>
      <c r="CC22" s="1050"/>
      <c r="CD22" s="1050"/>
      <c r="CE22" s="1050"/>
      <c r="CF22" s="1050"/>
      <c r="CG22" s="1050"/>
      <c r="CH22" s="1050"/>
      <c r="CI22" s="1050"/>
      <c r="CJ22" s="1050"/>
      <c r="CK22" s="1050"/>
      <c r="CL22" s="1050"/>
      <c r="CM22" s="1050"/>
      <c r="CN22" s="1050"/>
      <c r="CO22" s="1050"/>
      <c r="CP22" s="1050"/>
      <c r="CQ22" s="1050"/>
      <c r="CR22" s="1050"/>
      <c r="CS22" s="1050"/>
      <c r="CT22" s="1050"/>
      <c r="CU22" s="1050"/>
      <c r="CV22" s="1050"/>
      <c r="CW22" s="1050"/>
      <c r="CX22" s="1050"/>
      <c r="CY22" s="1050"/>
      <c r="CZ22" s="1050"/>
      <c r="DA22" s="1050"/>
      <c r="DB22" s="1050"/>
      <c r="DC22" s="1050"/>
      <c r="DD22" s="1050"/>
      <c r="DE22" s="1050"/>
      <c r="DF22" s="1050"/>
      <c r="DG22" s="1050"/>
      <c r="DH22" s="1050"/>
      <c r="DI22" s="1050"/>
      <c r="DJ22" s="1050"/>
      <c r="DK22" s="1050"/>
      <c r="DL22" s="1050"/>
      <c r="DM22" s="1050"/>
      <c r="DN22" s="1050"/>
      <c r="DO22" s="1050"/>
      <c r="DP22" s="1050"/>
      <c r="DQ22" s="1050"/>
      <c r="DR22" s="1050"/>
      <c r="DS22" s="1050"/>
      <c r="DT22" s="1050"/>
      <c r="DU22" s="1050"/>
      <c r="DV22" s="1050"/>
      <c r="DW22" s="1050"/>
    </row>
    <row r="23" s="948" customFormat="1" ht="21" customHeight="1" spans="1:127">
      <c r="A23" s="949"/>
      <c r="B23" s="1051">
        <v>6</v>
      </c>
      <c r="C23" s="1052" t="s">
        <v>345</v>
      </c>
      <c r="D23" s="1053"/>
      <c r="E23" s="1053"/>
      <c r="F23" s="1053"/>
      <c r="G23" s="1053"/>
      <c r="H23" s="1053"/>
      <c r="I23" s="1053"/>
      <c r="J23" s="1054"/>
      <c r="K23" s="1055">
        <v>0</v>
      </c>
      <c r="L23" s="1055">
        <v>1</v>
      </c>
      <c r="N23" s="1056"/>
      <c r="O23" s="1057"/>
      <c r="P23" s="1031"/>
      <c r="Q23" s="1051">
        <v>35</v>
      </c>
      <c r="R23" s="1073" t="s">
        <v>346</v>
      </c>
      <c r="S23" s="1074"/>
      <c r="T23" s="1074"/>
      <c r="U23" s="1074"/>
      <c r="V23" s="1074"/>
      <c r="W23" s="1074"/>
      <c r="X23" s="1074"/>
      <c r="Y23" s="1075"/>
      <c r="Z23" s="1055">
        <v>1</v>
      </c>
      <c r="AA23" s="1055">
        <v>0</v>
      </c>
      <c r="AB23" s="1055"/>
      <c r="AC23" s="1055"/>
      <c r="AD23" s="1057">
        <v>0</v>
      </c>
      <c r="AE23" s="949"/>
      <c r="AF23" s="1058">
        <f t="shared" si="0"/>
        <v>0.89</v>
      </c>
      <c r="AG23" s="1058">
        <f t="shared" si="1"/>
        <v>1</v>
      </c>
      <c r="AH23" s="949"/>
      <c r="AI23" s="949"/>
      <c r="AJ23" s="949"/>
      <c r="AK23" s="949"/>
      <c r="AL23" s="949"/>
      <c r="AM23" s="1067">
        <v>1</v>
      </c>
      <c r="AN23" s="1067">
        <f>58</f>
        <v>58</v>
      </c>
      <c r="AO23" s="1067" t="s">
        <v>338</v>
      </c>
      <c r="AP23" s="1068"/>
      <c r="AQ23" s="1068">
        <v>1</v>
      </c>
      <c r="AR23" s="1069" t="s">
        <v>314</v>
      </c>
      <c r="AS23" s="1069"/>
      <c r="AT23" s="1069"/>
      <c r="AU23" s="1069"/>
      <c r="AV23" s="1070">
        <f>SUM(N18:N46,AC18:AC46)</f>
        <v>10</v>
      </c>
      <c r="AW23" s="1070">
        <f>AQ23*AV23</f>
        <v>10</v>
      </c>
      <c r="AX23" s="1071">
        <f>AV23/$AV$25</f>
        <v>0.172413793103448</v>
      </c>
      <c r="AY23" s="1071">
        <f>AV23/SUM($AV$20:$AV$23)</f>
        <v>0.238095238095238</v>
      </c>
      <c r="AZ23" s="1072"/>
      <c r="BA23" s="949"/>
      <c r="BB23" s="949"/>
      <c r="BC23" s="949"/>
      <c r="BD23" s="949"/>
      <c r="BE23" s="949"/>
      <c r="BF23" s="949"/>
      <c r="BG23" s="949"/>
      <c r="BH23" s="949"/>
      <c r="BI23" s="949"/>
      <c r="BJ23" s="949"/>
      <c r="BK23" s="949"/>
      <c r="BL23" s="949"/>
      <c r="BM23" s="949"/>
      <c r="BN23" s="949"/>
      <c r="BO23" s="949"/>
      <c r="BP23" s="949"/>
      <c r="BQ23" s="1050"/>
      <c r="BR23" s="1076"/>
      <c r="BS23" s="1076"/>
      <c r="BT23" s="1076"/>
      <c r="BU23" s="1076"/>
      <c r="BV23" s="1076"/>
      <c r="BW23" s="1076"/>
      <c r="BX23" s="1076"/>
      <c r="BY23" s="1050"/>
      <c r="BZ23" s="1050"/>
      <c r="CA23" s="1050"/>
      <c r="CB23" s="1050"/>
      <c r="CC23" s="1050"/>
      <c r="CD23" s="1050"/>
      <c r="CE23" s="1050"/>
      <c r="CF23" s="1050"/>
      <c r="CG23" s="1050"/>
      <c r="CH23" s="1050"/>
      <c r="CI23" s="1050"/>
      <c r="CJ23" s="1050"/>
      <c r="CK23" s="1050"/>
      <c r="CL23" s="1050"/>
      <c r="CM23" s="1050"/>
      <c r="CN23" s="1050"/>
      <c r="CO23" s="1050"/>
      <c r="CP23" s="1050"/>
      <c r="CQ23" s="1050"/>
      <c r="CR23" s="1050"/>
      <c r="CS23" s="1050"/>
      <c r="CT23" s="1050"/>
      <c r="CU23" s="1050"/>
      <c r="CV23" s="1050"/>
      <c r="CW23" s="1050"/>
      <c r="CX23" s="1050"/>
      <c r="CY23" s="1050"/>
      <c r="CZ23" s="1050"/>
      <c r="DA23" s="1050"/>
      <c r="DB23" s="1050"/>
      <c r="DC23" s="1050"/>
      <c r="DD23" s="1050"/>
      <c r="DE23" s="1050"/>
      <c r="DF23" s="1050"/>
      <c r="DG23" s="1050"/>
      <c r="DH23" s="1050"/>
      <c r="DI23" s="1050"/>
      <c r="DJ23" s="1050"/>
      <c r="DK23" s="1050"/>
      <c r="DL23" s="1050"/>
      <c r="DM23" s="1050"/>
      <c r="DN23" s="1050"/>
      <c r="DO23" s="1050"/>
      <c r="DP23" s="1050"/>
      <c r="DQ23" s="1050"/>
      <c r="DR23" s="1050"/>
      <c r="DS23" s="1050"/>
      <c r="DT23" s="1050"/>
      <c r="DU23" s="1050"/>
      <c r="DV23" s="1050"/>
      <c r="DW23" s="1050"/>
    </row>
    <row r="24" s="948" customFormat="1" ht="21" customHeight="1" spans="1:127">
      <c r="A24" s="949"/>
      <c r="B24" s="1051">
        <v>7</v>
      </c>
      <c r="C24" s="1038" t="s">
        <v>347</v>
      </c>
      <c r="D24" s="1039"/>
      <c r="E24" s="1039"/>
      <c r="F24" s="1039"/>
      <c r="G24" s="1039"/>
      <c r="H24" s="1039"/>
      <c r="I24" s="1039"/>
      <c r="J24" s="1040"/>
      <c r="K24" s="1055">
        <v>0</v>
      </c>
      <c r="L24" s="1055">
        <v>1</v>
      </c>
      <c r="O24" s="1057"/>
      <c r="P24" s="1031"/>
      <c r="Q24" s="1051">
        <v>36</v>
      </c>
      <c r="R24" s="1052" t="s">
        <v>348</v>
      </c>
      <c r="S24" s="1053"/>
      <c r="T24" s="1053"/>
      <c r="U24" s="1053"/>
      <c r="V24" s="1053"/>
      <c r="W24" s="1053"/>
      <c r="X24" s="1053"/>
      <c r="Y24" s="1054"/>
      <c r="Z24" s="1055"/>
      <c r="AA24" s="1055"/>
      <c r="AB24" s="1055"/>
      <c r="AC24" s="1056">
        <v>0</v>
      </c>
      <c r="AD24" s="1057">
        <v>1</v>
      </c>
      <c r="AE24" s="949"/>
      <c r="AF24" s="1058">
        <f t="shared" si="0"/>
        <v>0.89</v>
      </c>
      <c r="AG24" s="1058">
        <f t="shared" si="1"/>
        <v>1</v>
      </c>
      <c r="AH24" s="949"/>
      <c r="AI24" s="949"/>
      <c r="AJ24" s="949"/>
      <c r="AK24" s="949"/>
      <c r="AL24" s="949"/>
      <c r="AM24" s="1067">
        <v>0</v>
      </c>
      <c r="AN24" s="1067">
        <f>58</f>
        <v>58</v>
      </c>
      <c r="AO24" s="1067" t="s">
        <v>338</v>
      </c>
      <c r="AP24" s="1068"/>
      <c r="AQ24" s="1068">
        <v>0</v>
      </c>
      <c r="AR24" s="1077" t="s">
        <v>317</v>
      </c>
      <c r="AS24" s="1077"/>
      <c r="AT24" s="1077"/>
      <c r="AU24" s="1077"/>
      <c r="AV24" s="1078">
        <f>SUM(O18:O46,AD18:AD46)</f>
        <v>16</v>
      </c>
      <c r="AW24" s="1078">
        <f>AQ24*AV24</f>
        <v>0</v>
      </c>
      <c r="AX24" s="1079">
        <f>AV24/$AV$25</f>
        <v>0.275862068965517</v>
      </c>
      <c r="AY24" s="1079" t="s">
        <v>349</v>
      </c>
      <c r="AZ24" s="1072"/>
      <c r="BA24" s="949"/>
      <c r="BB24" s="949"/>
      <c r="BC24" s="949"/>
      <c r="BD24" s="949"/>
      <c r="BE24" s="949"/>
      <c r="BF24" s="949"/>
      <c r="BG24" s="949"/>
      <c r="BH24" s="949"/>
      <c r="BI24" s="949"/>
      <c r="BJ24" s="949"/>
      <c r="BK24" s="949"/>
      <c r="BL24" s="949"/>
      <c r="BM24" s="949"/>
      <c r="BN24" s="949"/>
      <c r="BO24" s="949"/>
      <c r="BP24" s="949"/>
      <c r="BQ24" s="1080"/>
      <c r="BR24" s="1080"/>
      <c r="BS24" s="1080"/>
      <c r="BT24" s="1080"/>
      <c r="BU24" s="1080"/>
      <c r="BV24" s="1080"/>
      <c r="BW24" s="1080"/>
      <c r="BX24" s="1080"/>
      <c r="BY24" s="1080"/>
      <c r="BZ24" s="1080"/>
      <c r="CA24" s="1080"/>
      <c r="CB24" s="1080"/>
      <c r="CC24" s="1080"/>
      <c r="CD24" s="1080"/>
      <c r="CE24" s="1080"/>
      <c r="CF24" s="1080"/>
      <c r="CG24" s="1080"/>
      <c r="CH24" s="1080"/>
      <c r="CI24" s="1080"/>
      <c r="CJ24" s="1080"/>
      <c r="CK24" s="1080"/>
      <c r="CL24" s="1080"/>
      <c r="CM24" s="1080"/>
      <c r="CN24" s="1080"/>
      <c r="CO24" s="1080"/>
      <c r="CP24" s="1080"/>
      <c r="CQ24" s="1080"/>
      <c r="CR24" s="1080"/>
      <c r="CS24" s="1080"/>
      <c r="CT24" s="1080"/>
      <c r="CU24" s="1080"/>
      <c r="CV24" s="1080"/>
      <c r="CW24" s="1080"/>
      <c r="CX24" s="1080"/>
      <c r="CY24" s="1080"/>
      <c r="CZ24" s="1080"/>
      <c r="DA24" s="1080"/>
      <c r="DB24" s="1080"/>
      <c r="DC24" s="1080"/>
      <c r="DD24" s="1080"/>
      <c r="DE24" s="1080"/>
      <c r="DF24" s="1080"/>
      <c r="DG24" s="1080"/>
      <c r="DH24" s="1080"/>
      <c r="DI24" s="1080"/>
      <c r="DJ24" s="1080"/>
      <c r="DK24" s="1080"/>
      <c r="DL24" s="1080"/>
      <c r="DM24" s="1080"/>
      <c r="DN24" s="1080"/>
      <c r="DO24" s="1080"/>
      <c r="DP24" s="1080"/>
      <c r="DQ24" s="1080"/>
      <c r="DR24" s="1080"/>
      <c r="DS24" s="1080"/>
      <c r="DT24" s="1080"/>
      <c r="DU24" s="1080"/>
      <c r="DV24" s="1080"/>
      <c r="DW24" s="1080"/>
    </row>
    <row r="25" s="948" customFormat="1" ht="21" customHeight="1" spans="1:127">
      <c r="A25" s="949"/>
      <c r="B25" s="1051">
        <v>8</v>
      </c>
      <c r="C25" s="1052" t="s">
        <v>350</v>
      </c>
      <c r="D25" s="1053"/>
      <c r="E25" s="1053"/>
      <c r="F25" s="1053"/>
      <c r="G25" s="1053"/>
      <c r="H25" s="1053"/>
      <c r="I25" s="1053"/>
      <c r="J25" s="1054"/>
      <c r="K25" s="1055">
        <v>0</v>
      </c>
      <c r="L25" s="1055">
        <v>0</v>
      </c>
      <c r="M25" s="1055">
        <v>1</v>
      </c>
      <c r="N25" s="1055"/>
      <c r="O25" s="1055">
        <v>0</v>
      </c>
      <c r="P25" s="1031"/>
      <c r="Q25" s="1051">
        <v>37</v>
      </c>
      <c r="R25" s="1052" t="s">
        <v>351</v>
      </c>
      <c r="S25" s="1053"/>
      <c r="T25" s="1053"/>
      <c r="U25" s="1053"/>
      <c r="V25" s="1053"/>
      <c r="W25" s="1053"/>
      <c r="X25" s="1053"/>
      <c r="Y25" s="1054"/>
      <c r="Z25" s="1055">
        <v>0</v>
      </c>
      <c r="AA25" s="1057">
        <v>0</v>
      </c>
      <c r="AB25" s="1055">
        <v>1</v>
      </c>
      <c r="AC25" s="1056"/>
      <c r="AD25" s="1055"/>
      <c r="AE25" s="949"/>
      <c r="AF25" s="1058">
        <f t="shared" si="0"/>
        <v>0.79</v>
      </c>
      <c r="AG25" s="1058">
        <f t="shared" si="1"/>
        <v>0.79</v>
      </c>
      <c r="AH25" s="949"/>
      <c r="AI25" s="949"/>
      <c r="AJ25" s="949"/>
      <c r="AK25" s="949"/>
      <c r="AL25" s="949"/>
      <c r="AM25" s="1072"/>
      <c r="AN25" s="1072"/>
      <c r="AO25" s="1072"/>
      <c r="AP25" s="1072"/>
      <c r="AQ25" s="1072"/>
      <c r="AR25" s="1081" t="s">
        <v>139</v>
      </c>
      <c r="AS25" s="1081"/>
      <c r="AT25" s="1081"/>
      <c r="AU25" s="1081"/>
      <c r="AV25" s="1082">
        <f>SUM(AV20:AV24)</f>
        <v>58</v>
      </c>
      <c r="AW25" s="1082">
        <f>SUM(AW20:AW24)</f>
        <v>92</v>
      </c>
      <c r="AX25" s="1083">
        <f>SUM(AX20:AX24)</f>
        <v>1</v>
      </c>
      <c r="AY25" s="1083">
        <f>SUM(AY20:AY24)</f>
        <v>1</v>
      </c>
      <c r="AZ25" s="1072"/>
      <c r="BA25" s="949"/>
      <c r="BB25" s="949"/>
      <c r="BC25" s="949"/>
      <c r="BD25" s="949"/>
      <c r="BE25" s="949"/>
      <c r="BF25" s="949"/>
      <c r="BG25" s="949"/>
      <c r="BH25" s="949"/>
      <c r="BI25" s="949"/>
      <c r="BJ25" s="949"/>
      <c r="BK25" s="949"/>
      <c r="BL25" s="949"/>
      <c r="BM25" s="949"/>
      <c r="BN25" s="949"/>
      <c r="BO25" s="949"/>
      <c r="BP25" s="949"/>
      <c r="BQ25" s="1050"/>
      <c r="BR25" s="1050"/>
      <c r="BS25" s="1050"/>
      <c r="BT25" s="1050"/>
      <c r="BU25" s="1050"/>
      <c r="BV25" s="1050"/>
      <c r="BW25" s="1050"/>
      <c r="BX25" s="1050"/>
      <c r="BY25" s="1050"/>
      <c r="BZ25" s="1050"/>
      <c r="CA25" s="1050"/>
      <c r="CB25" s="1050"/>
      <c r="CC25" s="1050"/>
      <c r="CD25" s="1050"/>
      <c r="CE25" s="1050"/>
      <c r="CF25" s="1050"/>
      <c r="CG25" s="1050"/>
      <c r="CH25" s="1050"/>
      <c r="CI25" s="1050"/>
      <c r="CJ25" s="1050"/>
      <c r="CK25" s="1050"/>
      <c r="CL25" s="1050"/>
      <c r="CM25" s="1050"/>
      <c r="CN25" s="1050"/>
      <c r="CO25" s="1050"/>
      <c r="CP25" s="1050"/>
      <c r="CQ25" s="1050"/>
      <c r="CR25" s="1050"/>
      <c r="CS25" s="1050"/>
      <c r="CT25" s="1050"/>
      <c r="CU25" s="1050"/>
      <c r="CV25" s="1050"/>
      <c r="CW25" s="1050"/>
      <c r="CX25" s="1050"/>
      <c r="CY25" s="1050"/>
      <c r="CZ25" s="1050"/>
      <c r="DA25" s="1050"/>
      <c r="DB25" s="1050"/>
      <c r="DC25" s="1050"/>
      <c r="DD25" s="1050"/>
      <c r="DE25" s="1050"/>
      <c r="DF25" s="1050"/>
      <c r="DG25" s="1050"/>
      <c r="DH25" s="1050"/>
      <c r="DI25" s="1050"/>
      <c r="DJ25" s="1050"/>
      <c r="DK25" s="1050"/>
      <c r="DL25" s="1050"/>
      <c r="DM25" s="1050"/>
      <c r="DN25" s="1050"/>
      <c r="DO25" s="1050"/>
      <c r="DP25" s="1050"/>
      <c r="DQ25" s="1050"/>
      <c r="DR25" s="1050"/>
      <c r="DS25" s="1050"/>
      <c r="DT25" s="1050"/>
      <c r="DU25" s="1050"/>
      <c r="DV25" s="1050"/>
      <c r="DW25" s="1050"/>
    </row>
    <row r="26" s="948" customFormat="1" ht="21" customHeight="1" spans="1:127">
      <c r="A26" s="949"/>
      <c r="B26" s="1051">
        <v>9</v>
      </c>
      <c r="C26" s="1062" t="s">
        <v>352</v>
      </c>
      <c r="D26" s="1063"/>
      <c r="E26" s="1063"/>
      <c r="F26" s="1063"/>
      <c r="G26" s="1063"/>
      <c r="H26" s="1063"/>
      <c r="I26" s="1063"/>
      <c r="J26" s="1064"/>
      <c r="K26" s="1055">
        <v>0</v>
      </c>
      <c r="L26" s="1055"/>
      <c r="M26" s="1055">
        <v>1</v>
      </c>
      <c r="N26" s="1056"/>
      <c r="O26" s="1057">
        <v>0</v>
      </c>
      <c r="P26" s="1031"/>
      <c r="Q26" s="1051">
        <v>38</v>
      </c>
      <c r="R26" s="1052" t="s">
        <v>353</v>
      </c>
      <c r="S26" s="1053"/>
      <c r="T26" s="1053"/>
      <c r="U26" s="1053"/>
      <c r="V26" s="1053"/>
      <c r="W26" s="1053"/>
      <c r="X26" s="1053"/>
      <c r="Y26" s="1054"/>
      <c r="Z26" s="1055">
        <v>0</v>
      </c>
      <c r="AA26" s="1055">
        <v>0</v>
      </c>
      <c r="AB26" s="1055">
        <v>1</v>
      </c>
      <c r="AC26" s="1056"/>
      <c r="AD26" s="1055"/>
      <c r="AE26" s="949"/>
      <c r="AF26" s="1058">
        <f t="shared" si="0"/>
        <v>0.79</v>
      </c>
      <c r="AG26" s="1058">
        <f t="shared" si="1"/>
        <v>0.79</v>
      </c>
      <c r="AH26" s="949"/>
      <c r="AI26" s="949"/>
      <c r="AJ26" s="949"/>
      <c r="AK26" s="949"/>
      <c r="AL26" s="949"/>
      <c r="AM26" s="1072"/>
      <c r="AN26" s="1072"/>
      <c r="AO26" s="1072"/>
      <c r="AP26" s="1072"/>
      <c r="AQ26" s="1072"/>
      <c r="AR26" s="1072"/>
      <c r="AS26" s="1072"/>
      <c r="AT26" s="1072"/>
      <c r="AU26" s="1072"/>
      <c r="AX26" s="1072"/>
      <c r="AY26" s="1072"/>
      <c r="AZ26" s="1072"/>
      <c r="BA26" s="949"/>
      <c r="BB26" s="949"/>
      <c r="BC26" s="949"/>
      <c r="BD26" s="949"/>
      <c r="BE26" s="949"/>
      <c r="BF26" s="949"/>
      <c r="BG26" s="949"/>
      <c r="BH26" s="949"/>
      <c r="BI26" s="949"/>
      <c r="BJ26" s="949"/>
      <c r="BK26" s="949"/>
      <c r="BL26" s="949"/>
      <c r="BM26" s="949"/>
      <c r="BN26" s="949"/>
      <c r="BO26" s="949"/>
      <c r="BP26" s="949"/>
      <c r="BQ26" s="1050"/>
      <c r="BR26" s="1050"/>
      <c r="BS26" s="1050"/>
      <c r="BT26" s="1050"/>
      <c r="BU26" s="1050"/>
      <c r="BV26" s="1050"/>
      <c r="BW26" s="1050"/>
      <c r="BX26" s="1050"/>
      <c r="BY26" s="1050"/>
      <c r="BZ26" s="1050"/>
      <c r="CA26" s="1050"/>
      <c r="CB26" s="1050"/>
      <c r="CC26" s="1050"/>
      <c r="CD26" s="1050"/>
      <c r="CE26" s="1050"/>
      <c r="CF26" s="1050"/>
      <c r="CG26" s="1050"/>
      <c r="CH26" s="1050"/>
      <c r="CI26" s="1050"/>
      <c r="CJ26" s="1050"/>
      <c r="CK26" s="1050"/>
      <c r="CL26" s="1050"/>
      <c r="CM26" s="1050"/>
      <c r="CN26" s="1050"/>
      <c r="CO26" s="1050"/>
      <c r="CP26" s="1050"/>
      <c r="CQ26" s="1050"/>
      <c r="CR26" s="1050"/>
      <c r="CS26" s="1050"/>
      <c r="CT26" s="1050"/>
      <c r="CU26" s="1050"/>
      <c r="CV26" s="1050"/>
      <c r="CW26" s="1050"/>
      <c r="CX26" s="1050"/>
      <c r="CY26" s="1050"/>
      <c r="CZ26" s="1050"/>
      <c r="DA26" s="1050"/>
      <c r="DB26" s="1050"/>
      <c r="DC26" s="1050"/>
      <c r="DD26" s="1050"/>
      <c r="DE26" s="1050"/>
      <c r="DF26" s="1050"/>
      <c r="DG26" s="1050"/>
      <c r="DH26" s="1050"/>
      <c r="DI26" s="1050"/>
      <c r="DJ26" s="1050"/>
      <c r="DK26" s="1050"/>
      <c r="DL26" s="1050"/>
      <c r="DM26" s="1050"/>
      <c r="DN26" s="1050"/>
      <c r="DO26" s="1050"/>
      <c r="DP26" s="1050"/>
      <c r="DQ26" s="1050"/>
      <c r="DR26" s="1050"/>
      <c r="DS26" s="1050"/>
      <c r="DT26" s="1050"/>
      <c r="DU26" s="1050"/>
      <c r="DV26" s="1050"/>
      <c r="DW26" s="1050"/>
    </row>
    <row r="27" s="948" customFormat="1" ht="21" customHeight="1" spans="1:127">
      <c r="A27" s="949"/>
      <c r="B27" s="1051">
        <v>10</v>
      </c>
      <c r="C27" s="1062" t="s">
        <v>354</v>
      </c>
      <c r="D27" s="1063"/>
      <c r="E27" s="1063"/>
      <c r="F27" s="1063"/>
      <c r="G27" s="1063"/>
      <c r="H27" s="1063"/>
      <c r="I27" s="1063"/>
      <c r="J27" s="1064"/>
      <c r="K27" s="1055">
        <v>0</v>
      </c>
      <c r="L27" s="1055">
        <v>1</v>
      </c>
      <c r="N27" s="1056"/>
      <c r="O27" s="1057"/>
      <c r="P27" s="1031"/>
      <c r="Q27" s="1051">
        <v>39</v>
      </c>
      <c r="R27" s="1052" t="s">
        <v>355</v>
      </c>
      <c r="S27" s="1053"/>
      <c r="T27" s="1053"/>
      <c r="U27" s="1053"/>
      <c r="V27" s="1053"/>
      <c r="W27" s="1053"/>
      <c r="X27" s="1053"/>
      <c r="Y27" s="1054"/>
      <c r="Z27" s="1055">
        <v>0</v>
      </c>
      <c r="AA27" s="1055">
        <v>0</v>
      </c>
      <c r="AB27" s="1055">
        <v>1</v>
      </c>
      <c r="AC27" s="1056"/>
      <c r="AD27" s="1055"/>
      <c r="AE27" s="949"/>
      <c r="AF27" s="1058">
        <f t="shared" si="0"/>
        <v>0.89</v>
      </c>
      <c r="AG27" s="1058">
        <f t="shared" si="1"/>
        <v>0.79</v>
      </c>
      <c r="AH27" s="949"/>
      <c r="AI27" s="949"/>
      <c r="AJ27" s="949"/>
      <c r="AK27" s="949"/>
      <c r="AL27" s="949"/>
      <c r="AM27" s="1072"/>
      <c r="AN27" s="1072"/>
      <c r="AO27" s="1072"/>
      <c r="AP27" s="1072"/>
      <c r="AQ27" s="1072"/>
      <c r="AR27" s="1072"/>
      <c r="AS27" s="1072"/>
      <c r="AT27" s="1072"/>
      <c r="AU27" s="1072"/>
      <c r="AV27" s="1084" t="s">
        <v>356</v>
      </c>
      <c r="AW27" s="1067">
        <f>SUM(AV20:AV23)*AQ20</f>
        <v>168</v>
      </c>
      <c r="AX27" s="1072" t="s">
        <v>357</v>
      </c>
      <c r="AY27" s="1072"/>
      <c r="AZ27" s="1072"/>
      <c r="BA27" s="949"/>
      <c r="BB27" s="949"/>
      <c r="BC27" s="949"/>
      <c r="BD27" s="949"/>
      <c r="BE27" s="949"/>
      <c r="BF27" s="949"/>
      <c r="BG27" s="949"/>
      <c r="BH27" s="949"/>
      <c r="BI27" s="949"/>
      <c r="BJ27" s="949"/>
      <c r="BK27" s="949"/>
      <c r="BL27" s="949"/>
      <c r="BM27" s="949"/>
      <c r="BN27" s="949"/>
      <c r="BO27" s="949"/>
      <c r="BP27" s="949"/>
      <c r="BQ27" s="1050"/>
      <c r="BR27" s="1050"/>
      <c r="BS27" s="1050"/>
      <c r="BT27" s="1050"/>
      <c r="BU27" s="1050"/>
      <c r="BV27" s="1050"/>
      <c r="BW27" s="1050"/>
      <c r="BX27" s="1050"/>
      <c r="BY27" s="1050"/>
      <c r="BZ27" s="1050"/>
      <c r="CA27" s="1050"/>
      <c r="CB27" s="1050"/>
      <c r="CC27" s="1050"/>
      <c r="CD27" s="1050"/>
      <c r="CE27" s="1050"/>
      <c r="CF27" s="1050"/>
      <c r="CG27" s="1050"/>
      <c r="CH27" s="1050"/>
      <c r="CI27" s="1050"/>
      <c r="CJ27" s="1050"/>
      <c r="CK27" s="1050"/>
      <c r="CL27" s="1050"/>
      <c r="CM27" s="1050"/>
      <c r="CN27" s="1050"/>
      <c r="CO27" s="1050"/>
      <c r="CP27" s="1050"/>
      <c r="CQ27" s="1050"/>
      <c r="CR27" s="1050"/>
      <c r="CS27" s="1050"/>
      <c r="CT27" s="1050"/>
      <c r="CU27" s="1050"/>
      <c r="CV27" s="1050"/>
      <c r="CW27" s="1050"/>
      <c r="CX27" s="1050"/>
      <c r="CY27" s="1050"/>
      <c r="CZ27" s="1050"/>
      <c r="DA27" s="1050"/>
      <c r="DB27" s="1050"/>
      <c r="DC27" s="1050"/>
      <c r="DD27" s="1050"/>
      <c r="DE27" s="1050"/>
      <c r="DF27" s="1050"/>
      <c r="DG27" s="1050"/>
      <c r="DH27" s="1050"/>
      <c r="DI27" s="1050"/>
      <c r="DJ27" s="1050"/>
      <c r="DK27" s="1050"/>
      <c r="DL27" s="1050"/>
      <c r="DM27" s="1050"/>
      <c r="DN27" s="1050"/>
      <c r="DO27" s="1050"/>
      <c r="DP27" s="1050"/>
      <c r="DQ27" s="1050"/>
      <c r="DR27" s="1050"/>
      <c r="DS27" s="1050"/>
      <c r="DT27" s="1050"/>
      <c r="DU27" s="1050"/>
      <c r="DV27" s="1050"/>
      <c r="DW27" s="1050"/>
    </row>
    <row r="28" s="948" customFormat="1" ht="21" customHeight="1" spans="1:127">
      <c r="A28" s="949"/>
      <c r="B28" s="1051">
        <v>11</v>
      </c>
      <c r="C28" s="1052" t="s">
        <v>358</v>
      </c>
      <c r="D28" s="1053"/>
      <c r="E28" s="1053"/>
      <c r="F28" s="1053"/>
      <c r="G28" s="1053"/>
      <c r="H28" s="1053"/>
      <c r="I28" s="1053"/>
      <c r="J28" s="1054"/>
      <c r="K28" s="1055">
        <v>0</v>
      </c>
      <c r="L28" s="1055">
        <v>0</v>
      </c>
      <c r="M28" s="1055">
        <v>1</v>
      </c>
      <c r="N28" s="1055"/>
      <c r="O28" s="1057"/>
      <c r="P28" s="1031"/>
      <c r="Q28" s="1051">
        <v>40</v>
      </c>
      <c r="R28" s="1052" t="s">
        <v>359</v>
      </c>
      <c r="S28" s="1053"/>
      <c r="T28" s="1053"/>
      <c r="U28" s="1053"/>
      <c r="V28" s="1053"/>
      <c r="W28" s="1053"/>
      <c r="X28" s="1053"/>
      <c r="Y28" s="1054"/>
      <c r="Z28" s="1055"/>
      <c r="AA28" s="1055">
        <v>0</v>
      </c>
      <c r="AB28" s="1055">
        <v>0</v>
      </c>
      <c r="AC28" s="1056"/>
      <c r="AD28" s="1057">
        <v>1</v>
      </c>
      <c r="AE28" s="949"/>
      <c r="AF28" s="1058">
        <f t="shared" si="0"/>
        <v>0.79</v>
      </c>
      <c r="AG28" s="1058">
        <f t="shared" si="1"/>
        <v>1</v>
      </c>
      <c r="AH28" s="949"/>
      <c r="AI28" s="949"/>
      <c r="AJ28" s="949"/>
      <c r="AK28" s="949"/>
      <c r="AL28" s="949"/>
      <c r="AM28" s="1072"/>
      <c r="AN28" s="1072"/>
      <c r="AO28" s="1072"/>
      <c r="AP28" s="1072"/>
      <c r="AQ28" s="1072"/>
      <c r="AR28" s="1072"/>
      <c r="AS28" s="1072"/>
      <c r="AT28" s="1072"/>
      <c r="AU28" s="1084"/>
      <c r="AV28" s="1072"/>
      <c r="AW28" s="1072"/>
      <c r="AX28" s="1072"/>
      <c r="AY28" s="1072"/>
      <c r="AZ28" s="1072"/>
      <c r="BA28" s="949"/>
      <c r="BB28" s="949"/>
      <c r="BC28" s="949"/>
      <c r="BD28" s="949"/>
      <c r="BE28" s="949"/>
      <c r="BF28" s="949"/>
      <c r="BG28" s="949"/>
      <c r="BH28" s="949"/>
      <c r="BI28" s="949"/>
      <c r="BJ28" s="949"/>
      <c r="BK28" s="949"/>
      <c r="BL28" s="949"/>
      <c r="BM28" s="949"/>
      <c r="BN28" s="949"/>
      <c r="BO28" s="949"/>
      <c r="BP28" s="949"/>
      <c r="BQ28" s="1050"/>
      <c r="BR28" s="1050"/>
      <c r="BS28" s="1050"/>
      <c r="BT28" s="1050"/>
      <c r="BU28" s="1050"/>
      <c r="BV28" s="1050"/>
      <c r="BW28" s="1050"/>
      <c r="BX28" s="1050"/>
      <c r="BY28" s="1050"/>
      <c r="BZ28" s="1050"/>
      <c r="CA28" s="1050"/>
      <c r="CB28" s="1050"/>
      <c r="CC28" s="1050"/>
      <c r="CD28" s="1050"/>
      <c r="CE28" s="1050"/>
      <c r="CF28" s="1050"/>
      <c r="CG28" s="1050"/>
      <c r="CH28" s="1050"/>
      <c r="CI28" s="1050"/>
      <c r="CJ28" s="1050"/>
      <c r="CK28" s="1050"/>
      <c r="CL28" s="1050"/>
      <c r="CM28" s="1050"/>
      <c r="CN28" s="1050"/>
      <c r="CO28" s="1050"/>
      <c r="CP28" s="1050"/>
      <c r="CQ28" s="1050"/>
      <c r="CR28" s="1050"/>
      <c r="CS28" s="1050"/>
      <c r="CT28" s="1050"/>
      <c r="CU28" s="1050"/>
      <c r="CV28" s="1050"/>
      <c r="CW28" s="1050"/>
      <c r="CX28" s="1050"/>
      <c r="CY28" s="1050"/>
      <c r="CZ28" s="1050"/>
      <c r="DA28" s="1050"/>
      <c r="DB28" s="1050"/>
      <c r="DC28" s="1050"/>
      <c r="DD28" s="1050"/>
      <c r="DE28" s="1050"/>
      <c r="DF28" s="1050"/>
      <c r="DG28" s="1050"/>
      <c r="DH28" s="1050"/>
      <c r="DI28" s="1050"/>
      <c r="DJ28" s="1050"/>
      <c r="DK28" s="1050"/>
      <c r="DL28" s="1050"/>
      <c r="DM28" s="1050"/>
      <c r="DN28" s="1050"/>
      <c r="DO28" s="1050"/>
      <c r="DP28" s="1050"/>
      <c r="DQ28" s="1050"/>
      <c r="DR28" s="1050"/>
      <c r="DS28" s="1050"/>
      <c r="DT28" s="1050"/>
      <c r="DU28" s="1050"/>
      <c r="DV28" s="1050"/>
      <c r="DW28" s="1050"/>
    </row>
    <row r="29" s="948" customFormat="1" ht="21" customHeight="1" spans="1:127">
      <c r="A29" s="949"/>
      <c r="B29" s="1051">
        <v>12</v>
      </c>
      <c r="C29" s="1052" t="s">
        <v>360</v>
      </c>
      <c r="D29" s="1053"/>
      <c r="E29" s="1053"/>
      <c r="F29" s="1053"/>
      <c r="G29" s="1053"/>
      <c r="H29" s="1053"/>
      <c r="I29" s="1053"/>
      <c r="J29" s="1054"/>
      <c r="K29" s="1055">
        <v>0</v>
      </c>
      <c r="L29" s="1055">
        <v>0</v>
      </c>
      <c r="M29" s="1055">
        <v>1</v>
      </c>
      <c r="N29" s="1056"/>
      <c r="O29" s="1057"/>
      <c r="P29" s="1031"/>
      <c r="Q29" s="1051">
        <v>41</v>
      </c>
      <c r="R29" s="1052" t="s">
        <v>361</v>
      </c>
      <c r="S29" s="1053"/>
      <c r="T29" s="1053"/>
      <c r="U29" s="1053"/>
      <c r="V29" s="1053"/>
      <c r="W29" s="1053"/>
      <c r="X29" s="1053"/>
      <c r="Y29" s="1054"/>
      <c r="Z29" s="1055"/>
      <c r="AA29" s="1055">
        <v>0</v>
      </c>
      <c r="AB29" s="1055"/>
      <c r="AC29" s="1056"/>
      <c r="AD29" s="1057">
        <v>1</v>
      </c>
      <c r="AE29" s="949"/>
      <c r="AF29" s="1058">
        <f t="shared" si="0"/>
        <v>0.79</v>
      </c>
      <c r="AG29" s="1058">
        <f t="shared" si="1"/>
        <v>1</v>
      </c>
      <c r="AH29" s="949"/>
      <c r="AI29" s="949"/>
      <c r="AJ29" s="949"/>
      <c r="AK29" s="949"/>
      <c r="AL29" s="949"/>
      <c r="AM29" s="1072"/>
      <c r="AN29" s="1072"/>
      <c r="AO29" s="1067"/>
      <c r="AP29" s="1068"/>
      <c r="AQ29" s="1050"/>
      <c r="AR29" s="1050"/>
      <c r="AS29" s="1050"/>
      <c r="AT29" s="1050"/>
      <c r="AU29" s="1050"/>
      <c r="AV29" s="1050"/>
      <c r="AW29" s="1050"/>
      <c r="AX29" s="1072"/>
      <c r="AY29" s="1072"/>
      <c r="AZ29" s="1072"/>
      <c r="BA29" s="949"/>
      <c r="BB29" s="949"/>
      <c r="BC29" s="949"/>
      <c r="BD29" s="949"/>
      <c r="BE29" s="949"/>
      <c r="BF29" s="949"/>
      <c r="BG29" s="949"/>
      <c r="BH29" s="949"/>
      <c r="BI29" s="949"/>
      <c r="BJ29" s="949"/>
      <c r="BK29" s="949"/>
      <c r="BL29" s="949"/>
      <c r="BM29" s="949"/>
      <c r="BN29" s="949"/>
      <c r="BO29" s="949"/>
      <c r="BP29" s="949"/>
      <c r="BQ29" s="1050"/>
      <c r="BR29" s="1050"/>
      <c r="BS29" s="1050"/>
      <c r="BT29" s="1050"/>
      <c r="BU29" s="1050"/>
      <c r="BV29" s="1050"/>
      <c r="BW29" s="1050"/>
      <c r="BX29" s="1050"/>
      <c r="BY29" s="1050"/>
      <c r="BZ29" s="1050"/>
      <c r="CA29" s="1050"/>
      <c r="CB29" s="1050"/>
      <c r="CC29" s="1050"/>
      <c r="CD29" s="1050"/>
      <c r="CE29" s="1050"/>
      <c r="CF29" s="1050"/>
      <c r="CG29" s="1050"/>
      <c r="CH29" s="1050"/>
      <c r="CI29" s="1050"/>
      <c r="CJ29" s="1050"/>
      <c r="CK29" s="1050"/>
      <c r="CL29" s="1050"/>
      <c r="CM29" s="1050"/>
      <c r="CN29" s="1050"/>
      <c r="CO29" s="1050"/>
      <c r="CP29" s="1050"/>
      <c r="CQ29" s="1050"/>
      <c r="CR29" s="1050"/>
      <c r="CS29" s="1050"/>
      <c r="CT29" s="1050"/>
      <c r="CU29" s="1050"/>
      <c r="CV29" s="1050"/>
      <c r="CW29" s="1050"/>
      <c r="CX29" s="1050"/>
      <c r="CY29" s="1050"/>
      <c r="CZ29" s="1050"/>
      <c r="DA29" s="1050"/>
      <c r="DB29" s="1050"/>
      <c r="DC29" s="1050"/>
      <c r="DD29" s="1050"/>
      <c r="DE29" s="1050"/>
      <c r="DF29" s="1050"/>
      <c r="DG29" s="1050"/>
      <c r="DH29" s="1050"/>
      <c r="DI29" s="1050"/>
      <c r="DJ29" s="1050"/>
      <c r="DK29" s="1050"/>
      <c r="DL29" s="1050"/>
      <c r="DM29" s="1050"/>
      <c r="DN29" s="1050"/>
      <c r="DO29" s="1050"/>
      <c r="DP29" s="1050"/>
      <c r="DQ29" s="1050"/>
      <c r="DR29" s="1050"/>
      <c r="DS29" s="1050"/>
      <c r="DT29" s="1050"/>
      <c r="DU29" s="1050"/>
      <c r="DV29" s="1050"/>
      <c r="DW29" s="1050"/>
    </row>
    <row r="30" s="948" customFormat="1" ht="21" customHeight="1" spans="1:127">
      <c r="A30" s="949"/>
      <c r="B30" s="1051">
        <v>13</v>
      </c>
      <c r="C30" s="1062" t="s">
        <v>362</v>
      </c>
      <c r="D30" s="1063"/>
      <c r="E30" s="1063"/>
      <c r="F30" s="1063"/>
      <c r="G30" s="1063"/>
      <c r="H30" s="1063"/>
      <c r="I30" s="1063"/>
      <c r="J30" s="1064"/>
      <c r="K30" s="1055">
        <v>0</v>
      </c>
      <c r="L30" s="1055">
        <v>1</v>
      </c>
      <c r="N30" s="1056"/>
      <c r="O30" s="1057"/>
      <c r="P30" s="1031"/>
      <c r="Q30" s="1051">
        <v>42</v>
      </c>
      <c r="R30" s="1052" t="s">
        <v>363</v>
      </c>
      <c r="S30" s="1053"/>
      <c r="T30" s="1053"/>
      <c r="U30" s="1053"/>
      <c r="V30" s="1053"/>
      <c r="W30" s="1053"/>
      <c r="X30" s="1053"/>
      <c r="Y30" s="1054"/>
      <c r="Z30" s="1055">
        <v>0</v>
      </c>
      <c r="AA30" s="1055">
        <v>0</v>
      </c>
      <c r="AB30" s="1055"/>
      <c r="AC30" s="1056"/>
      <c r="AD30" s="1057">
        <v>1</v>
      </c>
      <c r="AE30" s="949"/>
      <c r="AF30" s="1058">
        <f t="shared" si="0"/>
        <v>0.89</v>
      </c>
      <c r="AG30" s="1058">
        <f t="shared" si="1"/>
        <v>1</v>
      </c>
      <c r="AH30" s="949"/>
      <c r="AI30" s="949"/>
      <c r="AJ30" s="949"/>
      <c r="AK30" s="949"/>
      <c r="AL30" s="949"/>
      <c r="AM30" s="1072"/>
      <c r="AN30" s="1072"/>
      <c r="AO30" s="1067"/>
      <c r="AP30" s="1050"/>
      <c r="AQ30" s="1050"/>
      <c r="AR30" s="1085" t="s">
        <v>364</v>
      </c>
      <c r="AS30" s="1086"/>
      <c r="AT30" s="1086"/>
      <c r="AU30" s="1086"/>
      <c r="AV30" s="1087"/>
      <c r="AW30" s="1088" t="s">
        <v>365</v>
      </c>
      <c r="AX30" s="1089"/>
      <c r="AY30" s="1090"/>
      <c r="AZ30" s="1036"/>
      <c r="BA30" s="949"/>
      <c r="BB30" s="949"/>
      <c r="BC30" s="949"/>
      <c r="BD30" s="949"/>
      <c r="BE30" s="949"/>
      <c r="BF30" s="949"/>
      <c r="BG30" s="949"/>
      <c r="BH30" s="949"/>
      <c r="BI30" s="949"/>
      <c r="BJ30" s="949"/>
      <c r="BK30" s="949"/>
      <c r="BL30" s="949"/>
      <c r="BM30" s="949"/>
      <c r="BN30" s="949"/>
      <c r="BO30" s="949"/>
      <c r="BP30" s="949"/>
      <c r="BQ30" s="1050"/>
      <c r="BR30" s="1050"/>
      <c r="BS30" s="1050"/>
      <c r="BT30" s="1050"/>
      <c r="BU30" s="1050"/>
      <c r="BV30" s="1050"/>
      <c r="BW30" s="1050"/>
      <c r="BX30" s="1050"/>
      <c r="BY30" s="1050"/>
      <c r="BZ30" s="1050"/>
      <c r="CA30" s="1050"/>
      <c r="CB30" s="1050"/>
      <c r="CC30" s="1050"/>
      <c r="CD30" s="1050"/>
      <c r="CE30" s="1050"/>
      <c r="CF30" s="1050"/>
      <c r="CG30" s="1050"/>
      <c r="CH30" s="1050"/>
      <c r="CI30" s="1050"/>
      <c r="CJ30" s="1050"/>
      <c r="CK30" s="1050"/>
      <c r="CL30" s="1050"/>
      <c r="CM30" s="1050"/>
      <c r="CN30" s="1050"/>
      <c r="CO30" s="1050"/>
      <c r="CP30" s="1050"/>
      <c r="CQ30" s="1050"/>
      <c r="CR30" s="1050"/>
      <c r="CS30" s="1050"/>
      <c r="CT30" s="1050"/>
      <c r="CU30" s="1050"/>
      <c r="CV30" s="1050"/>
      <c r="CW30" s="1050"/>
      <c r="CX30" s="1050"/>
      <c r="CY30" s="1050"/>
      <c r="CZ30" s="1050"/>
      <c r="DA30" s="1050"/>
      <c r="DB30" s="1050"/>
      <c r="DC30" s="1050"/>
      <c r="DD30" s="1050"/>
      <c r="DE30" s="1050"/>
      <c r="DF30" s="1050"/>
      <c r="DG30" s="1050"/>
      <c r="DH30" s="1050"/>
      <c r="DI30" s="1050"/>
      <c r="DJ30" s="1050"/>
      <c r="DK30" s="1050"/>
      <c r="DL30" s="1050"/>
      <c r="DM30" s="1050"/>
      <c r="DN30" s="1050"/>
      <c r="DO30" s="1050"/>
      <c r="DP30" s="1050"/>
      <c r="DQ30" s="1050"/>
      <c r="DR30" s="1050"/>
      <c r="DS30" s="1050"/>
      <c r="DT30" s="1050"/>
      <c r="DU30" s="1050"/>
      <c r="DV30" s="1050"/>
      <c r="DW30" s="1050"/>
    </row>
    <row r="31" s="948" customFormat="1" ht="21" customHeight="1" spans="1:127">
      <c r="A31" s="949"/>
      <c r="B31" s="1051">
        <v>14</v>
      </c>
      <c r="C31" s="1062" t="s">
        <v>366</v>
      </c>
      <c r="D31" s="1063"/>
      <c r="E31" s="1063"/>
      <c r="F31" s="1063"/>
      <c r="G31" s="1063"/>
      <c r="H31" s="1063"/>
      <c r="I31" s="1063"/>
      <c r="J31" s="1064"/>
      <c r="K31" s="1055">
        <v>0</v>
      </c>
      <c r="L31" s="1055">
        <v>1</v>
      </c>
      <c r="N31" s="1056"/>
      <c r="O31" s="1057"/>
      <c r="P31" s="1031"/>
      <c r="Q31" s="1051">
        <v>43</v>
      </c>
      <c r="R31" s="1052" t="s">
        <v>367</v>
      </c>
      <c r="S31" s="1053"/>
      <c r="T31" s="1053"/>
      <c r="U31" s="1053"/>
      <c r="V31" s="1053"/>
      <c r="W31" s="1053"/>
      <c r="X31" s="1053"/>
      <c r="Y31" s="1054"/>
      <c r="Z31" s="1055"/>
      <c r="AA31" s="1055">
        <v>0</v>
      </c>
      <c r="AB31" s="1055"/>
      <c r="AC31" s="1056"/>
      <c r="AD31" s="1057">
        <v>1</v>
      </c>
      <c r="AE31" s="949"/>
      <c r="AF31" s="1058">
        <f t="shared" si="0"/>
        <v>0.89</v>
      </c>
      <c r="AG31" s="1058">
        <f t="shared" si="1"/>
        <v>1</v>
      </c>
      <c r="AH31" s="949"/>
      <c r="AI31" s="949"/>
      <c r="AJ31" s="949"/>
      <c r="AK31" s="949"/>
      <c r="AL31" s="949"/>
      <c r="AM31" s="1072"/>
      <c r="AN31" s="1067">
        <f>MAX(AN20:AN24)</f>
        <v>58</v>
      </c>
      <c r="AO31" s="1072"/>
      <c r="AP31" s="1050"/>
      <c r="AQ31" s="1050"/>
      <c r="AR31" s="1091">
        <f>AW25</f>
        <v>92</v>
      </c>
      <c r="AS31" s="1092"/>
      <c r="AT31" s="1092"/>
      <c r="AU31" s="1092"/>
      <c r="AV31" s="1093"/>
      <c r="AW31" s="1094">
        <f>SUM(100/AR33*AR31)</f>
        <v>54.7619047619048</v>
      </c>
      <c r="AX31" s="1095"/>
      <c r="AY31" s="1096" t="s">
        <v>368</v>
      </c>
      <c r="AZ31" s="1097"/>
      <c r="BA31" s="949"/>
      <c r="BB31" s="949"/>
      <c r="BC31" s="949"/>
      <c r="BD31" s="949"/>
      <c r="BE31" s="949"/>
      <c r="BF31" s="949"/>
      <c r="BG31" s="949"/>
      <c r="BH31" s="949"/>
      <c r="BI31" s="949"/>
      <c r="BJ31" s="949"/>
      <c r="BK31" s="949"/>
      <c r="BL31" s="949"/>
      <c r="BM31" s="949"/>
      <c r="BN31" s="949"/>
      <c r="BO31" s="949"/>
      <c r="BP31" s="949"/>
      <c r="BQ31" s="1050"/>
      <c r="BR31" s="1050"/>
      <c r="BS31" s="1050"/>
      <c r="BT31" s="1050"/>
      <c r="BU31" s="1050"/>
      <c r="BV31" s="1050"/>
      <c r="BW31" s="1050"/>
      <c r="BX31" s="1050"/>
      <c r="BY31" s="1050"/>
      <c r="BZ31" s="1050"/>
      <c r="CA31" s="1050"/>
      <c r="CB31" s="1050"/>
      <c r="CC31" s="1050"/>
      <c r="CD31" s="1050"/>
      <c r="CE31" s="1050"/>
      <c r="CF31" s="1050"/>
      <c r="CG31" s="1050"/>
      <c r="CH31" s="1050"/>
      <c r="CI31" s="1050"/>
      <c r="CJ31" s="1050"/>
      <c r="CK31" s="1050"/>
      <c r="CL31" s="1050"/>
      <c r="CM31" s="1050"/>
      <c r="CN31" s="1050"/>
      <c r="CO31" s="1050"/>
      <c r="CP31" s="1050"/>
      <c r="CQ31" s="1050"/>
      <c r="CR31" s="1050"/>
      <c r="CS31" s="1050"/>
      <c r="CT31" s="1050"/>
      <c r="CU31" s="1050"/>
      <c r="CV31" s="1050"/>
      <c r="CW31" s="1050"/>
      <c r="CX31" s="1050"/>
      <c r="CY31" s="1050"/>
      <c r="CZ31" s="1050"/>
      <c r="DA31" s="1050"/>
      <c r="DB31" s="1050"/>
      <c r="DC31" s="1050"/>
      <c r="DD31" s="1050"/>
      <c r="DE31" s="1050"/>
      <c r="DF31" s="1050"/>
      <c r="DG31" s="1050"/>
      <c r="DH31" s="1050"/>
      <c r="DI31" s="1050"/>
      <c r="DJ31" s="1050"/>
      <c r="DK31" s="1050"/>
      <c r="DL31" s="1050"/>
      <c r="DM31" s="1050"/>
      <c r="DN31" s="1050"/>
      <c r="DO31" s="1050"/>
      <c r="DP31" s="1050"/>
      <c r="DQ31" s="1050"/>
      <c r="DR31" s="1050"/>
      <c r="DS31" s="1050"/>
      <c r="DT31" s="1050"/>
      <c r="DU31" s="1050"/>
      <c r="DV31" s="1050"/>
      <c r="DW31" s="1050"/>
    </row>
    <row r="32" s="948" customFormat="1" ht="21" customHeight="1" spans="1:127">
      <c r="A32" s="949"/>
      <c r="B32" s="1051">
        <v>15</v>
      </c>
      <c r="C32" s="1098" t="s">
        <v>369</v>
      </c>
      <c r="D32" s="1099"/>
      <c r="E32" s="1099"/>
      <c r="F32" s="1099"/>
      <c r="G32" s="1099"/>
      <c r="H32" s="1099"/>
      <c r="I32" s="1099"/>
      <c r="J32" s="1099"/>
      <c r="K32" s="1055">
        <v>0</v>
      </c>
      <c r="L32" s="1055">
        <v>0</v>
      </c>
      <c r="N32" s="1056"/>
      <c r="O32" s="1055">
        <v>1</v>
      </c>
      <c r="P32" s="1031"/>
      <c r="Q32" s="1051">
        <v>44</v>
      </c>
      <c r="R32" s="1073" t="s">
        <v>370</v>
      </c>
      <c r="S32" s="1074"/>
      <c r="T32" s="1074"/>
      <c r="U32" s="1074"/>
      <c r="V32" s="1074"/>
      <c r="W32" s="1074"/>
      <c r="X32" s="1074"/>
      <c r="Y32" s="1075"/>
      <c r="Z32" s="1055">
        <v>0</v>
      </c>
      <c r="AA32" s="1055">
        <v>0</v>
      </c>
      <c r="AB32" s="1055"/>
      <c r="AC32" s="1056"/>
      <c r="AD32" s="1057">
        <v>1</v>
      </c>
      <c r="AE32" s="949"/>
      <c r="AF32" s="1058">
        <f t="shared" si="0"/>
        <v>1</v>
      </c>
      <c r="AG32" s="1058">
        <f t="shared" si="1"/>
        <v>1</v>
      </c>
      <c r="AH32" s="949"/>
      <c r="AI32" s="949"/>
      <c r="AJ32" s="949"/>
      <c r="AK32" s="949"/>
      <c r="AL32" s="949"/>
      <c r="AM32" s="1072"/>
      <c r="AN32" s="1072"/>
      <c r="AO32" s="1072"/>
      <c r="AP32" s="1050"/>
      <c r="AQ32" s="1050"/>
      <c r="AR32" s="1085" t="s">
        <v>371</v>
      </c>
      <c r="AS32" s="1086"/>
      <c r="AT32" s="1086"/>
      <c r="AU32" s="1086"/>
      <c r="AV32" s="1087"/>
      <c r="AW32" s="1094"/>
      <c r="AX32" s="1095"/>
      <c r="AY32" s="1100"/>
      <c r="AZ32" s="1097"/>
      <c r="BA32" s="949"/>
      <c r="BB32" s="1101"/>
      <c r="BC32" s="1050"/>
      <c r="BD32" s="1050"/>
      <c r="BE32" s="1050"/>
      <c r="BF32" s="1050"/>
      <c r="BG32" s="1050"/>
      <c r="BH32" s="1050"/>
      <c r="BI32" s="1050"/>
      <c r="BJ32" s="1050"/>
      <c r="BK32" s="1050"/>
      <c r="BL32" s="1050"/>
      <c r="BM32" s="1050"/>
      <c r="BN32" s="1050"/>
      <c r="BO32" s="1072"/>
      <c r="BP32" s="1102">
        <v>31</v>
      </c>
      <c r="BQ32" s="1050"/>
      <c r="BR32" s="1050"/>
      <c r="BS32" s="1050"/>
      <c r="BT32" s="1050"/>
      <c r="BU32" s="1050"/>
      <c r="BV32" s="1050"/>
      <c r="BW32" s="1050"/>
      <c r="BX32" s="1050"/>
      <c r="BY32" s="1080"/>
      <c r="BZ32" s="1080"/>
      <c r="CA32" s="1080"/>
      <c r="CB32" s="1080"/>
      <c r="CC32" s="1080"/>
      <c r="CD32" s="1080"/>
      <c r="CE32" s="1080"/>
      <c r="CF32" s="1080"/>
      <c r="CG32" s="1080"/>
      <c r="CH32" s="1080"/>
      <c r="CI32" s="1080"/>
      <c r="CJ32" s="1080"/>
      <c r="CK32" s="1080"/>
      <c r="CL32" s="1080"/>
      <c r="CM32" s="1080"/>
      <c r="CN32" s="1080"/>
      <c r="CO32" s="1080"/>
      <c r="CP32" s="1080"/>
      <c r="CQ32" s="1080"/>
      <c r="CR32" s="1080"/>
      <c r="CS32" s="1080"/>
      <c r="CT32" s="1080"/>
      <c r="CU32" s="1080"/>
      <c r="CV32" s="1080"/>
      <c r="CW32" s="1080"/>
      <c r="CX32" s="1080"/>
      <c r="CY32" s="1080"/>
      <c r="CZ32" s="1080"/>
      <c r="DA32" s="1080"/>
      <c r="DB32" s="1080"/>
      <c r="DC32" s="1080"/>
      <c r="DD32" s="1080"/>
      <c r="DE32" s="1080"/>
      <c r="DF32" s="1080"/>
      <c r="DG32" s="1080"/>
      <c r="DH32" s="1080"/>
      <c r="DI32" s="1080"/>
      <c r="DJ32" s="1080"/>
      <c r="DK32" s="1080"/>
      <c r="DL32" s="1080"/>
      <c r="DM32" s="1080"/>
      <c r="DN32" s="1080"/>
      <c r="DO32" s="1080"/>
      <c r="DP32" s="1080"/>
      <c r="DQ32" s="1080"/>
      <c r="DR32" s="1080"/>
      <c r="DS32" s="1080"/>
      <c r="DT32" s="1080"/>
      <c r="DU32" s="1080"/>
      <c r="DV32" s="1080"/>
      <c r="DW32" s="1080"/>
    </row>
    <row r="33" s="948" customFormat="1" ht="21" customHeight="1" spans="1:127">
      <c r="A33" s="949"/>
      <c r="B33" s="1051">
        <v>16</v>
      </c>
      <c r="C33" s="1062" t="s">
        <v>372</v>
      </c>
      <c r="D33" s="1063"/>
      <c r="E33" s="1063"/>
      <c r="F33" s="1063"/>
      <c r="G33" s="1063"/>
      <c r="H33" s="1063"/>
      <c r="I33" s="1063"/>
      <c r="J33" s="1064"/>
      <c r="K33" s="1055">
        <v>0</v>
      </c>
      <c r="L33" s="1055">
        <v>0</v>
      </c>
      <c r="N33" s="1056"/>
      <c r="O33" s="1055">
        <v>1</v>
      </c>
      <c r="P33" s="1031"/>
      <c r="Q33" s="1051">
        <v>45</v>
      </c>
      <c r="R33" s="1062" t="s">
        <v>373</v>
      </c>
      <c r="S33" s="1063"/>
      <c r="T33" s="1063"/>
      <c r="U33" s="1063"/>
      <c r="V33" s="1063"/>
      <c r="W33" s="1063"/>
      <c r="X33" s="1063"/>
      <c r="Y33" s="1064"/>
      <c r="Z33" s="1055">
        <v>0</v>
      </c>
      <c r="AA33" s="1055">
        <v>0</v>
      </c>
      <c r="AB33" s="1055"/>
      <c r="AC33" s="1056"/>
      <c r="AD33" s="1057">
        <v>1</v>
      </c>
      <c r="AE33" s="949"/>
      <c r="AF33" s="1058">
        <f t="shared" si="0"/>
        <v>1</v>
      </c>
      <c r="AG33" s="1058">
        <f t="shared" si="1"/>
        <v>1</v>
      </c>
      <c r="AH33" s="949"/>
      <c r="AI33" s="949"/>
      <c r="AJ33" s="949"/>
      <c r="AK33" s="949"/>
      <c r="AL33" s="949"/>
      <c r="AM33" s="1072"/>
      <c r="AN33" s="1072"/>
      <c r="AO33" s="1072"/>
      <c r="AP33" s="1050"/>
      <c r="AQ33" s="1050"/>
      <c r="AR33" s="1091">
        <f>AW27</f>
        <v>168</v>
      </c>
      <c r="AS33" s="1092"/>
      <c r="AT33" s="1092"/>
      <c r="AU33" s="1092"/>
      <c r="AV33" s="1093"/>
      <c r="AW33" s="1103"/>
      <c r="AX33" s="1104"/>
      <c r="AY33" s="1105"/>
      <c r="AZ33" s="1106"/>
      <c r="BA33" s="949"/>
      <c r="BB33" s="1101"/>
      <c r="BC33" s="1050"/>
      <c r="BD33" s="1050"/>
      <c r="BE33" s="1050"/>
      <c r="BF33" s="1050"/>
      <c r="BG33" s="1050"/>
      <c r="BH33" s="1050"/>
      <c r="BI33" s="1050"/>
      <c r="BJ33" s="1050"/>
      <c r="BK33" s="1050"/>
      <c r="BL33" s="1050"/>
      <c r="BM33" s="1050"/>
      <c r="BN33" s="1050"/>
      <c r="BO33" s="1072"/>
      <c r="BP33" s="1102">
        <v>32</v>
      </c>
      <c r="BQ33" s="1050"/>
      <c r="BR33" s="1050"/>
      <c r="BS33" s="1050"/>
      <c r="BT33" s="1050"/>
      <c r="BU33" s="1050"/>
      <c r="BV33" s="1050"/>
      <c r="BW33" s="1050"/>
      <c r="BX33" s="1050"/>
      <c r="BY33" s="1050"/>
      <c r="BZ33" s="1050"/>
      <c r="CA33" s="1050"/>
      <c r="CB33" s="1050"/>
      <c r="CC33" s="1050"/>
      <c r="CD33" s="1050"/>
      <c r="CE33" s="1050"/>
      <c r="CF33" s="1050"/>
      <c r="CG33" s="1050"/>
      <c r="CH33" s="1050"/>
      <c r="CI33" s="1050"/>
      <c r="CJ33" s="1050"/>
      <c r="CK33" s="1050"/>
      <c r="CL33" s="1050"/>
      <c r="CM33" s="1050"/>
      <c r="CN33" s="1050"/>
      <c r="CO33" s="1050"/>
      <c r="CP33" s="1050"/>
      <c r="CQ33" s="1050"/>
      <c r="CR33" s="1050"/>
      <c r="CS33" s="1050"/>
      <c r="CT33" s="1050"/>
      <c r="CU33" s="1050"/>
      <c r="CV33" s="1050"/>
      <c r="CW33" s="1050"/>
      <c r="CX33" s="1050"/>
      <c r="CY33" s="1050"/>
      <c r="CZ33" s="1050"/>
      <c r="DA33" s="1050"/>
      <c r="DB33" s="1050"/>
      <c r="DC33" s="1050"/>
      <c r="DD33" s="1050"/>
      <c r="DE33" s="1050"/>
      <c r="DF33" s="1050"/>
      <c r="DG33" s="1050"/>
      <c r="DH33" s="1050"/>
      <c r="DI33" s="1050"/>
      <c r="DJ33" s="1050"/>
      <c r="DK33" s="1050"/>
      <c r="DL33" s="1050"/>
      <c r="DM33" s="1050"/>
      <c r="DN33" s="1050"/>
      <c r="DO33" s="1050"/>
      <c r="DP33" s="1050"/>
      <c r="DQ33" s="1050"/>
      <c r="DR33" s="1050"/>
      <c r="DS33" s="1050"/>
      <c r="DT33" s="1050"/>
      <c r="DU33" s="1050"/>
      <c r="DV33" s="1050"/>
      <c r="DW33" s="1050"/>
    </row>
    <row r="34" s="948" customFormat="1" ht="21" customHeight="1" spans="1:127">
      <c r="A34" s="949"/>
      <c r="B34" s="1051">
        <v>17</v>
      </c>
      <c r="C34" s="1052" t="s">
        <v>374</v>
      </c>
      <c r="D34" s="1053"/>
      <c r="E34" s="1053"/>
      <c r="F34" s="1053"/>
      <c r="G34" s="1053"/>
      <c r="H34" s="1053"/>
      <c r="I34" s="1053"/>
      <c r="J34" s="1054"/>
      <c r="K34" s="1055">
        <v>0</v>
      </c>
      <c r="L34" s="1055">
        <v>0</v>
      </c>
      <c r="M34" s="1055"/>
      <c r="N34" s="1055">
        <v>1</v>
      </c>
      <c r="O34" s="1057"/>
      <c r="P34" s="1031"/>
      <c r="Q34" s="1051">
        <v>46</v>
      </c>
      <c r="R34" s="1107" t="s">
        <v>375</v>
      </c>
      <c r="S34" s="1108"/>
      <c r="T34" s="1108"/>
      <c r="U34" s="1108"/>
      <c r="V34" s="1108"/>
      <c r="W34" s="1108"/>
      <c r="X34" s="1108"/>
      <c r="Y34" s="1109"/>
      <c r="Z34" s="1055">
        <v>0</v>
      </c>
      <c r="AA34" s="1055"/>
      <c r="AB34" s="1110">
        <v>0</v>
      </c>
      <c r="AC34" s="1111"/>
      <c r="AD34" s="1057">
        <v>1</v>
      </c>
      <c r="AE34" s="949"/>
      <c r="AF34" s="1058">
        <f t="shared" si="0"/>
        <v>0.69</v>
      </c>
      <c r="AG34" s="1058">
        <f t="shared" si="1"/>
        <v>1</v>
      </c>
      <c r="AH34" s="949"/>
      <c r="AI34" s="949"/>
      <c r="AJ34" s="949"/>
      <c r="AK34" s="949"/>
      <c r="AL34" s="949"/>
      <c r="AM34" s="949"/>
      <c r="AN34" s="949"/>
      <c r="AO34" s="949"/>
      <c r="AP34" s="949"/>
      <c r="AQ34" s="949"/>
      <c r="AR34" s="949"/>
      <c r="AS34" s="949"/>
      <c r="AT34" s="1112"/>
      <c r="AU34" s="949"/>
      <c r="AV34" s="949"/>
      <c r="AW34" s="949"/>
      <c r="AX34" s="949"/>
      <c r="AY34" s="949"/>
      <c r="AZ34" s="949"/>
      <c r="BA34" s="949"/>
      <c r="BB34" s="1101"/>
      <c r="BC34" s="1050"/>
      <c r="BD34" s="1050"/>
      <c r="BE34" s="1050"/>
      <c r="BF34" s="1050"/>
      <c r="BG34" s="1050"/>
      <c r="BH34" s="1050"/>
      <c r="BI34" s="1050"/>
      <c r="BJ34" s="1050"/>
      <c r="BK34" s="1050"/>
      <c r="BL34" s="1050"/>
      <c r="BM34" s="1050"/>
      <c r="BN34" s="1050"/>
      <c r="BO34" s="1072"/>
      <c r="BP34" s="1102">
        <v>33</v>
      </c>
      <c r="BQ34" s="1050"/>
      <c r="BR34" s="1050"/>
      <c r="BS34" s="1050"/>
      <c r="BT34" s="1050"/>
      <c r="BU34" s="1050"/>
      <c r="BV34" s="1050"/>
      <c r="BW34" s="1050"/>
      <c r="BX34" s="1050"/>
      <c r="BY34" s="1050"/>
      <c r="BZ34" s="1050"/>
      <c r="CA34" s="1050"/>
      <c r="CB34" s="1050"/>
      <c r="CC34" s="1050"/>
      <c r="CD34" s="1050"/>
      <c r="CE34" s="1050"/>
      <c r="CF34" s="1050"/>
      <c r="CG34" s="1050"/>
      <c r="CH34" s="1050"/>
      <c r="CI34" s="1050"/>
      <c r="CJ34" s="1050"/>
      <c r="CK34" s="1050"/>
      <c r="CL34" s="1050"/>
      <c r="CM34" s="1050"/>
      <c r="CN34" s="1050"/>
      <c r="CO34" s="1050"/>
      <c r="CP34" s="1050"/>
      <c r="CQ34" s="1050"/>
      <c r="CR34" s="1050"/>
      <c r="CS34" s="1050"/>
      <c r="CT34" s="1050"/>
      <c r="CU34" s="1050"/>
      <c r="CV34" s="1050"/>
      <c r="CW34" s="1050"/>
      <c r="CX34" s="1050"/>
      <c r="CY34" s="1050"/>
      <c r="CZ34" s="1050"/>
      <c r="DA34" s="1050"/>
      <c r="DB34" s="1050"/>
      <c r="DC34" s="1050"/>
      <c r="DD34" s="1050"/>
      <c r="DE34" s="1050"/>
      <c r="DF34" s="1050"/>
      <c r="DG34" s="1050"/>
      <c r="DH34" s="1050"/>
      <c r="DI34" s="1050"/>
      <c r="DJ34" s="1050"/>
      <c r="DK34" s="1050"/>
      <c r="DL34" s="1050"/>
      <c r="DM34" s="1050"/>
      <c r="DN34" s="1050"/>
      <c r="DO34" s="1050"/>
      <c r="DP34" s="1050"/>
      <c r="DQ34" s="1050"/>
      <c r="DR34" s="1050"/>
      <c r="DS34" s="1050"/>
      <c r="DT34" s="1050"/>
      <c r="DU34" s="1050"/>
      <c r="DV34" s="1050"/>
      <c r="DW34" s="1050"/>
    </row>
    <row r="35" s="948" customFormat="1" ht="21" customHeight="1" spans="1:127">
      <c r="A35" s="949"/>
      <c r="B35" s="1051">
        <v>18</v>
      </c>
      <c r="C35" s="1052" t="s">
        <v>376</v>
      </c>
      <c r="D35" s="1053"/>
      <c r="E35" s="1053"/>
      <c r="F35" s="1053"/>
      <c r="G35" s="1053"/>
      <c r="H35" s="1053"/>
      <c r="I35" s="1053"/>
      <c r="J35" s="1054"/>
      <c r="K35" s="1055">
        <v>0</v>
      </c>
      <c r="L35" s="1055"/>
      <c r="M35" s="1055"/>
      <c r="N35" s="1055">
        <v>1</v>
      </c>
      <c r="O35" s="1057">
        <v>0</v>
      </c>
      <c r="P35" s="1031"/>
      <c r="Q35" s="1051">
        <v>47</v>
      </c>
      <c r="R35" s="1052" t="s">
        <v>377</v>
      </c>
      <c r="S35" s="1053"/>
      <c r="T35" s="1053"/>
      <c r="U35" s="1053"/>
      <c r="V35" s="1053"/>
      <c r="W35" s="1053"/>
      <c r="X35" s="1053"/>
      <c r="Y35" s="1054"/>
      <c r="Z35" s="1055"/>
      <c r="AA35" s="1055"/>
      <c r="AB35" s="1055"/>
      <c r="AC35" s="1056">
        <v>1</v>
      </c>
      <c r="AD35" s="1055">
        <v>0</v>
      </c>
      <c r="AE35" s="949"/>
      <c r="AF35" s="1058">
        <f t="shared" si="0"/>
        <v>0.69</v>
      </c>
      <c r="AG35" s="1058">
        <f t="shared" si="1"/>
        <v>0.69</v>
      </c>
      <c r="AH35" s="949"/>
      <c r="AI35" s="949"/>
      <c r="AJ35" s="949"/>
      <c r="AK35" s="949"/>
      <c r="AL35" s="949"/>
      <c r="AM35" s="949"/>
      <c r="AN35" s="949"/>
      <c r="AO35" s="949"/>
      <c r="AP35" s="949"/>
      <c r="AQ35" s="949"/>
      <c r="AR35" s="949"/>
      <c r="AS35" s="949"/>
      <c r="AT35" s="949"/>
      <c r="AU35" s="949"/>
      <c r="AV35" s="949"/>
      <c r="AW35" s="949"/>
      <c r="AX35" s="949"/>
      <c r="AY35" s="949"/>
      <c r="AZ35" s="949"/>
      <c r="BA35" s="949"/>
      <c r="BB35" s="1101"/>
      <c r="BC35" s="1050"/>
      <c r="BD35" s="1050"/>
      <c r="BE35" s="1050"/>
      <c r="BF35" s="1050"/>
      <c r="BG35" s="1050"/>
      <c r="BH35" s="1050"/>
      <c r="BI35" s="1050"/>
      <c r="BJ35" s="1050"/>
      <c r="BK35" s="1050"/>
      <c r="BL35" s="1050"/>
      <c r="BM35" s="1050"/>
      <c r="BN35" s="1050"/>
      <c r="BO35" s="1072"/>
      <c r="BP35" s="1102">
        <v>34</v>
      </c>
      <c r="BQ35" s="1050"/>
      <c r="BR35" s="1050"/>
      <c r="BS35" s="1050"/>
      <c r="BT35" s="1050"/>
      <c r="BU35" s="1050"/>
      <c r="BV35" s="1050"/>
      <c r="BW35" s="1050"/>
      <c r="BX35" s="1050"/>
      <c r="BY35" s="1113"/>
      <c r="BZ35" s="1113"/>
      <c r="CA35" s="1113"/>
      <c r="CB35" s="1113"/>
      <c r="CC35" s="1113"/>
      <c r="CD35" s="1113"/>
      <c r="CE35" s="1113"/>
      <c r="CF35" s="1113"/>
      <c r="CG35" s="1113"/>
      <c r="CH35" s="1113"/>
      <c r="CI35" s="1113"/>
      <c r="CJ35" s="1113"/>
      <c r="CK35" s="1113"/>
      <c r="CL35" s="1113"/>
      <c r="CM35" s="1113"/>
      <c r="CN35" s="1113"/>
      <c r="CO35" s="1113"/>
      <c r="CP35" s="1113"/>
      <c r="CQ35" s="1113"/>
      <c r="CR35" s="1113"/>
      <c r="CS35" s="1113"/>
      <c r="CT35" s="1113"/>
      <c r="CU35" s="1113"/>
      <c r="CV35" s="1113"/>
      <c r="CW35" s="1113"/>
      <c r="CX35" s="1113"/>
      <c r="CY35" s="1113"/>
      <c r="CZ35" s="1113"/>
      <c r="DA35" s="1113"/>
      <c r="DB35" s="1113"/>
      <c r="DC35" s="1113"/>
      <c r="DD35" s="1113"/>
      <c r="DE35" s="1113"/>
      <c r="DF35" s="1113"/>
      <c r="DG35" s="1113"/>
      <c r="DH35" s="1113"/>
      <c r="DI35" s="1113"/>
      <c r="DJ35" s="1113"/>
      <c r="DK35" s="1113"/>
      <c r="DL35" s="1113"/>
      <c r="DM35" s="1113"/>
      <c r="DN35" s="1113"/>
      <c r="DO35" s="1113"/>
      <c r="DP35" s="1113"/>
      <c r="DQ35" s="1113"/>
      <c r="DR35" s="1113"/>
      <c r="DS35" s="1113"/>
      <c r="DT35" s="1113"/>
      <c r="DU35" s="1113"/>
      <c r="DV35" s="1113"/>
      <c r="DW35" s="1113"/>
    </row>
    <row r="36" s="948" customFormat="1" ht="21" customHeight="1" spans="1:127">
      <c r="A36" s="949"/>
      <c r="B36" s="1051">
        <v>19</v>
      </c>
      <c r="C36" s="1052" t="s">
        <v>378</v>
      </c>
      <c r="D36" s="1053"/>
      <c r="E36" s="1053"/>
      <c r="F36" s="1053"/>
      <c r="G36" s="1053"/>
      <c r="H36" s="1053"/>
      <c r="I36" s="1053"/>
      <c r="J36" s="1054"/>
      <c r="K36" s="1055"/>
      <c r="L36" s="1055"/>
      <c r="M36" s="1055">
        <v>0</v>
      </c>
      <c r="N36" s="1056">
        <v>1</v>
      </c>
      <c r="O36" s="1057">
        <v>0</v>
      </c>
      <c r="P36" s="1031"/>
      <c r="Q36" s="1051">
        <v>48</v>
      </c>
      <c r="R36" s="1052" t="s">
        <v>379</v>
      </c>
      <c r="S36" s="1053"/>
      <c r="T36" s="1053"/>
      <c r="U36" s="1053"/>
      <c r="V36" s="1053"/>
      <c r="W36" s="1053"/>
      <c r="X36" s="1053"/>
      <c r="Y36" s="1054"/>
      <c r="Z36" s="1055">
        <v>0</v>
      </c>
      <c r="AA36" s="1055"/>
      <c r="AB36" s="1055"/>
      <c r="AC36" s="1056">
        <v>1</v>
      </c>
      <c r="AD36" s="1057">
        <v>0</v>
      </c>
      <c r="AE36" s="949"/>
      <c r="AF36" s="1058">
        <f t="shared" si="0"/>
        <v>0.69</v>
      </c>
      <c r="AG36" s="1058">
        <f t="shared" si="1"/>
        <v>0.69</v>
      </c>
      <c r="AH36" s="949"/>
      <c r="AI36" s="949"/>
      <c r="AJ36" s="949"/>
      <c r="AK36" s="949"/>
      <c r="AL36" s="949"/>
      <c r="AM36" s="949"/>
      <c r="AN36" s="949"/>
      <c r="AO36" s="949"/>
      <c r="AP36" s="949"/>
      <c r="AQ36" s="949"/>
      <c r="AR36" s="949"/>
      <c r="AS36" s="949"/>
      <c r="AT36" s="949"/>
      <c r="AU36" s="949"/>
      <c r="AV36" s="949"/>
      <c r="AW36" s="949"/>
      <c r="AX36" s="949"/>
      <c r="AY36" s="949"/>
      <c r="AZ36" s="949"/>
      <c r="BA36" s="949"/>
      <c r="BB36" s="1101"/>
      <c r="BC36" s="1050"/>
      <c r="BD36" s="1050"/>
      <c r="BE36" s="1050"/>
      <c r="BF36" s="1050"/>
      <c r="BG36" s="1050"/>
      <c r="BH36" s="1050"/>
      <c r="BI36" s="1050"/>
      <c r="BJ36" s="1050"/>
      <c r="BK36" s="1050"/>
      <c r="BL36" s="1050"/>
      <c r="BM36" s="1050"/>
      <c r="BN36" s="1050"/>
      <c r="BO36" s="1072"/>
      <c r="BP36" s="1102">
        <v>35</v>
      </c>
      <c r="BQ36" s="1050"/>
      <c r="BR36" s="1050"/>
      <c r="BS36" s="1050"/>
      <c r="BT36" s="1050"/>
      <c r="BU36" s="1050"/>
      <c r="BV36" s="1050"/>
      <c r="BW36" s="1050"/>
      <c r="BX36" s="1050"/>
      <c r="BY36" s="1113"/>
      <c r="BZ36" s="1113"/>
      <c r="CA36" s="1113"/>
      <c r="CB36" s="1113"/>
      <c r="CC36" s="1113"/>
      <c r="CD36" s="1113"/>
      <c r="CE36" s="1113"/>
      <c r="CF36" s="1113"/>
      <c r="CG36" s="1113"/>
      <c r="CH36" s="1113"/>
      <c r="CI36" s="1113"/>
      <c r="CJ36" s="1113"/>
      <c r="CK36" s="1113"/>
      <c r="CL36" s="1113"/>
      <c r="CM36" s="1113"/>
      <c r="CN36" s="1113"/>
      <c r="CO36" s="1113"/>
      <c r="CP36" s="1113"/>
      <c r="CQ36" s="1113"/>
      <c r="CR36" s="1113"/>
      <c r="CS36" s="1113"/>
      <c r="CT36" s="1113"/>
      <c r="CU36" s="1113"/>
      <c r="CV36" s="1113"/>
      <c r="CW36" s="1113"/>
      <c r="CX36" s="1113"/>
      <c r="CY36" s="1113"/>
      <c r="CZ36" s="1113"/>
      <c r="DA36" s="1113"/>
      <c r="DB36" s="1113"/>
      <c r="DC36" s="1113"/>
      <c r="DD36" s="1113"/>
      <c r="DE36" s="1113"/>
      <c r="DF36" s="1113"/>
      <c r="DG36" s="1113"/>
      <c r="DH36" s="1113"/>
      <c r="DI36" s="1113"/>
      <c r="DJ36" s="1113"/>
      <c r="DK36" s="1113"/>
      <c r="DL36" s="1113"/>
      <c r="DM36" s="1113"/>
      <c r="DN36" s="1113"/>
      <c r="DO36" s="1113"/>
      <c r="DP36" s="1113"/>
      <c r="DQ36" s="1113"/>
      <c r="DR36" s="1113"/>
      <c r="DS36" s="1113"/>
      <c r="DT36" s="1113"/>
      <c r="DU36" s="1113"/>
      <c r="DV36" s="1113"/>
      <c r="DW36" s="1113"/>
    </row>
    <row r="37" s="948" customFormat="1" ht="21" customHeight="1" spans="1:127">
      <c r="A37" s="949"/>
      <c r="B37" s="1051">
        <v>20</v>
      </c>
      <c r="C37" s="1052" t="s">
        <v>380</v>
      </c>
      <c r="D37" s="1053"/>
      <c r="E37" s="1053"/>
      <c r="F37" s="1053"/>
      <c r="G37" s="1053"/>
      <c r="H37" s="1053"/>
      <c r="I37" s="1053"/>
      <c r="J37" s="1054"/>
      <c r="K37" s="1055">
        <v>0</v>
      </c>
      <c r="M37" s="1055">
        <v>1</v>
      </c>
      <c r="N37" s="1056"/>
      <c r="O37" s="1057"/>
      <c r="P37" s="1031"/>
      <c r="Q37" s="1051">
        <v>49</v>
      </c>
      <c r="R37" s="1052" t="s">
        <v>381</v>
      </c>
      <c r="S37" s="1053"/>
      <c r="T37" s="1053"/>
      <c r="U37" s="1053"/>
      <c r="V37" s="1053"/>
      <c r="W37" s="1053"/>
      <c r="X37" s="1053"/>
      <c r="Y37" s="1054"/>
      <c r="Z37" s="1055">
        <v>0</v>
      </c>
      <c r="AA37" s="1055"/>
      <c r="AB37" s="1055"/>
      <c r="AC37" s="1056"/>
      <c r="AD37" s="1057">
        <v>1</v>
      </c>
      <c r="AE37" s="949"/>
      <c r="AF37" s="1058">
        <f t="shared" si="0"/>
        <v>0.79</v>
      </c>
      <c r="AG37" s="1058">
        <f t="shared" si="1"/>
        <v>1</v>
      </c>
      <c r="AH37" s="949"/>
      <c r="AI37" s="949"/>
      <c r="AJ37" s="949"/>
      <c r="AK37" s="949"/>
      <c r="AL37" s="949"/>
      <c r="AM37" s="949"/>
      <c r="AN37" s="949"/>
      <c r="AO37" s="949"/>
      <c r="AP37" s="949"/>
      <c r="AQ37" s="949"/>
      <c r="AR37" s="949"/>
      <c r="AS37" s="949"/>
      <c r="AT37" s="949"/>
      <c r="AU37" s="949"/>
      <c r="AV37" s="949"/>
      <c r="AW37" s="949"/>
      <c r="AX37" s="949"/>
      <c r="AY37" s="949"/>
      <c r="AZ37" s="949"/>
      <c r="BA37" s="949"/>
      <c r="BB37" s="1101"/>
      <c r="BC37" s="1050"/>
      <c r="BD37" s="1050"/>
      <c r="BE37" s="1050"/>
      <c r="BF37" s="1050"/>
      <c r="BG37" s="1050"/>
      <c r="BH37" s="1050"/>
      <c r="BI37" s="1050"/>
      <c r="BJ37" s="1050"/>
      <c r="BK37" s="1050"/>
      <c r="BL37" s="1050"/>
      <c r="BM37" s="1050"/>
      <c r="BN37" s="1050"/>
      <c r="BO37" s="1072"/>
      <c r="BP37" s="1102">
        <v>36</v>
      </c>
      <c r="BQ37" s="1050"/>
      <c r="BR37" s="1050"/>
      <c r="BS37" s="1050"/>
      <c r="BT37" s="1050"/>
      <c r="BU37" s="1050"/>
      <c r="BV37" s="1050"/>
      <c r="BW37" s="1050"/>
      <c r="BX37" s="1050"/>
      <c r="BY37" s="1113"/>
      <c r="BZ37" s="1113"/>
      <c r="CA37" s="1113"/>
      <c r="CB37" s="1113"/>
      <c r="CC37" s="1113"/>
      <c r="CD37" s="1113"/>
      <c r="CE37" s="1113"/>
      <c r="CF37" s="1113"/>
      <c r="CG37" s="1113"/>
      <c r="CH37" s="1113"/>
      <c r="CI37" s="1113"/>
      <c r="CJ37" s="1113"/>
      <c r="CK37" s="1113"/>
      <c r="CL37" s="1113"/>
      <c r="CM37" s="1113"/>
      <c r="CN37" s="1113"/>
      <c r="CO37" s="1113"/>
      <c r="CP37" s="1113"/>
      <c r="CQ37" s="1113"/>
      <c r="CR37" s="1113"/>
      <c r="CS37" s="1113"/>
      <c r="CT37" s="1113"/>
      <c r="CU37" s="1113"/>
      <c r="CV37" s="1113"/>
      <c r="CW37" s="1113"/>
      <c r="CX37" s="1113"/>
      <c r="CY37" s="1113"/>
      <c r="CZ37" s="1113"/>
      <c r="DA37" s="1113"/>
      <c r="DB37" s="1113"/>
      <c r="DC37" s="1113"/>
      <c r="DD37" s="1113"/>
      <c r="DE37" s="1113"/>
      <c r="DF37" s="1113"/>
      <c r="DG37" s="1113"/>
      <c r="DH37" s="1113"/>
      <c r="DI37" s="1113"/>
      <c r="DJ37" s="1113"/>
      <c r="DK37" s="1113"/>
      <c r="DL37" s="1113"/>
      <c r="DM37" s="1113"/>
      <c r="DN37" s="1113"/>
      <c r="DO37" s="1113"/>
      <c r="DP37" s="1113"/>
      <c r="DQ37" s="1113"/>
      <c r="DR37" s="1113"/>
      <c r="DS37" s="1113"/>
      <c r="DT37" s="1113"/>
      <c r="DU37" s="1113"/>
      <c r="DV37" s="1113"/>
      <c r="DW37" s="1113"/>
    </row>
    <row r="38" s="948" customFormat="1" ht="21" customHeight="1" spans="1:127">
      <c r="A38" s="949"/>
      <c r="B38" s="1051">
        <v>21</v>
      </c>
      <c r="C38" s="1052" t="s">
        <v>382</v>
      </c>
      <c r="D38" s="1053"/>
      <c r="E38" s="1053"/>
      <c r="F38" s="1053"/>
      <c r="G38" s="1053"/>
      <c r="H38" s="1053"/>
      <c r="I38" s="1053"/>
      <c r="J38" s="1054"/>
      <c r="K38" s="1055">
        <v>0</v>
      </c>
      <c r="L38" s="1055">
        <v>0</v>
      </c>
      <c r="M38" s="1055">
        <v>1</v>
      </c>
      <c r="N38" s="1056">
        <v>0</v>
      </c>
      <c r="O38" s="1057">
        <v>0</v>
      </c>
      <c r="P38" s="1031"/>
      <c r="Q38" s="1051">
        <v>50</v>
      </c>
      <c r="R38" s="1052" t="s">
        <v>383</v>
      </c>
      <c r="S38" s="1053"/>
      <c r="T38" s="1053"/>
      <c r="U38" s="1053"/>
      <c r="V38" s="1053"/>
      <c r="W38" s="1053"/>
      <c r="X38" s="1053"/>
      <c r="Y38" s="1054"/>
      <c r="Z38" s="1055">
        <v>0</v>
      </c>
      <c r="AA38" s="1055">
        <v>1</v>
      </c>
      <c r="AB38" s="1055"/>
      <c r="AC38" s="1056"/>
      <c r="AD38" s="1057">
        <v>0</v>
      </c>
      <c r="AE38" s="949"/>
      <c r="AF38" s="1058">
        <f t="shared" si="0"/>
        <v>0.79</v>
      </c>
      <c r="AG38" s="1058">
        <f t="shared" si="1"/>
        <v>0.89</v>
      </c>
      <c r="AH38" s="949"/>
      <c r="AI38" s="949"/>
      <c r="AJ38" s="949"/>
      <c r="AK38" s="949"/>
      <c r="AL38" s="949"/>
      <c r="AM38" s="949"/>
      <c r="AN38" s="949"/>
      <c r="AO38" s="949"/>
      <c r="AP38" s="949"/>
      <c r="AQ38" s="949"/>
      <c r="AR38" s="949"/>
      <c r="AS38" s="949"/>
      <c r="AT38" s="949"/>
      <c r="AU38" s="949"/>
      <c r="AV38" s="949"/>
      <c r="AW38" s="949"/>
      <c r="AX38" s="949"/>
      <c r="AY38" s="949"/>
      <c r="AZ38" s="949"/>
      <c r="BA38" s="949"/>
      <c r="BB38" s="1101"/>
      <c r="BC38" s="1050"/>
      <c r="BD38" s="1050"/>
      <c r="BE38" s="1050"/>
      <c r="BF38" s="1050"/>
      <c r="BG38" s="1050"/>
      <c r="BH38" s="1050"/>
      <c r="BI38" s="1050"/>
      <c r="BJ38" s="1050"/>
      <c r="BK38" s="1050"/>
      <c r="BL38" s="1050"/>
      <c r="BM38" s="1050"/>
      <c r="BN38" s="1050"/>
      <c r="BO38" s="1072"/>
      <c r="BP38" s="1102">
        <v>37</v>
      </c>
      <c r="BQ38" s="1050"/>
      <c r="BR38" s="1050"/>
      <c r="BS38" s="1050"/>
      <c r="BT38" s="1050"/>
      <c r="BU38" s="1050"/>
      <c r="BV38" s="1050"/>
      <c r="BW38" s="1050"/>
      <c r="BX38" s="1050"/>
      <c r="BY38" s="1113"/>
      <c r="BZ38" s="1113"/>
      <c r="CA38" s="1113"/>
      <c r="CB38" s="1113"/>
      <c r="CC38" s="1113"/>
      <c r="CD38" s="1113"/>
      <c r="CE38" s="1113"/>
      <c r="CF38" s="1113"/>
      <c r="CG38" s="1113"/>
      <c r="CH38" s="1113"/>
      <c r="CI38" s="1113"/>
      <c r="CJ38" s="1113"/>
      <c r="CK38" s="1113"/>
      <c r="CL38" s="1113"/>
      <c r="CM38" s="1113"/>
      <c r="CN38" s="1113"/>
      <c r="CO38" s="1113"/>
      <c r="CP38" s="1113"/>
      <c r="CQ38" s="1113"/>
      <c r="CR38" s="1113"/>
      <c r="CS38" s="1113"/>
      <c r="CT38" s="1113"/>
      <c r="CU38" s="1113"/>
      <c r="CV38" s="1113"/>
      <c r="CW38" s="1113"/>
      <c r="CX38" s="1113"/>
      <c r="CY38" s="1113"/>
      <c r="CZ38" s="1113"/>
      <c r="DA38" s="1113"/>
      <c r="DB38" s="1113"/>
      <c r="DC38" s="1113"/>
      <c r="DD38" s="1113"/>
      <c r="DE38" s="1113"/>
      <c r="DF38" s="1113"/>
      <c r="DG38" s="1113"/>
      <c r="DH38" s="1113"/>
      <c r="DI38" s="1113"/>
      <c r="DJ38" s="1113"/>
      <c r="DK38" s="1113"/>
      <c r="DL38" s="1113"/>
      <c r="DM38" s="1113"/>
      <c r="DN38" s="1113"/>
      <c r="DO38" s="1113"/>
      <c r="DP38" s="1113"/>
      <c r="DQ38" s="1113"/>
      <c r="DR38" s="1113"/>
      <c r="DS38" s="1113"/>
      <c r="DT38" s="1113"/>
      <c r="DU38" s="1113"/>
      <c r="DV38" s="1113"/>
      <c r="DW38" s="1113"/>
    </row>
    <row r="39" s="948" customFormat="1" ht="21" customHeight="1" spans="1:127">
      <c r="A39" s="949"/>
      <c r="B39" s="1051">
        <v>22</v>
      </c>
      <c r="C39" s="1052" t="s">
        <v>384</v>
      </c>
      <c r="D39" s="1053"/>
      <c r="E39" s="1053"/>
      <c r="F39" s="1053"/>
      <c r="G39" s="1053"/>
      <c r="H39" s="1053"/>
      <c r="I39" s="1053"/>
      <c r="J39" s="1054"/>
      <c r="K39" s="1055">
        <v>0</v>
      </c>
      <c r="L39" s="1055">
        <v>0</v>
      </c>
      <c r="M39" s="1055"/>
      <c r="N39" s="1056"/>
      <c r="O39" s="1057">
        <v>1</v>
      </c>
      <c r="P39" s="1031"/>
      <c r="Q39" s="1051">
        <v>51</v>
      </c>
      <c r="R39" s="1073" t="s">
        <v>385</v>
      </c>
      <c r="S39" s="1074"/>
      <c r="T39" s="1074"/>
      <c r="U39" s="1074"/>
      <c r="V39" s="1074"/>
      <c r="W39" s="1074"/>
      <c r="X39" s="1074"/>
      <c r="Y39" s="1075"/>
      <c r="Z39" s="1055">
        <v>0</v>
      </c>
      <c r="AA39" s="1055"/>
      <c r="AC39" s="1055">
        <v>1</v>
      </c>
      <c r="AD39" s="1057">
        <v>0</v>
      </c>
      <c r="AE39" s="949"/>
      <c r="AF39" s="1058">
        <f t="shared" si="0"/>
        <v>1</v>
      </c>
      <c r="AG39" s="1058">
        <f t="shared" si="1"/>
        <v>0.69</v>
      </c>
      <c r="AH39" s="949"/>
      <c r="AI39" s="949"/>
      <c r="AJ39" s="949"/>
      <c r="AK39" s="949"/>
      <c r="AL39" s="949"/>
      <c r="AM39" s="949"/>
      <c r="AN39" s="949"/>
      <c r="AO39" s="949"/>
      <c r="AP39" s="949"/>
      <c r="AQ39" s="949"/>
      <c r="AR39" s="949"/>
      <c r="AS39" s="949"/>
      <c r="AT39" s="949"/>
      <c r="AU39" s="949"/>
      <c r="AV39" s="949"/>
      <c r="AW39" s="949"/>
      <c r="AX39" s="949"/>
      <c r="AY39" s="949"/>
      <c r="AZ39" s="949"/>
      <c r="BA39" s="949"/>
      <c r="BB39" s="1101"/>
      <c r="BC39" s="1050"/>
      <c r="BD39" s="1050"/>
      <c r="BE39" s="1050"/>
      <c r="BF39" s="1050"/>
      <c r="BG39" s="1050"/>
      <c r="BH39" s="1050"/>
      <c r="BI39" s="1050"/>
      <c r="BJ39" s="1050"/>
      <c r="BK39" s="1050"/>
      <c r="BL39" s="1050"/>
      <c r="BM39" s="1050"/>
      <c r="BN39" s="1050"/>
      <c r="BO39" s="1072"/>
      <c r="BP39" s="1102">
        <v>38</v>
      </c>
      <c r="BQ39" s="1050"/>
      <c r="BR39" s="1050"/>
      <c r="BS39" s="1050"/>
      <c r="BT39" s="1050"/>
      <c r="BU39" s="1050"/>
      <c r="BV39" s="1050"/>
      <c r="BW39" s="1050"/>
      <c r="BX39" s="1050"/>
      <c r="BY39" s="1113"/>
      <c r="BZ39" s="1113"/>
      <c r="CA39" s="1113"/>
      <c r="CB39" s="1113"/>
      <c r="CC39" s="1113"/>
      <c r="CD39" s="1113"/>
      <c r="CE39" s="1113"/>
      <c r="CF39" s="1113"/>
      <c r="CG39" s="1113"/>
      <c r="CH39" s="1113"/>
      <c r="CI39" s="1113"/>
      <c r="CJ39" s="1113"/>
      <c r="CK39" s="1113"/>
      <c r="CL39" s="1113"/>
      <c r="CM39" s="1113"/>
      <c r="CN39" s="1113"/>
      <c r="CO39" s="1113"/>
      <c r="CP39" s="1113"/>
      <c r="CQ39" s="1113"/>
      <c r="CR39" s="1113"/>
      <c r="CS39" s="1113"/>
      <c r="CT39" s="1113"/>
      <c r="CU39" s="1113"/>
      <c r="CV39" s="1113"/>
      <c r="CW39" s="1113"/>
      <c r="CX39" s="1113"/>
      <c r="CY39" s="1113"/>
      <c r="CZ39" s="1113"/>
      <c r="DA39" s="1113"/>
      <c r="DB39" s="1113"/>
      <c r="DC39" s="1113"/>
      <c r="DD39" s="1113"/>
      <c r="DE39" s="1113"/>
      <c r="DF39" s="1113"/>
      <c r="DG39" s="1113"/>
      <c r="DH39" s="1113"/>
      <c r="DI39" s="1113"/>
      <c r="DJ39" s="1113"/>
      <c r="DK39" s="1113"/>
      <c r="DL39" s="1113"/>
      <c r="DM39" s="1113"/>
      <c r="DN39" s="1113"/>
      <c r="DO39" s="1113"/>
      <c r="DP39" s="1113"/>
      <c r="DQ39" s="1113"/>
      <c r="DR39" s="1113"/>
      <c r="DS39" s="1113"/>
      <c r="DT39" s="1113"/>
      <c r="DU39" s="1113"/>
      <c r="DV39" s="1113"/>
      <c r="DW39" s="1113"/>
    </row>
    <row r="40" s="948" customFormat="1" ht="21" customHeight="1" spans="1:127">
      <c r="A40" s="949"/>
      <c r="B40" s="1051">
        <v>23</v>
      </c>
      <c r="C40" s="1052" t="s">
        <v>386</v>
      </c>
      <c r="D40" s="1053"/>
      <c r="E40" s="1053"/>
      <c r="F40" s="1053"/>
      <c r="G40" s="1053"/>
      <c r="H40" s="1053"/>
      <c r="I40" s="1053"/>
      <c r="J40" s="1054"/>
      <c r="K40" s="1055">
        <v>0</v>
      </c>
      <c r="L40" s="1055">
        <v>1</v>
      </c>
      <c r="N40" s="1056"/>
      <c r="O40" s="1057"/>
      <c r="P40" s="1031"/>
      <c r="Q40" s="1051">
        <v>52</v>
      </c>
      <c r="R40" s="1062" t="s">
        <v>387</v>
      </c>
      <c r="S40" s="1063"/>
      <c r="T40" s="1063"/>
      <c r="U40" s="1063"/>
      <c r="V40" s="1063"/>
      <c r="W40" s="1063"/>
      <c r="X40" s="1063"/>
      <c r="Y40" s="1064"/>
      <c r="Z40" s="1055"/>
      <c r="AA40" s="1055"/>
      <c r="AB40" s="1055"/>
      <c r="AC40" s="1055">
        <v>1</v>
      </c>
      <c r="AD40" s="1057">
        <v>0</v>
      </c>
      <c r="AE40" s="949"/>
      <c r="AF40" s="1058">
        <f t="shared" si="0"/>
        <v>0.89</v>
      </c>
      <c r="AG40" s="1058">
        <f t="shared" si="1"/>
        <v>0.69</v>
      </c>
      <c r="AH40" s="949"/>
      <c r="AI40" s="949"/>
      <c r="AJ40" s="949"/>
      <c r="AK40" s="949"/>
      <c r="AL40" s="949"/>
      <c r="AM40" s="949"/>
      <c r="AN40" s="949"/>
      <c r="AO40" s="949"/>
      <c r="AP40" s="949"/>
      <c r="AQ40" s="949"/>
      <c r="AR40" s="949"/>
      <c r="AS40" s="949"/>
      <c r="AT40" s="949"/>
      <c r="AU40" s="949"/>
      <c r="AV40" s="949"/>
      <c r="AW40" s="949"/>
      <c r="AX40" s="949"/>
      <c r="AY40" s="949"/>
      <c r="AZ40" s="949"/>
      <c r="BA40" s="949"/>
      <c r="BB40" s="1101"/>
      <c r="BC40" s="1113"/>
      <c r="BD40" s="1113"/>
      <c r="BE40" s="1113"/>
      <c r="BF40" s="1113"/>
      <c r="BG40" s="1113"/>
      <c r="BH40" s="1113"/>
      <c r="BI40" s="1113"/>
      <c r="BJ40" s="1113"/>
      <c r="BK40" s="1072"/>
      <c r="BL40" s="1101"/>
      <c r="BM40" s="1113"/>
      <c r="BN40" s="1113"/>
      <c r="BO40" s="1113"/>
      <c r="BP40" s="1113"/>
      <c r="BQ40" s="1113"/>
      <c r="BR40" s="1113"/>
      <c r="BS40" s="1113"/>
      <c r="BT40" s="1113"/>
      <c r="BU40" s="1113"/>
      <c r="BV40" s="1113"/>
      <c r="BW40" s="1113"/>
      <c r="BX40" s="1113"/>
      <c r="BY40" s="1113"/>
      <c r="BZ40" s="1113"/>
      <c r="CA40" s="1113"/>
      <c r="CB40" s="1113"/>
      <c r="CC40" s="1113"/>
      <c r="CD40" s="1113"/>
      <c r="CE40" s="1113"/>
      <c r="CF40" s="1113"/>
      <c r="CG40" s="1113"/>
      <c r="CH40" s="1113"/>
      <c r="CI40" s="1113"/>
      <c r="CJ40" s="1113"/>
      <c r="CK40" s="1113"/>
      <c r="CL40" s="1113"/>
      <c r="CM40" s="1113"/>
      <c r="CN40" s="1113"/>
      <c r="CO40" s="1113"/>
      <c r="CP40" s="1113"/>
      <c r="CQ40" s="1113"/>
      <c r="CR40" s="1113"/>
      <c r="CS40" s="1113"/>
      <c r="CT40" s="1113"/>
      <c r="CU40" s="1113"/>
      <c r="CV40" s="1113"/>
      <c r="CW40" s="1113"/>
      <c r="CX40" s="1113"/>
      <c r="CY40" s="1113"/>
      <c r="CZ40" s="1113"/>
      <c r="DA40" s="1113"/>
      <c r="DB40" s="1113"/>
      <c r="DC40" s="1113"/>
      <c r="DD40" s="1113"/>
      <c r="DE40" s="1113"/>
      <c r="DF40" s="1113"/>
      <c r="DG40" s="1113"/>
      <c r="DH40" s="1113"/>
      <c r="DI40" s="1113"/>
      <c r="DJ40" s="1113"/>
      <c r="DK40" s="1113"/>
      <c r="DL40" s="1113"/>
      <c r="DM40" s="1113"/>
      <c r="DN40" s="1113"/>
      <c r="DO40" s="1113"/>
      <c r="DP40" s="1113"/>
      <c r="DQ40" s="1113"/>
      <c r="DR40" s="1113"/>
      <c r="DS40" s="1113"/>
      <c r="DT40" s="1113"/>
      <c r="DU40" s="1113"/>
      <c r="DV40" s="1113"/>
      <c r="DW40" s="1113"/>
    </row>
    <row r="41" s="948" customFormat="1" ht="21" customHeight="1" spans="1:127">
      <c r="A41" s="949"/>
      <c r="B41" s="1051">
        <v>24</v>
      </c>
      <c r="C41" s="1052" t="s">
        <v>388</v>
      </c>
      <c r="D41" s="1053"/>
      <c r="E41" s="1053"/>
      <c r="F41" s="1053"/>
      <c r="G41" s="1053"/>
      <c r="H41" s="1053"/>
      <c r="I41" s="1053"/>
      <c r="J41" s="1054"/>
      <c r="K41" s="1055"/>
      <c r="L41" s="1055">
        <v>0</v>
      </c>
      <c r="M41" s="1055"/>
      <c r="N41" s="1056"/>
      <c r="O41" s="1057">
        <v>1</v>
      </c>
      <c r="P41" s="1031"/>
      <c r="Q41" s="1051">
        <v>53</v>
      </c>
      <c r="R41" s="1052" t="s">
        <v>389</v>
      </c>
      <c r="S41" s="1053"/>
      <c r="T41" s="1053"/>
      <c r="U41" s="1053"/>
      <c r="V41" s="1053"/>
      <c r="W41" s="1053"/>
      <c r="X41" s="1053"/>
      <c r="Y41" s="1054"/>
      <c r="Z41" s="1055">
        <v>0</v>
      </c>
      <c r="AA41" s="1055">
        <v>0</v>
      </c>
      <c r="AB41" s="1055">
        <v>1</v>
      </c>
      <c r="AC41" s="1056">
        <v>0</v>
      </c>
      <c r="AD41" s="1057"/>
      <c r="AE41" s="949"/>
      <c r="AF41" s="1058">
        <f t="shared" si="0"/>
        <v>1</v>
      </c>
      <c r="AG41" s="1058">
        <f t="shared" si="1"/>
        <v>0.79</v>
      </c>
      <c r="AH41" s="949"/>
      <c r="AI41" s="949"/>
      <c r="AJ41" s="949"/>
      <c r="AK41" s="949"/>
      <c r="AL41" s="949"/>
      <c r="AM41" s="949"/>
      <c r="AN41" s="949"/>
      <c r="AO41" s="949"/>
      <c r="AP41" s="949"/>
      <c r="AQ41" s="949"/>
      <c r="AR41" s="949"/>
      <c r="AS41" s="949"/>
      <c r="AT41" s="949"/>
      <c r="AU41" s="949"/>
      <c r="AV41" s="949"/>
      <c r="AW41" s="949"/>
      <c r="AX41" s="949"/>
      <c r="AY41" s="949"/>
      <c r="AZ41" s="949"/>
      <c r="BA41" s="949"/>
      <c r="BB41" s="1101"/>
      <c r="BC41" s="1113"/>
      <c r="BD41" s="1113"/>
      <c r="BE41" s="1113"/>
      <c r="BF41" s="1113"/>
      <c r="BG41" s="1113"/>
      <c r="BH41" s="1113"/>
      <c r="BI41" s="1113"/>
      <c r="BJ41" s="1113"/>
      <c r="BK41" s="1072"/>
      <c r="BL41" s="1101"/>
      <c r="BM41" s="1113"/>
      <c r="BN41" s="1113"/>
      <c r="BO41" s="1113"/>
      <c r="BP41" s="1113"/>
      <c r="BQ41" s="1113"/>
      <c r="BR41" s="1113"/>
      <c r="BS41" s="1113"/>
      <c r="BT41" s="1113"/>
      <c r="BU41" s="1113"/>
      <c r="BV41" s="1113"/>
      <c r="BW41" s="1113"/>
      <c r="BX41" s="1113"/>
      <c r="BY41" s="1113"/>
      <c r="BZ41" s="1113"/>
      <c r="CA41" s="1113"/>
      <c r="CB41" s="1113"/>
      <c r="CC41" s="1113"/>
      <c r="CD41" s="1113"/>
      <c r="CE41" s="1113"/>
      <c r="CF41" s="1113"/>
      <c r="CG41" s="1113"/>
      <c r="CH41" s="1113"/>
      <c r="CI41" s="1113"/>
      <c r="CJ41" s="1113"/>
      <c r="CK41" s="1113"/>
      <c r="CL41" s="1113"/>
      <c r="CM41" s="1113"/>
      <c r="CN41" s="1113"/>
      <c r="CO41" s="1113"/>
      <c r="CP41" s="1113"/>
      <c r="CQ41" s="1113"/>
      <c r="CR41" s="1113"/>
      <c r="CS41" s="1113"/>
      <c r="CT41" s="1113"/>
      <c r="CU41" s="1113"/>
      <c r="CV41" s="1113"/>
      <c r="CW41" s="1113"/>
      <c r="CX41" s="1113"/>
      <c r="CY41" s="1113"/>
      <c r="CZ41" s="1113"/>
      <c r="DA41" s="1113"/>
      <c r="DB41" s="1113"/>
      <c r="DC41" s="1113"/>
      <c r="DD41" s="1113"/>
      <c r="DE41" s="1113"/>
      <c r="DF41" s="1113"/>
      <c r="DG41" s="1113"/>
      <c r="DH41" s="1113"/>
      <c r="DI41" s="1113"/>
      <c r="DJ41" s="1113"/>
      <c r="DK41" s="1113"/>
      <c r="DL41" s="1113"/>
      <c r="DM41" s="1113"/>
      <c r="DN41" s="1113"/>
      <c r="DO41" s="1113"/>
      <c r="DP41" s="1113"/>
      <c r="DQ41" s="1113"/>
      <c r="DR41" s="1113"/>
      <c r="DS41" s="1113"/>
      <c r="DT41" s="1113"/>
      <c r="DU41" s="1113"/>
      <c r="DV41" s="1113"/>
      <c r="DW41" s="1113"/>
    </row>
    <row r="42" s="948" customFormat="1" ht="21" customHeight="1" spans="1:127">
      <c r="A42" s="949"/>
      <c r="B42" s="1051">
        <v>25</v>
      </c>
      <c r="C42" s="1052" t="s">
        <v>390</v>
      </c>
      <c r="D42" s="1053"/>
      <c r="E42" s="1053"/>
      <c r="F42" s="1053"/>
      <c r="G42" s="1053"/>
      <c r="H42" s="1053"/>
      <c r="I42" s="1053"/>
      <c r="J42" s="1054"/>
      <c r="K42" s="1055">
        <v>0</v>
      </c>
      <c r="L42" s="1055"/>
      <c r="M42" s="1055">
        <v>1</v>
      </c>
      <c r="N42" s="1056"/>
      <c r="O42" s="1057"/>
      <c r="P42" s="1031"/>
      <c r="Q42" s="1051">
        <v>54</v>
      </c>
      <c r="R42" s="1052" t="s">
        <v>391</v>
      </c>
      <c r="S42" s="1053"/>
      <c r="T42" s="1053"/>
      <c r="U42" s="1053"/>
      <c r="V42" s="1053"/>
      <c r="W42" s="1053"/>
      <c r="X42" s="1053"/>
      <c r="Y42" s="1054"/>
      <c r="Z42" s="1055">
        <v>0</v>
      </c>
      <c r="AA42" s="1055">
        <v>0</v>
      </c>
      <c r="AB42" s="1055">
        <v>1</v>
      </c>
      <c r="AC42" s="1056">
        <v>0</v>
      </c>
      <c r="AD42" s="1057"/>
      <c r="AE42" s="949"/>
      <c r="AF42" s="1058">
        <f t="shared" si="0"/>
        <v>0.79</v>
      </c>
      <c r="AG42" s="1058">
        <f t="shared" si="1"/>
        <v>0.79</v>
      </c>
      <c r="AH42" s="949"/>
      <c r="AI42" s="949"/>
      <c r="AJ42" s="949"/>
      <c r="AK42" s="949"/>
      <c r="AL42" s="949"/>
      <c r="AM42" s="949"/>
      <c r="AN42" s="949"/>
      <c r="AO42" s="949"/>
      <c r="AP42" s="949"/>
      <c r="AQ42" s="949"/>
      <c r="AR42" s="949"/>
      <c r="AS42" s="949"/>
      <c r="AT42" s="949"/>
      <c r="AU42" s="949"/>
      <c r="AV42" s="949"/>
      <c r="AW42" s="949"/>
      <c r="AX42" s="949"/>
      <c r="AY42" s="949"/>
      <c r="AZ42" s="949"/>
      <c r="BA42" s="949"/>
      <c r="BB42" s="1101"/>
      <c r="BC42" s="1113"/>
      <c r="BD42" s="1113"/>
      <c r="BE42" s="1113"/>
      <c r="BF42" s="1113"/>
      <c r="BG42" s="1113"/>
      <c r="BH42" s="1113"/>
      <c r="BI42" s="1113"/>
      <c r="BJ42" s="1113"/>
      <c r="BK42" s="1072"/>
      <c r="BL42" s="1101"/>
      <c r="BM42" s="1113"/>
      <c r="BN42" s="1113"/>
      <c r="BO42" s="1113"/>
      <c r="BP42" s="1113"/>
      <c r="BQ42" s="1113"/>
      <c r="BR42" s="1113"/>
      <c r="BS42" s="1113"/>
      <c r="BT42" s="1113"/>
      <c r="BU42" s="1113"/>
      <c r="BV42" s="1113"/>
      <c r="BW42" s="1113"/>
      <c r="BX42" s="1113"/>
      <c r="BY42" s="1113"/>
      <c r="BZ42" s="1113"/>
      <c r="CA42" s="1113"/>
      <c r="CB42" s="1113"/>
      <c r="CC42" s="1113"/>
      <c r="CD42" s="1113"/>
      <c r="CE42" s="1113"/>
      <c r="CF42" s="1113"/>
      <c r="CG42" s="1113"/>
      <c r="CH42" s="1113"/>
      <c r="CI42" s="1113"/>
      <c r="CJ42" s="1113"/>
      <c r="CK42" s="1113"/>
      <c r="CL42" s="1113"/>
      <c r="CM42" s="1113"/>
      <c r="CN42" s="1113"/>
      <c r="CO42" s="1113"/>
      <c r="CP42" s="1113"/>
      <c r="CQ42" s="1113"/>
      <c r="CR42" s="1113"/>
      <c r="CS42" s="1113"/>
      <c r="CT42" s="1113"/>
      <c r="CU42" s="1113"/>
      <c r="CV42" s="1113"/>
      <c r="CW42" s="1113"/>
      <c r="CX42" s="1113"/>
      <c r="CY42" s="1113"/>
      <c r="CZ42" s="1113"/>
      <c r="DA42" s="1113"/>
      <c r="DB42" s="1113"/>
      <c r="DC42" s="1113"/>
      <c r="DD42" s="1113"/>
      <c r="DE42" s="1113"/>
      <c r="DF42" s="1113"/>
      <c r="DG42" s="1113"/>
      <c r="DH42" s="1113"/>
      <c r="DI42" s="1113"/>
      <c r="DJ42" s="1113"/>
      <c r="DK42" s="1113"/>
      <c r="DL42" s="1113"/>
      <c r="DM42" s="1113"/>
      <c r="DN42" s="1113"/>
      <c r="DO42" s="1113"/>
      <c r="DP42" s="1113"/>
      <c r="DQ42" s="1113"/>
      <c r="DR42" s="1113"/>
      <c r="DS42" s="1113"/>
      <c r="DT42" s="1113"/>
      <c r="DU42" s="1113"/>
      <c r="DV42" s="1113"/>
      <c r="DW42" s="1113"/>
    </row>
    <row r="43" s="948" customFormat="1" ht="21" customHeight="1" spans="1:127">
      <c r="A43" s="949"/>
      <c r="B43" s="1051">
        <v>26</v>
      </c>
      <c r="C43" s="1052" t="s">
        <v>392</v>
      </c>
      <c r="D43" s="1053"/>
      <c r="E43" s="1053"/>
      <c r="F43" s="1053"/>
      <c r="G43" s="1053"/>
      <c r="H43" s="1053"/>
      <c r="I43" s="1053"/>
      <c r="J43" s="1054"/>
      <c r="K43" s="1055"/>
      <c r="L43" s="1055"/>
      <c r="M43" s="1055">
        <v>0</v>
      </c>
      <c r="N43" s="1056">
        <v>1</v>
      </c>
      <c r="O43" s="1057"/>
      <c r="P43" s="1031"/>
      <c r="Q43" s="1051">
        <v>55</v>
      </c>
      <c r="R43" s="1052" t="s">
        <v>393</v>
      </c>
      <c r="S43" s="1053"/>
      <c r="T43" s="1053"/>
      <c r="U43" s="1053"/>
      <c r="V43" s="1053"/>
      <c r="W43" s="1053"/>
      <c r="X43" s="1053"/>
      <c r="Y43" s="1054"/>
      <c r="Z43" s="1055"/>
      <c r="AA43" s="1055">
        <v>0</v>
      </c>
      <c r="AB43" s="1055"/>
      <c r="AC43" s="1056"/>
      <c r="AD43" s="1057">
        <v>1</v>
      </c>
      <c r="AE43" s="949"/>
      <c r="AF43" s="1058">
        <f t="shared" si="0"/>
        <v>0.69</v>
      </c>
      <c r="AG43" s="1058">
        <f t="shared" si="1"/>
        <v>1</v>
      </c>
      <c r="AH43" s="949"/>
      <c r="AI43" s="949"/>
      <c r="AJ43" s="949"/>
      <c r="AK43" s="949"/>
      <c r="AL43" s="949"/>
      <c r="AM43" s="949"/>
      <c r="AN43" s="949"/>
      <c r="AO43" s="949"/>
      <c r="AP43" s="949"/>
      <c r="AQ43" s="949"/>
      <c r="AR43" s="949"/>
      <c r="AS43" s="949"/>
      <c r="AT43" s="949"/>
      <c r="AU43" s="949"/>
      <c r="AV43" s="949"/>
      <c r="AW43" s="949"/>
      <c r="AX43" s="949"/>
      <c r="AY43" s="949"/>
      <c r="AZ43" s="949"/>
      <c r="BA43" s="949"/>
      <c r="BB43" s="1101"/>
      <c r="BC43" s="1113"/>
      <c r="BD43" s="1113"/>
      <c r="BE43" s="1113"/>
      <c r="BF43" s="1113"/>
      <c r="BG43" s="1113"/>
      <c r="BH43" s="1113"/>
      <c r="BI43" s="1113"/>
      <c r="BJ43" s="1113"/>
      <c r="BK43" s="1072"/>
      <c r="BL43" s="1101"/>
      <c r="BM43" s="1113"/>
      <c r="BN43" s="1113"/>
      <c r="BO43" s="1113"/>
      <c r="BP43" s="1113"/>
      <c r="BQ43" s="1113"/>
      <c r="BR43" s="1113"/>
      <c r="BS43" s="1113"/>
      <c r="BT43" s="1113"/>
      <c r="BU43" s="1113"/>
      <c r="BV43" s="1113"/>
      <c r="BW43" s="1113"/>
      <c r="BX43" s="1113"/>
      <c r="BY43" s="1113"/>
      <c r="BZ43" s="1113"/>
      <c r="CA43" s="1113"/>
      <c r="CB43" s="1113"/>
      <c r="CC43" s="1113"/>
      <c r="CD43" s="1113"/>
      <c r="CE43" s="1113"/>
      <c r="CF43" s="1113"/>
      <c r="CG43" s="1113"/>
      <c r="CH43" s="1113"/>
      <c r="CI43" s="1113"/>
      <c r="CJ43" s="1113"/>
      <c r="CK43" s="1113"/>
      <c r="CL43" s="1113"/>
      <c r="CM43" s="1113"/>
      <c r="CN43" s="1113"/>
      <c r="CO43" s="1113"/>
      <c r="CP43" s="1113"/>
      <c r="CQ43" s="1113"/>
      <c r="CR43" s="1113"/>
      <c r="CS43" s="1113"/>
      <c r="CT43" s="1113"/>
      <c r="CU43" s="1113"/>
      <c r="CV43" s="1113"/>
      <c r="CW43" s="1113"/>
      <c r="CX43" s="1113"/>
      <c r="CY43" s="1113"/>
      <c r="CZ43" s="1113"/>
      <c r="DA43" s="1113"/>
      <c r="DB43" s="1113"/>
      <c r="DC43" s="1113"/>
      <c r="DD43" s="1113"/>
      <c r="DE43" s="1113"/>
      <c r="DF43" s="1113"/>
      <c r="DG43" s="1113"/>
      <c r="DH43" s="1113"/>
      <c r="DI43" s="1113"/>
      <c r="DJ43" s="1113"/>
      <c r="DK43" s="1113"/>
      <c r="DL43" s="1113"/>
      <c r="DM43" s="1113"/>
      <c r="DN43" s="1113"/>
      <c r="DO43" s="1113"/>
      <c r="DP43" s="1113"/>
      <c r="DQ43" s="1113"/>
      <c r="DR43" s="1113"/>
      <c r="DS43" s="1113"/>
      <c r="DT43" s="1113"/>
      <c r="DU43" s="1113"/>
      <c r="DV43" s="1113"/>
      <c r="DW43" s="1113"/>
    </row>
    <row r="44" s="948" customFormat="1" ht="21" customHeight="1" spans="1:127">
      <c r="A44" s="949"/>
      <c r="B44" s="1051">
        <v>27</v>
      </c>
      <c r="C44" s="1052" t="s">
        <v>394</v>
      </c>
      <c r="D44" s="1053"/>
      <c r="E44" s="1053"/>
      <c r="F44" s="1053"/>
      <c r="G44" s="1053"/>
      <c r="H44" s="1053"/>
      <c r="I44" s="1053"/>
      <c r="J44" s="1054"/>
      <c r="K44" s="1055"/>
      <c r="L44" s="1055"/>
      <c r="M44" s="1056"/>
      <c r="N44" s="1056">
        <v>1</v>
      </c>
      <c r="O44" s="1057"/>
      <c r="P44" s="1031"/>
      <c r="Q44" s="1051">
        <v>56</v>
      </c>
      <c r="R44" s="1052" t="s">
        <v>395</v>
      </c>
      <c r="S44" s="1053"/>
      <c r="T44" s="1053"/>
      <c r="U44" s="1053"/>
      <c r="V44" s="1053"/>
      <c r="W44" s="1053"/>
      <c r="X44" s="1053"/>
      <c r="Y44" s="1054"/>
      <c r="Z44" s="1055">
        <v>0</v>
      </c>
      <c r="AA44" s="1055">
        <v>1</v>
      </c>
      <c r="AC44" s="1056"/>
      <c r="AD44" s="1057"/>
      <c r="AE44" s="949"/>
      <c r="AF44" s="1058">
        <f t="shared" si="0"/>
        <v>0.69</v>
      </c>
      <c r="AG44" s="1058">
        <f t="shared" si="1"/>
        <v>0.89</v>
      </c>
      <c r="AH44" s="949"/>
      <c r="AI44" s="949"/>
      <c r="AJ44" s="949"/>
      <c r="AK44" s="949"/>
      <c r="AL44" s="949"/>
      <c r="AM44" s="949"/>
      <c r="AN44" s="949"/>
      <c r="AO44" s="949"/>
      <c r="AP44" s="949"/>
      <c r="AQ44" s="949"/>
      <c r="AR44" s="949"/>
      <c r="AS44" s="949"/>
      <c r="AT44" s="949"/>
      <c r="AU44" s="949"/>
      <c r="AV44" s="949"/>
      <c r="AW44" s="949"/>
      <c r="AX44" s="949"/>
      <c r="AY44" s="949"/>
      <c r="AZ44" s="949"/>
      <c r="BA44" s="949"/>
      <c r="BB44" s="1101"/>
      <c r="BC44" s="1113"/>
      <c r="BD44" s="1113"/>
      <c r="BE44" s="1113"/>
      <c r="BF44" s="1113"/>
      <c r="BG44" s="1113"/>
      <c r="BH44" s="1113"/>
      <c r="BI44" s="1113"/>
      <c r="BJ44" s="1113"/>
      <c r="BK44" s="1072"/>
      <c r="BL44" s="1101"/>
      <c r="BM44" s="1113"/>
      <c r="BN44" s="1113"/>
      <c r="BO44" s="1113"/>
      <c r="BP44" s="1113"/>
      <c r="BQ44" s="1113"/>
      <c r="BR44" s="1113"/>
      <c r="BS44" s="1113"/>
      <c r="BT44" s="1050"/>
      <c r="BU44" s="1050"/>
      <c r="BV44" s="1050"/>
      <c r="BW44" s="1050"/>
      <c r="BX44" s="1050"/>
      <c r="BY44" s="1050"/>
      <c r="BZ44" s="1050"/>
      <c r="CA44" s="1050"/>
      <c r="CB44" s="1050"/>
      <c r="CC44" s="1050"/>
      <c r="CD44" s="1050"/>
      <c r="CE44" s="1050"/>
      <c r="CF44" s="1050"/>
      <c r="CG44" s="1050"/>
      <c r="CH44" s="1050"/>
      <c r="CI44" s="1050"/>
      <c r="CJ44" s="1050"/>
      <c r="CK44" s="1050"/>
      <c r="CL44" s="1050"/>
      <c r="CM44" s="1050"/>
      <c r="CN44" s="1050"/>
      <c r="CO44" s="1050"/>
      <c r="CP44" s="1050"/>
      <c r="CQ44" s="1050"/>
      <c r="CR44" s="1050"/>
      <c r="CS44" s="1050"/>
      <c r="CT44" s="1050"/>
      <c r="CU44" s="1050"/>
      <c r="CV44" s="1050"/>
      <c r="CW44" s="1050"/>
      <c r="CX44" s="1050"/>
      <c r="CY44" s="1050"/>
      <c r="CZ44" s="1050"/>
      <c r="DA44" s="1050"/>
      <c r="DB44" s="1050"/>
      <c r="DC44" s="1050"/>
      <c r="DD44" s="1050"/>
      <c r="DE44" s="1050"/>
      <c r="DF44" s="1050"/>
      <c r="DG44" s="1050"/>
      <c r="DH44" s="1050"/>
      <c r="DI44" s="1050"/>
      <c r="DJ44" s="1050"/>
      <c r="DK44" s="1050"/>
      <c r="DL44" s="1050"/>
      <c r="DM44" s="1050"/>
      <c r="DN44" s="1050"/>
      <c r="DO44" s="1050"/>
      <c r="DP44" s="1050"/>
      <c r="DQ44" s="1050"/>
      <c r="DR44" s="1050"/>
      <c r="DS44" s="1050"/>
      <c r="DT44" s="1050"/>
      <c r="DU44" s="1050"/>
      <c r="DV44" s="1050"/>
      <c r="DW44" s="1050"/>
    </row>
    <row r="45" s="948" customFormat="1" ht="21" customHeight="1" spans="1:127">
      <c r="A45" s="949"/>
      <c r="B45" s="1051">
        <v>28</v>
      </c>
      <c r="C45" s="1052" t="s">
        <v>396</v>
      </c>
      <c r="D45" s="1053"/>
      <c r="E45" s="1053"/>
      <c r="F45" s="1053"/>
      <c r="G45" s="1053"/>
      <c r="H45" s="1053"/>
      <c r="I45" s="1053"/>
      <c r="J45" s="1054"/>
      <c r="K45" s="1055"/>
      <c r="L45" s="1055">
        <v>0</v>
      </c>
      <c r="M45" s="1055">
        <v>0</v>
      </c>
      <c r="N45" s="1056">
        <v>1</v>
      </c>
      <c r="O45" s="1057"/>
      <c r="P45" s="1031"/>
      <c r="Q45" s="1051">
        <v>57</v>
      </c>
      <c r="R45" s="1073" t="s">
        <v>397</v>
      </c>
      <c r="S45" s="1074"/>
      <c r="T45" s="1074"/>
      <c r="U45" s="1074"/>
      <c r="V45" s="1074"/>
      <c r="W45" s="1074"/>
      <c r="X45" s="1074"/>
      <c r="Y45" s="1075"/>
      <c r="Z45" s="1055">
        <v>0</v>
      </c>
      <c r="AA45" s="1055">
        <v>0</v>
      </c>
      <c r="AB45" s="1055">
        <v>1</v>
      </c>
      <c r="AC45" s="1056">
        <v>0</v>
      </c>
      <c r="AD45" s="1057"/>
      <c r="AE45" s="949"/>
      <c r="AF45" s="1058">
        <f t="shared" si="0"/>
        <v>0.69</v>
      </c>
      <c r="AG45" s="1058">
        <f t="shared" si="1"/>
        <v>0.79</v>
      </c>
      <c r="AH45" s="949"/>
      <c r="AI45" s="949"/>
      <c r="AJ45" s="949"/>
      <c r="AK45" s="949"/>
      <c r="AL45" s="949"/>
      <c r="AM45" s="949"/>
      <c r="AN45" s="949"/>
      <c r="AO45" s="949"/>
      <c r="AP45" s="949"/>
      <c r="AQ45" s="949"/>
      <c r="AR45" s="949"/>
      <c r="AS45" s="949"/>
      <c r="AT45" s="949"/>
      <c r="AU45" s="949"/>
      <c r="AV45" s="949"/>
      <c r="AW45" s="949"/>
      <c r="AX45" s="949"/>
      <c r="AY45" s="949"/>
      <c r="AZ45" s="949"/>
      <c r="BA45" s="949"/>
      <c r="BB45" s="1101"/>
      <c r="BC45" s="1113"/>
      <c r="BD45" s="1113"/>
      <c r="BE45" s="1113"/>
      <c r="BF45" s="1113"/>
      <c r="BG45" s="1113"/>
      <c r="BH45" s="1113"/>
      <c r="BI45" s="1113"/>
      <c r="BJ45" s="1113"/>
      <c r="BK45" s="1072"/>
      <c r="BL45" s="1101"/>
      <c r="BM45" s="1113"/>
      <c r="BN45" s="1113"/>
      <c r="BO45" s="1113"/>
      <c r="BP45" s="1113"/>
      <c r="BQ45" s="1113"/>
      <c r="BR45" s="1113"/>
      <c r="BS45" s="1113"/>
      <c r="BT45" s="1050"/>
      <c r="BU45" s="1050"/>
      <c r="BV45" s="1050"/>
      <c r="BW45" s="1050"/>
      <c r="BX45" s="1050"/>
      <c r="BY45" s="1050"/>
      <c r="BZ45" s="1050"/>
      <c r="CA45" s="1050"/>
      <c r="CB45" s="1050"/>
      <c r="CC45" s="1050"/>
      <c r="CD45" s="1050"/>
      <c r="CE45" s="1050"/>
      <c r="CF45" s="1050"/>
      <c r="CG45" s="1050"/>
      <c r="CH45" s="1050"/>
      <c r="CI45" s="1050"/>
      <c r="CJ45" s="1050"/>
      <c r="CK45" s="1050"/>
      <c r="CL45" s="1050"/>
      <c r="CM45" s="1050"/>
      <c r="CN45" s="1050"/>
      <c r="CO45" s="1050"/>
      <c r="CP45" s="1050"/>
      <c r="CQ45" s="1050"/>
      <c r="CR45" s="1050"/>
      <c r="CS45" s="1050"/>
      <c r="CT45" s="1050"/>
      <c r="CU45" s="1050"/>
      <c r="CV45" s="1050"/>
      <c r="CW45" s="1050"/>
      <c r="CX45" s="1050"/>
      <c r="CY45" s="1050"/>
      <c r="CZ45" s="1050"/>
      <c r="DA45" s="1050"/>
      <c r="DB45" s="1050"/>
      <c r="DC45" s="1050"/>
      <c r="DD45" s="1050"/>
      <c r="DE45" s="1050"/>
      <c r="DF45" s="1050"/>
      <c r="DG45" s="1050"/>
      <c r="DH45" s="1050"/>
      <c r="DI45" s="1050"/>
      <c r="DJ45" s="1050"/>
      <c r="DK45" s="1050"/>
      <c r="DL45" s="1050"/>
      <c r="DM45" s="1050"/>
      <c r="DN45" s="1050"/>
      <c r="DO45" s="1050"/>
      <c r="DP45" s="1050"/>
      <c r="DQ45" s="1050"/>
      <c r="DR45" s="1050"/>
      <c r="DS45" s="1050"/>
      <c r="DT45" s="1050"/>
      <c r="DU45" s="1050"/>
      <c r="DV45" s="1050"/>
      <c r="DW45" s="1050"/>
    </row>
    <row r="46" s="948" customFormat="1" ht="21" customHeight="1" spans="1:127">
      <c r="A46" s="949"/>
      <c r="B46" s="1114">
        <v>29</v>
      </c>
      <c r="C46" s="1115" t="s">
        <v>398</v>
      </c>
      <c r="D46" s="1116"/>
      <c r="E46" s="1116"/>
      <c r="F46" s="1116"/>
      <c r="G46" s="1116"/>
      <c r="H46" s="1116"/>
      <c r="I46" s="1116"/>
      <c r="J46" s="1117"/>
      <c r="K46" s="1118">
        <v>0</v>
      </c>
      <c r="L46" s="1118"/>
      <c r="M46" s="1118">
        <v>1</v>
      </c>
      <c r="N46" s="1118">
        <v>0</v>
      </c>
      <c r="O46" s="1119">
        <v>0</v>
      </c>
      <c r="P46" s="1031"/>
      <c r="Q46" s="1120">
        <v>58</v>
      </c>
      <c r="R46" s="1121" t="s">
        <v>399</v>
      </c>
      <c r="S46" s="1122"/>
      <c r="T46" s="1122"/>
      <c r="U46" s="1122"/>
      <c r="V46" s="1122"/>
      <c r="W46" s="1122"/>
      <c r="X46" s="1122"/>
      <c r="Y46" s="1123"/>
      <c r="Z46" s="1124">
        <v>0</v>
      </c>
      <c r="AA46" s="1118">
        <v>0</v>
      </c>
      <c r="AB46" s="1124">
        <v>1</v>
      </c>
      <c r="AC46" s="1124"/>
      <c r="AD46" s="1119"/>
      <c r="AE46" s="949"/>
      <c r="AF46" s="1058">
        <f t="shared" si="0"/>
        <v>0.79</v>
      </c>
      <c r="AG46" s="1058">
        <f t="shared" si="1"/>
        <v>0.79</v>
      </c>
      <c r="AH46" s="949"/>
      <c r="AI46" s="949"/>
      <c r="AJ46" s="949"/>
      <c r="AK46" s="949"/>
      <c r="AL46" s="949"/>
      <c r="AM46" s="949"/>
      <c r="AN46" s="949"/>
      <c r="AO46" s="949"/>
      <c r="AP46" s="949"/>
      <c r="AQ46" s="949"/>
      <c r="AR46" s="949"/>
      <c r="AS46" s="949"/>
      <c r="AT46" s="949"/>
      <c r="AU46" s="949"/>
      <c r="AV46" s="949"/>
      <c r="AW46" s="949"/>
      <c r="AX46" s="949"/>
      <c r="AY46" s="949"/>
      <c r="AZ46" s="949"/>
      <c r="BA46" s="949"/>
      <c r="BB46" s="1101"/>
      <c r="BC46" s="1113"/>
      <c r="BD46" s="1113"/>
      <c r="BE46" s="1113"/>
      <c r="BF46" s="1113"/>
      <c r="BG46" s="1113"/>
      <c r="BH46" s="1113"/>
      <c r="BI46" s="1113"/>
      <c r="BJ46" s="1113"/>
      <c r="BK46" s="1072"/>
      <c r="BL46" s="1101"/>
      <c r="BM46" s="1113"/>
      <c r="BN46" s="1113"/>
      <c r="BO46" s="1113"/>
      <c r="BP46" s="1113"/>
      <c r="BQ46" s="1113"/>
      <c r="BR46" s="1113"/>
      <c r="BS46" s="1113"/>
      <c r="BT46" s="1050"/>
      <c r="BU46" s="1050"/>
      <c r="BV46" s="1050"/>
      <c r="BW46" s="1050"/>
      <c r="BX46" s="1050"/>
      <c r="BY46" s="1050"/>
      <c r="BZ46" s="1050"/>
      <c r="CA46" s="1050"/>
      <c r="CB46" s="1050"/>
      <c r="CC46" s="1050"/>
      <c r="CD46" s="1050"/>
      <c r="CE46" s="1050"/>
      <c r="CF46" s="1050"/>
      <c r="CG46" s="1050"/>
      <c r="CH46" s="1050"/>
      <c r="CI46" s="1050"/>
      <c r="CJ46" s="1050"/>
      <c r="CK46" s="1050"/>
      <c r="CL46" s="1050"/>
      <c r="CM46" s="1050"/>
      <c r="CN46" s="1050"/>
      <c r="CO46" s="1050"/>
      <c r="CP46" s="1050"/>
      <c r="CQ46" s="1050"/>
      <c r="CR46" s="1050"/>
      <c r="CS46" s="1050"/>
      <c r="CT46" s="1050"/>
      <c r="CU46" s="1050"/>
      <c r="CV46" s="1050"/>
      <c r="CW46" s="1050"/>
      <c r="CX46" s="1050"/>
      <c r="CY46" s="1050"/>
      <c r="CZ46" s="1050"/>
      <c r="DA46" s="1050"/>
      <c r="DB46" s="1050"/>
      <c r="DC46" s="1050"/>
      <c r="DD46" s="1050"/>
      <c r="DE46" s="1050"/>
      <c r="DF46" s="1050"/>
      <c r="DG46" s="1050"/>
      <c r="DH46" s="1050"/>
      <c r="DI46" s="1050"/>
      <c r="DJ46" s="1050"/>
      <c r="DK46" s="1050"/>
      <c r="DL46" s="1050"/>
      <c r="DM46" s="1050"/>
      <c r="DN46" s="1050"/>
      <c r="DO46" s="1050"/>
      <c r="DP46" s="1050"/>
      <c r="DQ46" s="1050"/>
      <c r="DR46" s="1050"/>
      <c r="DS46" s="1050"/>
      <c r="DT46" s="1050"/>
      <c r="DU46" s="1050"/>
      <c r="DV46" s="1050"/>
      <c r="DW46" s="1050"/>
    </row>
    <row r="47" s="948" customFormat="1" ht="8.25" customHeight="1" spans="1:127">
      <c r="A47" s="949"/>
      <c r="B47" s="1125"/>
      <c r="C47" s="1125"/>
      <c r="D47" s="1125"/>
      <c r="E47" s="1126"/>
      <c r="F47" s="1126"/>
      <c r="G47" s="1126"/>
      <c r="H47" s="1126"/>
      <c r="I47" s="1127"/>
      <c r="J47" s="1127"/>
      <c r="K47" s="1127"/>
      <c r="L47" s="1128"/>
      <c r="M47" s="1127"/>
      <c r="N47" s="1127"/>
      <c r="O47" s="1127">
        <v>0</v>
      </c>
      <c r="P47" s="1127"/>
      <c r="Q47" s="1126"/>
      <c r="R47" s="1126"/>
      <c r="S47" s="1126"/>
      <c r="T47" s="1126"/>
      <c r="U47" s="1126"/>
      <c r="V47" s="1126"/>
      <c r="W47" s="1126"/>
      <c r="X47" s="1126"/>
      <c r="Y47" s="1126"/>
      <c r="Z47" s="1129"/>
      <c r="AA47" s="1129"/>
      <c r="AB47" s="1129"/>
      <c r="AC47" s="1129"/>
      <c r="AD47" s="1129"/>
      <c r="AE47" s="949"/>
      <c r="AF47" s="949"/>
      <c r="AG47" s="949"/>
      <c r="AH47" s="949"/>
      <c r="AI47" s="949"/>
      <c r="AJ47" s="949"/>
      <c r="AK47" s="949"/>
      <c r="AL47" s="949"/>
      <c r="AM47" s="949"/>
      <c r="AN47" s="949"/>
      <c r="AO47" s="949"/>
      <c r="AP47" s="949"/>
      <c r="AQ47" s="949"/>
      <c r="AR47" s="949"/>
      <c r="AS47" s="949"/>
      <c r="AT47" s="949"/>
      <c r="AU47" s="949"/>
      <c r="AV47" s="949"/>
      <c r="AW47" s="949"/>
      <c r="AX47" s="949"/>
      <c r="AY47" s="949"/>
      <c r="AZ47" s="949"/>
      <c r="BA47" s="949"/>
      <c r="BB47" s="949"/>
      <c r="BC47" s="949"/>
      <c r="BD47" s="949"/>
      <c r="BE47" s="949"/>
      <c r="BF47" s="949"/>
      <c r="BG47" s="949"/>
      <c r="BH47" s="949"/>
      <c r="BT47" s="1050"/>
      <c r="BU47" s="1050"/>
      <c r="BV47" s="1050"/>
      <c r="BW47" s="1050"/>
      <c r="BX47" s="1050"/>
      <c r="BY47" s="1050"/>
      <c r="BZ47" s="1050"/>
      <c r="CA47" s="1050"/>
      <c r="CB47" s="1050"/>
      <c r="CC47" s="1050"/>
      <c r="CD47" s="1050"/>
      <c r="CE47" s="1050"/>
      <c r="CF47" s="1050"/>
      <c r="CG47" s="1050"/>
      <c r="CH47" s="1050"/>
      <c r="CI47" s="1050"/>
      <c r="CJ47" s="1050"/>
      <c r="CK47" s="1050"/>
      <c r="CL47" s="1050"/>
      <c r="CM47" s="1050"/>
      <c r="CN47" s="1050"/>
      <c r="CO47" s="1050"/>
      <c r="CP47" s="1050"/>
      <c r="CQ47" s="1050"/>
      <c r="CR47" s="1050"/>
      <c r="CS47" s="1050"/>
      <c r="CT47" s="1050"/>
      <c r="CU47" s="1050"/>
      <c r="CV47" s="1050"/>
      <c r="CW47" s="1050"/>
      <c r="CX47" s="1050"/>
      <c r="CY47" s="1050"/>
      <c r="CZ47" s="1050"/>
      <c r="DA47" s="1050"/>
      <c r="DB47" s="1050"/>
      <c r="DC47" s="1050"/>
      <c r="DD47" s="1050"/>
      <c r="DE47" s="1050"/>
      <c r="DF47" s="1050"/>
      <c r="DG47" s="1050"/>
      <c r="DH47" s="1050"/>
      <c r="DI47" s="1050"/>
      <c r="DJ47" s="1050"/>
      <c r="DK47" s="1050"/>
      <c r="DL47" s="1050"/>
      <c r="DM47" s="1050"/>
      <c r="DN47" s="1050"/>
      <c r="DO47" s="1050"/>
      <c r="DP47" s="1050"/>
      <c r="DQ47" s="1050"/>
      <c r="DR47" s="1050"/>
      <c r="DS47" s="1050"/>
      <c r="DT47" s="1050"/>
      <c r="DU47" s="1050"/>
      <c r="DV47" s="1050"/>
      <c r="DW47" s="1050"/>
    </row>
    <row r="48" s="948" customFormat="1" ht="9" hidden="1" customHeight="1" spans="1:127">
      <c r="A48" s="949"/>
      <c r="B48" s="1125"/>
      <c r="C48" s="1125"/>
      <c r="D48" s="1125"/>
      <c r="E48" s="1126"/>
      <c r="F48" s="1126"/>
      <c r="G48" s="1126"/>
      <c r="H48" s="1126"/>
      <c r="I48" s="1126" t="s">
        <v>330</v>
      </c>
      <c r="J48" s="1126"/>
      <c r="K48" s="1126"/>
      <c r="L48" s="1126"/>
      <c r="M48" s="1127"/>
      <c r="N48" s="1127"/>
      <c r="O48" s="1127"/>
      <c r="P48" s="1127"/>
      <c r="Q48" s="1126"/>
      <c r="R48" s="1126"/>
      <c r="S48" s="1126"/>
      <c r="T48" s="1126"/>
      <c r="U48" s="1126"/>
      <c r="V48" s="1126"/>
      <c r="W48" s="1126"/>
      <c r="X48" s="1126"/>
      <c r="Y48" s="1126"/>
      <c r="Z48" s="1129"/>
      <c r="AA48" s="1129"/>
      <c r="AB48" s="1129"/>
      <c r="AC48" s="1129"/>
      <c r="AD48" s="1129"/>
      <c r="AE48" s="949"/>
      <c r="AF48" s="949"/>
      <c r="AG48" s="949"/>
      <c r="AH48" s="949"/>
      <c r="AI48" s="949"/>
      <c r="AJ48" s="949"/>
      <c r="AK48" s="949"/>
      <c r="AL48" s="949"/>
      <c r="AM48" s="949"/>
      <c r="AN48" s="949"/>
      <c r="AO48" s="949"/>
      <c r="AP48" s="949"/>
      <c r="AQ48" s="949"/>
      <c r="AR48" s="949"/>
      <c r="AS48" s="949"/>
      <c r="AT48" s="949"/>
      <c r="AU48" s="949"/>
      <c r="AV48" s="949"/>
      <c r="AW48" s="949"/>
      <c r="AX48" s="949"/>
      <c r="AY48" s="949"/>
      <c r="AZ48" s="949"/>
      <c r="BA48" s="949"/>
      <c r="BB48" s="949"/>
      <c r="BC48" s="949"/>
      <c r="BD48" s="949"/>
      <c r="BE48" s="949"/>
      <c r="BF48" s="949"/>
      <c r="BG48" s="949"/>
      <c r="BH48" s="949"/>
      <c r="BT48" s="1050"/>
      <c r="BU48" s="1050"/>
      <c r="BV48" s="1050"/>
      <c r="BW48" s="1050"/>
      <c r="BX48" s="1050"/>
      <c r="BY48" s="1050"/>
      <c r="BZ48" s="1050"/>
      <c r="CA48" s="1050"/>
      <c r="CB48" s="1050"/>
      <c r="CC48" s="1050"/>
      <c r="CD48" s="1050"/>
      <c r="CE48" s="1050"/>
      <c r="CF48" s="1050"/>
      <c r="CG48" s="1050"/>
      <c r="CH48" s="1050"/>
      <c r="CI48" s="1050"/>
      <c r="CJ48" s="1050"/>
      <c r="CK48" s="1050"/>
      <c r="CL48" s="1050"/>
      <c r="CM48" s="1050"/>
      <c r="CN48" s="1050"/>
      <c r="CO48" s="1050"/>
      <c r="CP48" s="1050"/>
      <c r="CQ48" s="1050"/>
      <c r="CR48" s="1050"/>
      <c r="CS48" s="1050"/>
      <c r="CT48" s="1050"/>
      <c r="CU48" s="1050"/>
      <c r="CV48" s="1050"/>
      <c r="CW48" s="1050"/>
      <c r="CX48" s="1050"/>
      <c r="CY48" s="1050"/>
      <c r="CZ48" s="1050"/>
      <c r="DA48" s="1050"/>
      <c r="DB48" s="1050"/>
      <c r="DC48" s="1050"/>
      <c r="DD48" s="1050"/>
      <c r="DE48" s="1050"/>
      <c r="DF48" s="1050"/>
      <c r="DG48" s="1050"/>
      <c r="DH48" s="1050"/>
      <c r="DI48" s="1050"/>
      <c r="DJ48" s="1050"/>
      <c r="DK48" s="1050"/>
      <c r="DL48" s="1050"/>
      <c r="DM48" s="1050"/>
      <c r="DN48" s="1050"/>
      <c r="DO48" s="1050"/>
      <c r="DP48" s="1050"/>
      <c r="DQ48" s="1050"/>
      <c r="DR48" s="1050"/>
      <c r="DS48" s="1050"/>
      <c r="DT48" s="1050"/>
      <c r="DU48" s="1050"/>
      <c r="DV48" s="1050"/>
      <c r="DW48" s="1050"/>
    </row>
    <row r="49" s="948" customFormat="1" ht="30" hidden="1" customHeight="1" spans="1:127">
      <c r="A49" s="949"/>
      <c r="B49" s="1130"/>
      <c r="C49" s="1130"/>
      <c r="D49" s="1130"/>
      <c r="E49" s="1130"/>
      <c r="F49" s="1130"/>
      <c r="G49" s="1131"/>
      <c r="H49" s="1131"/>
      <c r="I49" s="1131"/>
      <c r="J49" s="1131"/>
      <c r="K49" s="1131"/>
      <c r="L49" s="1131"/>
      <c r="M49" s="1132" t="s">
        <v>400</v>
      </c>
      <c r="N49" s="1133"/>
      <c r="O49" s="1134"/>
      <c r="P49" s="1127"/>
      <c r="Q49" s="1135">
        <f>AF17</f>
        <v>0.862068965517241</v>
      </c>
      <c r="R49" s="1136"/>
      <c r="S49" s="1137"/>
      <c r="T49" s="1130"/>
      <c r="U49" s="1130"/>
      <c r="V49" s="1131"/>
      <c r="W49" s="1131"/>
      <c r="X49" s="1131"/>
      <c r="Y49" s="1131"/>
      <c r="Z49" s="1131"/>
      <c r="AA49" s="1131"/>
      <c r="AB49" s="1131"/>
      <c r="AC49" s="1131"/>
      <c r="AD49" s="1131"/>
      <c r="AE49" s="949"/>
      <c r="AF49" s="949"/>
      <c r="AG49" s="949"/>
      <c r="AH49" s="949"/>
      <c r="AI49" s="949"/>
      <c r="AJ49" s="949"/>
      <c r="AK49" s="949"/>
      <c r="AL49" s="949"/>
      <c r="AM49" s="949"/>
      <c r="AN49" s="949"/>
      <c r="AO49" s="949"/>
      <c r="AP49" s="949"/>
      <c r="AQ49" s="949"/>
      <c r="AR49" s="949"/>
      <c r="AS49" s="949"/>
      <c r="AT49" s="949"/>
      <c r="AU49" s="949"/>
      <c r="AV49" s="949"/>
      <c r="AW49" s="949"/>
      <c r="AX49" s="949"/>
      <c r="AY49" s="949"/>
      <c r="AZ49" s="949"/>
      <c r="BA49" s="949"/>
      <c r="BB49" s="1138"/>
      <c r="BC49" s="1138"/>
      <c r="BD49" s="1138"/>
      <c r="BE49" s="1138"/>
      <c r="BF49" s="1138"/>
      <c r="BG49" s="1138"/>
      <c r="BH49" s="1138"/>
      <c r="BI49" s="1138"/>
      <c r="BJ49" s="1139"/>
      <c r="BK49" s="1139"/>
      <c r="BL49" s="1139"/>
      <c r="BM49" s="1139"/>
      <c r="BN49" s="1139"/>
      <c r="BO49" s="1139"/>
      <c r="BP49" s="1139"/>
      <c r="BQ49" s="1139"/>
      <c r="BT49" s="1050"/>
      <c r="BU49" s="1050"/>
      <c r="BV49" s="1050"/>
      <c r="BW49" s="1050"/>
      <c r="BX49" s="1050"/>
      <c r="BY49" s="1050"/>
      <c r="BZ49" s="1050"/>
      <c r="CA49" s="1050"/>
      <c r="CB49" s="1050"/>
      <c r="CC49" s="1050"/>
      <c r="CD49" s="1050"/>
      <c r="CE49" s="1050"/>
      <c r="CF49" s="1050"/>
      <c r="CG49" s="1050"/>
      <c r="CH49" s="1050"/>
      <c r="CI49" s="1050"/>
      <c r="CJ49" s="1050"/>
      <c r="CK49" s="1050"/>
      <c r="CL49" s="1050"/>
      <c r="CM49" s="1050"/>
      <c r="CN49" s="1050"/>
      <c r="CO49" s="1050"/>
      <c r="CP49" s="1050"/>
      <c r="CQ49" s="1050"/>
      <c r="CR49" s="1050"/>
      <c r="CS49" s="1050"/>
      <c r="CT49" s="1050"/>
      <c r="CU49" s="1050"/>
      <c r="CV49" s="1050"/>
      <c r="CW49" s="1050"/>
      <c r="CX49" s="1050"/>
      <c r="CY49" s="1050"/>
      <c r="CZ49" s="1050"/>
      <c r="DA49" s="1050"/>
      <c r="DB49" s="1050"/>
      <c r="DC49" s="1050"/>
      <c r="DD49" s="1050"/>
      <c r="DE49" s="1050"/>
      <c r="DF49" s="1050"/>
      <c r="DG49" s="1050"/>
      <c r="DH49" s="1050"/>
      <c r="DI49" s="1050"/>
      <c r="DJ49" s="1050"/>
      <c r="DK49" s="1050"/>
      <c r="DL49" s="1050"/>
      <c r="DM49" s="1050"/>
      <c r="DN49" s="1050"/>
      <c r="DO49" s="1050"/>
      <c r="DP49" s="1050"/>
      <c r="DQ49" s="1050"/>
      <c r="DR49" s="1050"/>
      <c r="DS49" s="1050"/>
      <c r="DT49" s="1050"/>
      <c r="DU49" s="1050"/>
      <c r="DV49" s="1050"/>
      <c r="DW49" s="1050"/>
    </row>
    <row r="50" s="948" customFormat="1" ht="15" hidden="1" customHeight="1" spans="1:127">
      <c r="A50" s="949"/>
      <c r="B50" s="1140"/>
      <c r="C50" s="1140"/>
      <c r="D50" s="1140"/>
      <c r="E50" s="1140"/>
      <c r="F50" s="1140"/>
      <c r="G50" s="1141"/>
      <c r="H50" s="1141"/>
      <c r="I50" s="1141"/>
      <c r="J50" s="1141"/>
      <c r="K50" s="1141"/>
      <c r="L50" s="1141"/>
      <c r="M50" s="1141"/>
      <c r="N50" s="1141"/>
      <c r="O50" s="1141"/>
      <c r="P50" s="1127"/>
      <c r="Q50" s="1140"/>
      <c r="R50" s="1140"/>
      <c r="S50" s="1140"/>
      <c r="T50" s="1140"/>
      <c r="U50" s="1140"/>
      <c r="V50" s="1141"/>
      <c r="W50" s="1141"/>
      <c r="X50" s="1141"/>
      <c r="Y50" s="1141"/>
      <c r="Z50" s="1141"/>
      <c r="AA50" s="1141"/>
      <c r="AB50" s="1141"/>
      <c r="AC50" s="1141"/>
      <c r="AD50" s="1141"/>
      <c r="AE50" s="949"/>
      <c r="AF50" s="949"/>
      <c r="AG50" s="949"/>
      <c r="AH50" s="949"/>
      <c r="AI50" s="949"/>
      <c r="AJ50" s="949"/>
      <c r="AK50" s="949"/>
      <c r="AL50" s="949"/>
      <c r="AM50" s="949"/>
      <c r="AN50" s="949"/>
      <c r="AO50" s="949"/>
      <c r="AP50" s="949"/>
      <c r="AQ50" s="949"/>
      <c r="AR50" s="949"/>
      <c r="AS50" s="949"/>
      <c r="AT50" s="949"/>
      <c r="AU50" s="949"/>
      <c r="AV50" s="949"/>
      <c r="AW50" s="949"/>
      <c r="AX50" s="949"/>
      <c r="AY50" s="949"/>
      <c r="AZ50" s="949"/>
      <c r="BA50" s="949"/>
      <c r="BB50" s="1139"/>
      <c r="BC50" s="1142"/>
      <c r="BD50" s="1142"/>
      <c r="BE50" s="1142"/>
      <c r="BF50" s="1142"/>
      <c r="BG50" s="1142"/>
      <c r="BH50" s="1142"/>
      <c r="BI50" s="1142"/>
      <c r="BJ50" s="1139"/>
      <c r="BK50" s="1142"/>
      <c r="BL50" s="1142"/>
      <c r="BM50" s="1142"/>
      <c r="BN50" s="1142"/>
      <c r="BO50" s="1142"/>
      <c r="BP50" s="1142"/>
      <c r="BQ50" s="1142"/>
      <c r="BT50" s="1050"/>
      <c r="BU50" s="1050"/>
      <c r="BV50" s="1050"/>
      <c r="BW50" s="1050"/>
      <c r="BX50" s="1050"/>
      <c r="BY50" s="1050"/>
      <c r="BZ50" s="1050"/>
      <c r="CA50" s="1050"/>
      <c r="CB50" s="1050"/>
      <c r="CC50" s="1050"/>
      <c r="CD50" s="1050"/>
      <c r="CE50" s="1050"/>
      <c r="CF50" s="1050"/>
      <c r="CG50" s="1050"/>
      <c r="CH50" s="1050"/>
      <c r="CI50" s="1050"/>
      <c r="CJ50" s="1050"/>
      <c r="CK50" s="1050"/>
      <c r="CL50" s="1050"/>
      <c r="CM50" s="1050"/>
      <c r="CN50" s="1050"/>
      <c r="CO50" s="1050"/>
      <c r="CP50" s="1050"/>
      <c r="CQ50" s="1050"/>
      <c r="CR50" s="1050"/>
      <c r="CS50" s="1050"/>
      <c r="CT50" s="1050"/>
      <c r="CU50" s="1050"/>
      <c r="CV50" s="1050"/>
      <c r="CW50" s="1050"/>
      <c r="CX50" s="1050"/>
      <c r="CY50" s="1050"/>
      <c r="CZ50" s="1050"/>
      <c r="DA50" s="1050"/>
      <c r="DB50" s="1050"/>
      <c r="DC50" s="1050"/>
      <c r="DD50" s="1050"/>
      <c r="DE50" s="1050"/>
      <c r="DF50" s="1050"/>
      <c r="DG50" s="1050"/>
      <c r="DH50" s="1050"/>
      <c r="DI50" s="1050"/>
      <c r="DJ50" s="1050"/>
      <c r="DK50" s="1050"/>
      <c r="DL50" s="1050"/>
      <c r="DM50" s="1050"/>
      <c r="DN50" s="1050"/>
      <c r="DO50" s="1050"/>
      <c r="DP50" s="1050"/>
      <c r="DQ50" s="1050"/>
      <c r="DR50" s="1050"/>
      <c r="DS50" s="1050"/>
      <c r="DT50" s="1050"/>
      <c r="DU50" s="1050"/>
      <c r="DV50" s="1050"/>
      <c r="DW50" s="1050"/>
    </row>
    <row r="51" s="948" customFormat="1" ht="20.1" customHeight="1" spans="1:127">
      <c r="A51" s="949"/>
      <c r="B51" s="1143" t="s">
        <v>401</v>
      </c>
      <c r="C51" s="1144"/>
      <c r="D51" s="1144"/>
      <c r="E51" s="1144"/>
      <c r="F51" s="1144"/>
      <c r="G51" s="1145" t="s">
        <v>402</v>
      </c>
      <c r="H51" s="1145"/>
      <c r="I51" s="1145"/>
      <c r="J51" s="1145"/>
      <c r="K51" s="1145"/>
      <c r="L51" s="1145"/>
      <c r="M51" s="1145"/>
      <c r="N51" s="1145"/>
      <c r="O51" s="1146"/>
      <c r="P51" s="1127"/>
      <c r="Q51" s="1143" t="s">
        <v>403</v>
      </c>
      <c r="R51" s="1144"/>
      <c r="S51" s="1144"/>
      <c r="T51" s="1144"/>
      <c r="U51" s="1144"/>
      <c r="V51" s="1145" t="s">
        <v>404</v>
      </c>
      <c r="W51" s="1145"/>
      <c r="X51" s="1145"/>
      <c r="Y51" s="1145"/>
      <c r="Z51" s="1145"/>
      <c r="AA51" s="1145"/>
      <c r="AB51" s="1145"/>
      <c r="AC51" s="1145"/>
      <c r="AD51" s="1146"/>
      <c r="AE51" s="949"/>
      <c r="AF51" s="949"/>
      <c r="AG51" s="949"/>
      <c r="AH51" s="949"/>
      <c r="AI51" s="949"/>
      <c r="AJ51" s="949"/>
      <c r="AK51" s="949"/>
      <c r="AL51" s="949"/>
      <c r="AM51" s="949"/>
      <c r="AN51" s="949"/>
      <c r="AO51" s="949"/>
      <c r="AP51" s="949"/>
      <c r="AQ51" s="949"/>
      <c r="AR51" s="949"/>
      <c r="AS51" s="949"/>
      <c r="AT51" s="949"/>
      <c r="AU51" s="949"/>
      <c r="AV51" s="949"/>
      <c r="AW51" s="949"/>
      <c r="AX51" s="949"/>
      <c r="AY51" s="949"/>
      <c r="AZ51" s="949"/>
      <c r="BA51" s="949"/>
      <c r="BB51" s="1139"/>
      <c r="BC51" s="1139"/>
      <c r="BD51" s="1139"/>
      <c r="BE51" s="1139"/>
      <c r="BF51" s="1139"/>
      <c r="BG51" s="1139"/>
      <c r="BH51" s="1139"/>
      <c r="BI51" s="1139"/>
      <c r="BJ51" s="1139"/>
      <c r="BK51" s="1139"/>
      <c r="BL51" s="1139"/>
      <c r="BM51" s="1139"/>
      <c r="BN51" s="1139"/>
      <c r="BO51" s="1139"/>
      <c r="BP51" s="1139"/>
      <c r="BQ51" s="1139"/>
    </row>
    <row r="52" s="948" customFormat="1" ht="20.1" customHeight="1" spans="1:127">
      <c r="A52" s="949"/>
      <c r="B52" s="1126"/>
      <c r="C52" s="1126"/>
      <c r="D52" s="1126"/>
      <c r="E52" s="1126"/>
      <c r="F52" s="1126"/>
      <c r="G52" s="1126"/>
      <c r="H52" s="1126"/>
      <c r="I52" s="1126"/>
      <c r="J52" s="1126"/>
      <c r="K52" s="1126"/>
      <c r="L52" s="1126"/>
      <c r="M52" s="1126"/>
      <c r="N52" s="1126"/>
      <c r="O52" s="1126"/>
      <c r="P52" s="1126"/>
      <c r="Q52" s="1126"/>
      <c r="R52" s="1126"/>
      <c r="S52" s="1126"/>
      <c r="T52" s="1126"/>
      <c r="U52" s="1126"/>
      <c r="V52" s="1126"/>
      <c r="W52" s="1126"/>
      <c r="X52" s="1126"/>
      <c r="Y52" s="1126"/>
      <c r="Z52" s="1126"/>
      <c r="AA52" s="1126"/>
      <c r="AB52" s="1126"/>
      <c r="AC52" s="1126"/>
      <c r="AD52" s="1126"/>
      <c r="AE52" s="949"/>
      <c r="AF52" s="949"/>
      <c r="AG52" s="949"/>
      <c r="AH52" s="949"/>
      <c r="AI52" s="949"/>
      <c r="AJ52" s="949"/>
      <c r="AK52" s="949"/>
      <c r="AL52" s="949"/>
      <c r="AM52" s="949"/>
      <c r="AN52" s="949"/>
      <c r="AO52" s="949"/>
      <c r="AP52" s="949"/>
      <c r="AQ52" s="949"/>
      <c r="AR52" s="949"/>
      <c r="AS52" s="949"/>
      <c r="AT52" s="949"/>
      <c r="AU52" s="949"/>
      <c r="AV52" s="949"/>
      <c r="AW52" s="949"/>
      <c r="AX52" s="949"/>
      <c r="AY52" s="949"/>
      <c r="AZ52" s="949"/>
      <c r="BA52" s="949"/>
      <c r="BB52" s="1139"/>
      <c r="BC52" s="1139"/>
      <c r="BD52" s="1139"/>
      <c r="BE52" s="1139"/>
      <c r="BF52" s="1139"/>
      <c r="BG52" s="1139"/>
      <c r="BH52" s="1139"/>
      <c r="BI52" s="1139"/>
      <c r="BJ52" s="1147"/>
      <c r="BK52" s="1147"/>
      <c r="BL52" s="1147"/>
      <c r="BM52" s="1147"/>
      <c r="BN52" s="1147"/>
      <c r="BO52" s="1147"/>
      <c r="BP52" s="1147"/>
      <c r="BQ52" s="1147"/>
    </row>
    <row r="53" s="948" customFormat="1" ht="40.05" customHeight="1" spans="1:127">
      <c r="A53" s="949"/>
      <c r="B53" s="1148" t="s">
        <v>405</v>
      </c>
      <c r="C53" s="1148"/>
      <c r="D53" s="1148"/>
      <c r="E53" s="1148"/>
      <c r="F53" s="1148"/>
      <c r="G53" s="1148"/>
      <c r="H53" s="1148"/>
      <c r="I53" s="1148"/>
      <c r="J53" s="1148"/>
      <c r="K53" s="1148"/>
      <c r="L53" s="1148"/>
      <c r="M53" s="1149"/>
      <c r="N53" s="1149"/>
      <c r="O53" s="1149"/>
      <c r="P53" s="1149"/>
      <c r="Q53" s="1149"/>
      <c r="R53" s="1149"/>
      <c r="S53" s="1149"/>
      <c r="T53" s="1149"/>
      <c r="U53" s="1149"/>
      <c r="V53" s="1149"/>
      <c r="W53" s="1149"/>
      <c r="X53" s="1149"/>
      <c r="Y53" s="1149"/>
      <c r="Z53" s="1149"/>
      <c r="AA53" s="1149"/>
      <c r="AB53" s="1149"/>
      <c r="AC53" s="1149"/>
      <c r="AD53" s="1149"/>
      <c r="AE53" s="949"/>
      <c r="AF53" s="949"/>
      <c r="AG53" s="949"/>
      <c r="AH53" s="949"/>
      <c r="AI53" s="949"/>
      <c r="AJ53" s="949"/>
      <c r="AK53" s="949"/>
      <c r="AL53" s="949"/>
      <c r="AM53" s="949"/>
      <c r="AN53" s="949"/>
      <c r="AO53" s="949"/>
      <c r="AP53" s="949"/>
      <c r="AQ53" s="949"/>
      <c r="AR53" s="949"/>
      <c r="AS53" s="949"/>
      <c r="AT53" s="949"/>
      <c r="AU53" s="949"/>
      <c r="AV53" s="949"/>
      <c r="AW53" s="949"/>
      <c r="AX53" s="949"/>
      <c r="AY53" s="949"/>
      <c r="AZ53" s="949"/>
      <c r="BA53" s="949"/>
      <c r="BB53" s="1138"/>
      <c r="BC53" s="1138"/>
      <c r="BD53" s="1138"/>
      <c r="BE53" s="1138"/>
      <c r="BF53" s="1138"/>
      <c r="BG53" s="1138"/>
      <c r="BH53" s="1138"/>
      <c r="BI53" s="1138"/>
      <c r="BJ53" s="1139"/>
      <c r="BK53" s="1139"/>
      <c r="BL53" s="1139"/>
      <c r="BM53" s="1139"/>
      <c r="BN53" s="1139"/>
      <c r="BO53" s="1139"/>
      <c r="BP53" s="1139"/>
      <c r="BQ53" s="1139"/>
    </row>
    <row r="54" s="948" customFormat="1" ht="15" customHeight="1" spans="1:127">
      <c r="A54" s="949"/>
      <c r="B54" s="1150"/>
      <c r="C54" s="1151"/>
      <c r="D54" s="1151"/>
      <c r="E54" s="1151"/>
      <c r="F54" s="1151"/>
      <c r="G54" s="1151"/>
      <c r="H54" s="1151"/>
      <c r="I54" s="1151"/>
      <c r="J54" s="1151"/>
      <c r="K54" s="1151"/>
      <c r="L54" s="1151"/>
      <c r="M54" s="1152"/>
      <c r="N54" s="1152"/>
      <c r="O54" s="1152"/>
      <c r="P54" s="1152"/>
      <c r="Q54" s="1152"/>
      <c r="R54" s="1152"/>
      <c r="S54" s="1152"/>
      <c r="T54" s="1152"/>
      <c r="U54" s="1152"/>
      <c r="V54" s="1152"/>
      <c r="W54" s="1152"/>
      <c r="X54" s="1152"/>
      <c r="Y54" s="1152"/>
      <c r="Z54" s="1152"/>
      <c r="AA54" s="1152"/>
      <c r="AB54" s="1152"/>
      <c r="AC54" s="1152"/>
      <c r="AD54" s="1152"/>
      <c r="AE54" s="949"/>
      <c r="AF54" s="949"/>
      <c r="AG54" s="949"/>
      <c r="AH54" s="949"/>
      <c r="AI54" s="949"/>
      <c r="AJ54" s="949"/>
      <c r="AK54" s="949"/>
      <c r="AL54" s="949"/>
      <c r="AM54" s="949"/>
      <c r="AN54" s="949"/>
      <c r="AO54" s="949"/>
      <c r="AP54" s="949"/>
      <c r="AQ54" s="949"/>
      <c r="AR54" s="949"/>
      <c r="AS54" s="949"/>
      <c r="AT54" s="949"/>
      <c r="AU54" s="949"/>
      <c r="AV54" s="949"/>
      <c r="AW54" s="949"/>
      <c r="AX54" s="949"/>
      <c r="AY54" s="949"/>
      <c r="AZ54" s="949"/>
      <c r="BA54" s="949"/>
      <c r="BB54" s="1138"/>
      <c r="BC54" s="1138"/>
      <c r="BD54" s="1138"/>
      <c r="BE54" s="1138"/>
      <c r="BF54" s="1138"/>
      <c r="BG54" s="1138"/>
      <c r="BH54" s="1138"/>
      <c r="BI54" s="1138"/>
      <c r="BJ54" s="1139"/>
      <c r="BK54" s="1139"/>
      <c r="BL54" s="1139"/>
      <c r="BM54" s="1139"/>
      <c r="BN54" s="1139"/>
      <c r="BO54" s="1139"/>
      <c r="BP54" s="1139"/>
      <c r="BQ54" s="1139"/>
    </row>
    <row r="55" ht="15" customHeight="1" spans="1:127">
      <c r="B55" s="1153"/>
      <c r="C55" s="1153"/>
      <c r="D55" s="1153"/>
      <c r="E55" s="1153"/>
      <c r="F55" s="1153"/>
      <c r="G55" s="1153"/>
      <c r="H55" s="1153"/>
      <c r="I55" s="1153"/>
      <c r="J55" s="1153"/>
      <c r="K55" s="1153"/>
      <c r="L55" s="1153"/>
      <c r="M55" s="1153"/>
      <c r="N55" s="1153"/>
      <c r="O55" s="1153"/>
      <c r="P55" s="1153"/>
      <c r="Q55" s="1153"/>
      <c r="R55" s="1153"/>
      <c r="S55" s="1153"/>
      <c r="T55" s="1153"/>
      <c r="U55" s="1153"/>
      <c r="V55" s="1153"/>
      <c r="W55" s="1153"/>
      <c r="X55" s="1153"/>
      <c r="Y55" s="1153"/>
      <c r="Z55" s="1153"/>
      <c r="AA55" s="1153"/>
      <c r="AB55" s="1153"/>
      <c r="AC55" s="1153"/>
      <c r="AD55" s="1153"/>
      <c r="AE55" s="949"/>
      <c r="AF55" s="949"/>
      <c r="AG55" s="949"/>
      <c r="AH55" s="949"/>
      <c r="AI55" s="949"/>
      <c r="AJ55" s="949"/>
      <c r="AK55" s="949"/>
      <c r="AL55" s="949"/>
      <c r="AM55" s="949"/>
      <c r="BB55" s="1138"/>
      <c r="BC55" s="1138"/>
      <c r="BD55" s="1138"/>
      <c r="BE55" s="1138"/>
      <c r="BF55" s="1138"/>
      <c r="BG55" s="1138"/>
      <c r="BH55" s="1138"/>
      <c r="BI55" s="1138"/>
      <c r="BJ55" s="1139"/>
      <c r="BK55" s="1139"/>
      <c r="BL55" s="1139"/>
      <c r="BM55" s="1139"/>
      <c r="BN55" s="1139"/>
      <c r="BO55" s="1139"/>
      <c r="BP55" s="1139"/>
      <c r="BQ55" s="1139"/>
    </row>
    <row r="56" ht="27" customHeight="1" spans="1:127">
      <c r="B56" s="1154"/>
      <c r="C56" s="1154"/>
      <c r="D56" s="1154"/>
      <c r="E56" s="1155"/>
      <c r="F56" s="1155"/>
      <c r="G56" s="1155"/>
      <c r="H56" s="1155"/>
      <c r="I56" s="1155"/>
      <c r="J56" s="1155"/>
      <c r="K56" s="1155"/>
      <c r="L56" s="1155"/>
      <c r="M56" s="1155"/>
      <c r="N56" s="1155"/>
      <c r="O56" s="1155"/>
      <c r="P56" s="1155"/>
      <c r="Q56" s="1155"/>
      <c r="R56" s="1155"/>
      <c r="S56" s="1155"/>
      <c r="T56" s="1155"/>
      <c r="U56" s="1155"/>
      <c r="V56" s="1155"/>
      <c r="W56" s="1155"/>
      <c r="X56" s="1155"/>
      <c r="Y56" s="1155"/>
      <c r="Z56" s="1155"/>
      <c r="AA56" s="1155"/>
      <c r="AB56" s="1155"/>
      <c r="AC56" s="1155"/>
      <c r="AD56" s="1155"/>
      <c r="AE56" s="949"/>
      <c r="AF56" s="949"/>
      <c r="AG56" s="949"/>
      <c r="AH56" s="949"/>
      <c r="AI56" s="949"/>
      <c r="AJ56" s="949"/>
      <c r="AK56" s="949"/>
      <c r="AL56" s="949"/>
      <c r="AM56" s="949"/>
      <c r="BB56" s="1139"/>
      <c r="BC56" s="1139"/>
      <c r="BD56" s="1139"/>
      <c r="BE56" s="1139"/>
      <c r="BF56" s="1139"/>
      <c r="BG56" s="1139"/>
      <c r="BH56" s="1139"/>
      <c r="BI56" s="1139"/>
      <c r="BJ56" s="1139"/>
      <c r="BK56" s="1139"/>
      <c r="BL56" s="1139"/>
      <c r="BM56" s="1139"/>
      <c r="BN56" s="1139"/>
      <c r="BO56" s="1139"/>
      <c r="BP56" s="1139"/>
      <c r="BQ56" s="1139"/>
    </row>
    <row r="57" spans="1:127">
      <c r="AE57" s="949"/>
      <c r="AF57" s="949"/>
      <c r="AG57" s="949"/>
      <c r="AH57" s="949"/>
      <c r="AI57" s="949"/>
      <c r="AJ57" s="949"/>
      <c r="AK57" s="949"/>
      <c r="AL57" s="949"/>
      <c r="AM57" s="949"/>
      <c r="BB57" s="1139"/>
      <c r="BC57" s="1139"/>
      <c r="BD57" s="1139"/>
      <c r="BE57" s="1139"/>
      <c r="BF57" s="1139"/>
      <c r="BG57" s="1139"/>
      <c r="BH57" s="1139"/>
      <c r="BI57" s="1139"/>
      <c r="BJ57" s="1139"/>
      <c r="BK57" s="1139"/>
      <c r="BL57" s="1139"/>
      <c r="BM57" s="1139"/>
      <c r="BN57" s="1139"/>
      <c r="BO57" s="1139"/>
      <c r="BP57" s="1139"/>
      <c r="BQ57" s="1139"/>
    </row>
    <row r="58" spans="1:127">
      <c r="AE58" s="949"/>
      <c r="AF58" s="949"/>
      <c r="AG58" s="949"/>
      <c r="AH58" s="949"/>
      <c r="AI58" s="949"/>
      <c r="AJ58" s="949"/>
      <c r="AK58" s="949"/>
      <c r="AL58" s="949"/>
      <c r="AM58" s="949"/>
      <c r="BB58" s="1139"/>
      <c r="BC58" s="1139"/>
      <c r="BD58" s="1139"/>
      <c r="BE58" s="1139"/>
      <c r="BF58" s="1139"/>
      <c r="BG58" s="1139"/>
      <c r="BH58" s="1139"/>
      <c r="BI58" s="1139"/>
      <c r="BJ58" s="1139"/>
      <c r="BK58" s="1139"/>
      <c r="BL58" s="1139"/>
      <c r="BM58" s="1139"/>
      <c r="BN58" s="1139"/>
      <c r="BO58" s="1139"/>
      <c r="BP58" s="1139"/>
      <c r="BQ58" s="1139"/>
    </row>
    <row r="59" spans="1:127">
      <c r="B59" s="1156"/>
      <c r="C59" s="1156"/>
      <c r="D59" s="1156"/>
      <c r="E59" s="1156"/>
      <c r="F59" s="1156"/>
      <c r="G59" s="1156"/>
      <c r="H59" s="1156"/>
      <c r="I59" s="1156"/>
      <c r="J59" s="1156"/>
      <c r="K59" s="1156"/>
      <c r="L59" s="1156"/>
      <c r="M59" s="1156"/>
      <c r="N59" s="1156"/>
      <c r="O59" s="1156"/>
      <c r="P59" s="1156"/>
      <c r="Q59" s="1156"/>
      <c r="R59" s="1156"/>
      <c r="S59" s="1156"/>
      <c r="T59" s="1156"/>
      <c r="U59" s="1156"/>
      <c r="V59" s="1156"/>
      <c r="W59" s="1156"/>
      <c r="X59" s="1156"/>
      <c r="Y59" s="1156"/>
      <c r="Z59" s="1156"/>
      <c r="AA59" s="1156"/>
      <c r="AB59" s="1156"/>
      <c r="AC59" s="1156"/>
      <c r="AD59" s="1156"/>
      <c r="AE59" s="949"/>
      <c r="AF59" s="949"/>
      <c r="AG59" s="949"/>
      <c r="AH59" s="949"/>
      <c r="AI59" s="949"/>
      <c r="AJ59" s="949"/>
      <c r="AK59" s="949"/>
      <c r="AL59" s="949"/>
      <c r="AM59" s="949"/>
      <c r="BB59" s="1138"/>
      <c r="BC59" s="1138"/>
      <c r="BD59" s="1138"/>
      <c r="BE59" s="1138"/>
      <c r="BF59" s="1138"/>
      <c r="BG59" s="1138"/>
      <c r="BH59" s="1138"/>
      <c r="BI59" s="1138"/>
      <c r="BJ59" s="1139"/>
      <c r="BK59" s="1139"/>
      <c r="BL59" s="1139"/>
      <c r="BM59" s="1139"/>
      <c r="BN59" s="1139"/>
      <c r="BO59" s="1139"/>
      <c r="BP59" s="1139"/>
      <c r="BQ59" s="1139"/>
    </row>
    <row r="60" spans="1:127">
      <c r="B60" s="1156"/>
      <c r="C60" s="1156"/>
      <c r="D60" s="1156"/>
      <c r="E60" s="1156"/>
      <c r="F60" s="1156"/>
      <c r="G60" s="1156"/>
      <c r="H60" s="1156"/>
      <c r="I60" s="1156"/>
      <c r="J60" s="1156"/>
      <c r="K60" s="1156"/>
      <c r="L60" s="1156"/>
      <c r="M60" s="1156"/>
      <c r="N60" s="1156"/>
      <c r="O60" s="1156"/>
      <c r="P60" s="1156"/>
      <c r="Q60" s="1156"/>
      <c r="R60" s="1156"/>
      <c r="S60" s="1156"/>
      <c r="T60" s="1156"/>
      <c r="U60" s="1156"/>
      <c r="V60" s="1156"/>
      <c r="W60" s="1156"/>
      <c r="X60" s="1156"/>
      <c r="Y60" s="1156"/>
      <c r="Z60" s="1156"/>
      <c r="AA60" s="1156"/>
      <c r="AB60" s="1156"/>
      <c r="AC60" s="1156"/>
      <c r="AD60" s="1156"/>
      <c r="AE60" s="949"/>
      <c r="AF60" s="949"/>
      <c r="AG60" s="949"/>
      <c r="AH60" s="949"/>
      <c r="AI60" s="949"/>
      <c r="AJ60" s="949"/>
      <c r="AK60" s="949"/>
      <c r="AL60" s="949"/>
      <c r="AM60" s="949"/>
      <c r="BB60" s="1139"/>
      <c r="BC60" s="1139"/>
      <c r="BD60" s="1139"/>
      <c r="BE60" s="1139"/>
      <c r="BF60" s="1139"/>
      <c r="BG60" s="1139"/>
      <c r="BH60" s="1139"/>
      <c r="BI60" s="1139"/>
      <c r="BJ60" s="1139"/>
      <c r="BK60" s="1139"/>
      <c r="BL60" s="1139"/>
      <c r="BM60" s="1139"/>
      <c r="BN60" s="1139"/>
      <c r="BO60" s="1139"/>
      <c r="BP60" s="1139"/>
      <c r="BQ60" s="1139"/>
    </row>
    <row r="61" spans="1:127">
      <c r="B61" s="1156"/>
      <c r="C61" s="1156"/>
      <c r="D61" s="1156"/>
      <c r="E61" s="1156"/>
      <c r="F61" s="1156"/>
      <c r="G61" s="1156"/>
      <c r="H61" s="1156"/>
      <c r="I61" s="1156"/>
      <c r="J61" s="1156"/>
      <c r="K61" s="1156"/>
      <c r="L61" s="1156"/>
      <c r="M61" s="1156"/>
      <c r="N61" s="1156"/>
      <c r="O61" s="1156"/>
      <c r="P61" s="1156"/>
      <c r="Q61" s="1156"/>
      <c r="R61" s="1156"/>
      <c r="S61" s="1156"/>
      <c r="T61" s="1156"/>
      <c r="U61" s="1156"/>
      <c r="V61" s="1156"/>
      <c r="W61" s="1156"/>
      <c r="X61" s="1156"/>
      <c r="Y61" s="1156"/>
      <c r="Z61" s="1156"/>
      <c r="AA61" s="1156"/>
      <c r="AB61" s="1156"/>
      <c r="AC61" s="1156"/>
      <c r="AD61" s="1156"/>
      <c r="AE61" s="949"/>
      <c r="AF61" s="949"/>
      <c r="AG61" s="949"/>
      <c r="AH61" s="949"/>
      <c r="AI61" s="949"/>
      <c r="AJ61" s="949"/>
      <c r="AK61" s="949"/>
      <c r="AL61" s="949"/>
      <c r="AM61" s="949"/>
      <c r="BB61" s="1138"/>
      <c r="BC61" s="1138"/>
      <c r="BD61" s="1138"/>
      <c r="BE61" s="1138"/>
      <c r="BF61" s="1138"/>
      <c r="BG61" s="1138"/>
      <c r="BH61" s="1138"/>
      <c r="BI61" s="1138"/>
      <c r="BJ61" s="1139"/>
      <c r="BK61" s="1142"/>
      <c r="BL61" s="1142"/>
      <c r="BM61" s="1142"/>
      <c r="BN61" s="1142"/>
      <c r="BO61" s="1142"/>
      <c r="BP61" s="1142"/>
      <c r="BQ61" s="1142"/>
    </row>
    <row r="62" spans="1:127">
      <c r="B62" s="1156"/>
      <c r="C62" s="1156"/>
      <c r="D62" s="1156"/>
      <c r="E62" s="1156"/>
      <c r="F62" s="1156"/>
      <c r="G62" s="1156"/>
      <c r="H62" s="1156"/>
      <c r="I62" s="1156"/>
      <c r="J62" s="1156"/>
      <c r="K62" s="1156"/>
      <c r="L62" s="1156"/>
      <c r="M62" s="1156"/>
      <c r="N62" s="1156"/>
      <c r="O62" s="1156"/>
      <c r="P62" s="1156"/>
      <c r="Q62" s="1156"/>
      <c r="R62" s="1156"/>
      <c r="S62" s="1156"/>
      <c r="T62" s="1156"/>
      <c r="U62" s="1156"/>
      <c r="V62" s="1156"/>
      <c r="W62" s="1156"/>
      <c r="X62" s="1156"/>
      <c r="Y62" s="1156"/>
      <c r="Z62" s="1156"/>
      <c r="AA62" s="1156"/>
      <c r="AB62" s="1156"/>
      <c r="AC62" s="1156"/>
      <c r="AD62" s="1156"/>
      <c r="AE62" s="949"/>
      <c r="AF62" s="949"/>
      <c r="AG62" s="949"/>
      <c r="AH62" s="949"/>
      <c r="AI62" s="949"/>
      <c r="AJ62" s="949"/>
      <c r="AK62" s="949"/>
      <c r="AL62" s="949"/>
      <c r="AM62" s="949"/>
      <c r="BB62" s="1139"/>
      <c r="BC62" s="1139"/>
      <c r="BD62" s="1139"/>
      <c r="BE62" s="1139"/>
      <c r="BF62" s="1139"/>
      <c r="BG62" s="1139"/>
      <c r="BH62" s="1139"/>
      <c r="BI62" s="1139"/>
      <c r="BJ62" s="1139"/>
      <c r="BK62" s="1139"/>
      <c r="BL62" s="1139"/>
      <c r="BM62" s="1139"/>
      <c r="BN62" s="1139"/>
      <c r="BO62" s="1139"/>
      <c r="BP62" s="1139"/>
      <c r="BQ62" s="1139"/>
    </row>
    <row r="63" spans="1:127">
      <c r="B63" s="1156"/>
      <c r="C63" s="1156"/>
      <c r="D63" s="1156"/>
      <c r="E63" s="1156"/>
      <c r="F63" s="1156"/>
      <c r="G63" s="1156"/>
      <c r="H63" s="1156"/>
      <c r="I63" s="1156"/>
      <c r="J63" s="1156"/>
      <c r="K63" s="1156"/>
      <c r="L63" s="1156"/>
      <c r="M63" s="1156"/>
      <c r="N63" s="1156"/>
      <c r="O63" s="1156"/>
      <c r="P63" s="1156"/>
      <c r="Q63" s="1156"/>
      <c r="R63" s="1156"/>
      <c r="S63" s="1156"/>
      <c r="T63" s="1156"/>
      <c r="U63" s="1156"/>
      <c r="V63" s="1156"/>
      <c r="W63" s="1156"/>
      <c r="X63" s="1156"/>
      <c r="Y63" s="1156"/>
      <c r="Z63" s="1156"/>
      <c r="AA63" s="1156"/>
      <c r="AB63" s="1156"/>
      <c r="AC63" s="1156"/>
      <c r="AD63" s="1156"/>
      <c r="AE63" s="949"/>
      <c r="AF63" s="949"/>
      <c r="AG63" s="949"/>
      <c r="AH63" s="949"/>
      <c r="AI63" s="949"/>
      <c r="AJ63" s="949"/>
      <c r="AK63" s="949"/>
      <c r="AL63" s="949"/>
      <c r="AM63" s="949"/>
      <c r="BB63" s="1139"/>
      <c r="BC63" s="1139"/>
      <c r="BD63" s="1139"/>
      <c r="BE63" s="1139"/>
      <c r="BF63" s="1139"/>
      <c r="BG63" s="1139"/>
      <c r="BH63" s="1139"/>
      <c r="BI63" s="1139"/>
      <c r="BJ63" s="1139"/>
      <c r="BK63" s="1139"/>
      <c r="BL63" s="1139"/>
      <c r="BM63" s="1139"/>
      <c r="BN63" s="1139"/>
      <c r="BO63" s="1139"/>
      <c r="BP63" s="1139"/>
      <c r="BQ63" s="1139"/>
    </row>
    <row r="64" spans="1:127">
      <c r="B64" s="1156"/>
      <c r="C64" s="1156"/>
      <c r="D64" s="1156"/>
      <c r="E64" s="1156"/>
      <c r="F64" s="1156"/>
      <c r="G64" s="1156"/>
      <c r="H64" s="1156"/>
      <c r="I64" s="1156"/>
      <c r="J64" s="1156"/>
      <c r="K64" s="1156"/>
      <c r="L64" s="1156"/>
      <c r="M64" s="1156"/>
      <c r="N64" s="1156"/>
      <c r="O64" s="1156"/>
      <c r="P64" s="1156"/>
      <c r="Q64" s="1156"/>
      <c r="R64" s="1156"/>
      <c r="S64" s="1156"/>
      <c r="T64" s="1156"/>
      <c r="U64" s="1156"/>
      <c r="V64" s="1156"/>
      <c r="W64" s="1156"/>
      <c r="X64" s="1156"/>
      <c r="Y64" s="1156"/>
      <c r="Z64" s="1156"/>
      <c r="AA64" s="1156"/>
      <c r="AB64" s="1156"/>
      <c r="AC64" s="1156"/>
      <c r="AD64" s="1156"/>
      <c r="AE64" s="949"/>
      <c r="AF64" s="949"/>
      <c r="AG64" s="949"/>
      <c r="AH64" s="949"/>
      <c r="AI64" s="949"/>
      <c r="AJ64" s="949"/>
      <c r="AK64" s="949"/>
      <c r="AL64" s="949"/>
      <c r="AM64" s="949"/>
      <c r="BB64" s="1139"/>
      <c r="BC64" s="1139"/>
      <c r="BD64" s="1139"/>
      <c r="BE64" s="1139"/>
      <c r="BF64" s="1139"/>
      <c r="BG64" s="1139"/>
      <c r="BH64" s="1139"/>
      <c r="BI64" s="1139"/>
      <c r="BJ64" s="1139"/>
      <c r="BK64" s="1139"/>
      <c r="BL64" s="1139"/>
      <c r="BM64" s="1139"/>
      <c r="BN64" s="1139"/>
      <c r="BO64" s="1139"/>
      <c r="BP64" s="1139"/>
      <c r="BQ64" s="1139"/>
    </row>
    <row r="65" spans="31:69">
      <c r="AE65" s="949"/>
      <c r="AF65" s="949"/>
      <c r="AG65" s="949"/>
      <c r="AH65" s="949"/>
      <c r="AI65" s="949"/>
      <c r="AJ65" s="949"/>
      <c r="AK65" s="949"/>
      <c r="AL65" s="949"/>
      <c r="AM65" s="949"/>
      <c r="BB65" s="1139"/>
      <c r="BC65" s="1139"/>
      <c r="BD65" s="1139"/>
      <c r="BE65" s="1139"/>
      <c r="BF65" s="1139"/>
      <c r="BG65" s="1139"/>
      <c r="BH65" s="1139"/>
      <c r="BI65" s="1139"/>
      <c r="BJ65" s="1139"/>
      <c r="BK65" s="1139"/>
      <c r="BL65" s="1139"/>
      <c r="BM65" s="1139"/>
      <c r="BN65" s="1139"/>
      <c r="BO65" s="1139"/>
      <c r="BP65" s="1139"/>
      <c r="BQ65" s="1139"/>
    </row>
    <row r="66" spans="31:69">
      <c r="AE66" s="949"/>
      <c r="AF66" s="949"/>
      <c r="AG66" s="949"/>
      <c r="AH66" s="949"/>
      <c r="AI66" s="949"/>
      <c r="AJ66" s="949"/>
      <c r="AK66" s="949"/>
      <c r="AL66" s="949"/>
      <c r="AM66" s="949"/>
      <c r="BB66" s="1139"/>
      <c r="BC66" s="1139"/>
      <c r="BD66" s="1139"/>
      <c r="BE66" s="1139"/>
      <c r="BF66" s="1139"/>
      <c r="BG66" s="1139"/>
      <c r="BH66" s="1139"/>
      <c r="BI66" s="1139"/>
      <c r="BJ66" s="1139"/>
      <c r="BK66" s="1139"/>
      <c r="BL66" s="1139"/>
      <c r="BM66" s="1139"/>
      <c r="BN66" s="1139"/>
      <c r="BO66" s="1139"/>
      <c r="BP66" s="1139"/>
      <c r="BQ66" s="1139"/>
    </row>
    <row r="67" spans="31:69">
      <c r="AE67" s="949"/>
      <c r="AF67" s="949"/>
      <c r="AG67" s="949"/>
      <c r="AH67" s="949"/>
      <c r="AI67" s="949"/>
      <c r="AJ67" s="949"/>
      <c r="AK67" s="949"/>
      <c r="AL67" s="949"/>
      <c r="AM67" s="949"/>
      <c r="BB67" s="1139"/>
      <c r="BC67" s="1139"/>
      <c r="BD67" s="1139"/>
      <c r="BE67" s="1139"/>
      <c r="BF67" s="1139"/>
      <c r="BG67" s="1139"/>
      <c r="BH67" s="1139"/>
      <c r="BI67" s="1139"/>
      <c r="BJ67" s="1139"/>
      <c r="BK67" s="1139"/>
      <c r="BL67" s="1139"/>
      <c r="BM67" s="1139"/>
      <c r="BN67" s="1139"/>
      <c r="BO67" s="1139"/>
      <c r="BP67" s="1139"/>
      <c r="BQ67" s="1139"/>
    </row>
    <row r="68" spans="31:69">
      <c r="AE68" s="949"/>
      <c r="AF68" s="949"/>
      <c r="AG68" s="949"/>
      <c r="AH68" s="949"/>
      <c r="AI68" s="949"/>
      <c r="AJ68" s="949"/>
      <c r="AK68" s="949"/>
      <c r="AL68" s="949"/>
      <c r="AM68" s="949"/>
    </row>
    <row r="69" spans="31:69">
      <c r="AE69" s="949"/>
      <c r="AF69" s="949"/>
      <c r="AG69" s="949"/>
      <c r="AH69" s="949"/>
      <c r="AI69" s="949"/>
      <c r="AJ69" s="949"/>
      <c r="AK69" s="949"/>
      <c r="AL69" s="949"/>
      <c r="AM69" s="949"/>
    </row>
    <row r="70" spans="31:69">
      <c r="AE70" s="949"/>
      <c r="AF70" s="949"/>
      <c r="AG70" s="949"/>
      <c r="AH70" s="949"/>
      <c r="AI70" s="949"/>
      <c r="AJ70" s="949"/>
      <c r="AK70" s="949"/>
      <c r="AL70" s="949"/>
      <c r="AM70" s="949"/>
    </row>
    <row r="71" spans="31:69">
      <c r="AE71" s="949"/>
      <c r="AF71" s="949"/>
      <c r="AG71" s="949"/>
      <c r="AH71" s="949"/>
      <c r="AI71" s="949"/>
      <c r="AJ71" s="949"/>
      <c r="AK71" s="949"/>
      <c r="AL71" s="949"/>
      <c r="AM71" s="949"/>
    </row>
    <row r="72" spans="31:69">
      <c r="AE72" s="949"/>
      <c r="AF72" s="949"/>
      <c r="AG72" s="949"/>
      <c r="AH72" s="949"/>
      <c r="AI72" s="949"/>
      <c r="AJ72" s="949"/>
      <c r="AK72" s="949"/>
      <c r="AL72" s="949"/>
      <c r="AM72" s="949"/>
    </row>
    <row r="73" spans="31:69">
      <c r="AE73" s="949"/>
      <c r="AF73" s="949"/>
      <c r="AG73" s="949"/>
      <c r="AH73" s="949"/>
      <c r="AI73" s="949"/>
      <c r="AJ73" s="949"/>
      <c r="AK73" s="949"/>
      <c r="AL73" s="949"/>
      <c r="AM73" s="949"/>
    </row>
    <row r="74" spans="31:69">
      <c r="AE74" s="949"/>
      <c r="AF74" s="949"/>
      <c r="AG74" s="949"/>
      <c r="AH74" s="949"/>
      <c r="AI74" s="949"/>
      <c r="AJ74" s="949"/>
      <c r="AK74" s="949"/>
      <c r="AL74" s="949"/>
      <c r="AM74" s="949"/>
    </row>
    <row r="75" spans="31:69">
      <c r="AE75" s="949"/>
      <c r="AF75" s="949"/>
      <c r="AG75" s="949"/>
      <c r="AH75" s="949"/>
      <c r="AI75" s="949"/>
      <c r="AJ75" s="949"/>
      <c r="AK75" s="949"/>
      <c r="AL75" s="949"/>
      <c r="AM75" s="949"/>
    </row>
    <row r="76" spans="31:69">
      <c r="AE76" s="949"/>
      <c r="AF76" s="949"/>
      <c r="AG76" s="949"/>
      <c r="AH76" s="949"/>
      <c r="AI76" s="949"/>
      <c r="AJ76" s="949"/>
      <c r="AK76" s="949"/>
      <c r="AL76" s="949"/>
      <c r="AM76" s="949"/>
    </row>
    <row r="77" spans="31:69">
      <c r="AE77" s="949"/>
      <c r="AF77" s="949"/>
      <c r="AG77" s="949"/>
      <c r="AH77" s="949"/>
      <c r="AI77" s="949"/>
      <c r="AJ77" s="949"/>
      <c r="AK77" s="949"/>
      <c r="AL77" s="949"/>
      <c r="AM77" s="949"/>
    </row>
    <row r="78" spans="31:69">
      <c r="AE78" s="949"/>
      <c r="AF78" s="949"/>
      <c r="AG78" s="949"/>
      <c r="AH78" s="949"/>
      <c r="AI78" s="949"/>
      <c r="AJ78" s="949"/>
      <c r="AK78" s="949"/>
      <c r="AL78" s="949"/>
      <c r="AM78" s="949"/>
    </row>
    <row r="79" spans="31:69">
      <c r="AE79" s="949"/>
      <c r="AF79" s="949"/>
      <c r="AG79" s="949"/>
      <c r="AH79" s="949"/>
      <c r="AI79" s="949"/>
      <c r="AJ79" s="949"/>
      <c r="AK79" s="949"/>
      <c r="AL79" s="949"/>
      <c r="AM79" s="949"/>
    </row>
    <row r="80" spans="31:69">
      <c r="AE80" s="949"/>
      <c r="AF80" s="949"/>
      <c r="AG80" s="949"/>
      <c r="AH80" s="949"/>
      <c r="AI80" s="949"/>
      <c r="AJ80" s="949"/>
      <c r="AK80" s="949"/>
      <c r="AL80" s="949"/>
      <c r="AM80" s="949"/>
    </row>
    <row r="81" s="949" customFormat="1"/>
    <row r="82" s="949" customFormat="1"/>
    <row r="83" s="949" customFormat="1"/>
    <row r="84" s="949" customFormat="1"/>
    <row r="85" s="949" customFormat="1"/>
    <row r="86" s="949" customFormat="1"/>
    <row r="87" s="949" customFormat="1"/>
    <row r="88" s="949" customFormat="1"/>
    <row r="89" s="949" customFormat="1"/>
    <row r="90" s="949" customFormat="1"/>
    <row r="91" s="949" customFormat="1"/>
    <row r="92" s="949" customFormat="1"/>
    <row r="93" s="949" customFormat="1"/>
    <row r="94" s="949" customFormat="1"/>
    <row r="95" s="949" customFormat="1"/>
    <row r="96" s="949" customFormat="1"/>
    <row r="97" s="949" customFormat="1"/>
    <row r="98" s="949" customFormat="1"/>
    <row r="99" s="949" customFormat="1"/>
    <row r="100" s="949" customFormat="1"/>
    <row r="101" s="949" customFormat="1"/>
    <row r="102" s="949" customFormat="1"/>
    <row r="103" s="949" customFormat="1"/>
    <row r="104" s="949" customFormat="1"/>
    <row r="105" s="949" customFormat="1"/>
    <row r="106" s="949" customFormat="1"/>
    <row r="107" s="949" customFormat="1"/>
    <row r="108" s="949" customFormat="1"/>
    <row r="109" s="949" customFormat="1"/>
    <row r="110" s="949" customFormat="1"/>
    <row r="111" s="949" customFormat="1"/>
    <row r="112" s="949" customFormat="1"/>
    <row r="113" s="949" customFormat="1"/>
    <row r="114" s="949" customFormat="1"/>
    <row r="115" s="949" customFormat="1"/>
    <row r="116" s="949" customFormat="1"/>
    <row r="117" s="949" customFormat="1"/>
    <row r="118" s="949" customFormat="1"/>
    <row r="119" s="949" customFormat="1"/>
    <row r="120" s="949" customFormat="1"/>
    <row r="121" s="949" customFormat="1"/>
    <row r="122" s="949" customFormat="1"/>
    <row r="123" s="949" customFormat="1"/>
    <row r="124" s="949" customFormat="1"/>
    <row r="125" s="949" customFormat="1"/>
    <row r="126" s="949" customFormat="1"/>
    <row r="127" s="949" customFormat="1"/>
    <row r="128" s="949" customFormat="1"/>
    <row r="129" s="949" customFormat="1"/>
    <row r="130" s="949" customFormat="1"/>
    <row r="131" s="949" customFormat="1"/>
    <row r="132" s="949" customFormat="1"/>
    <row r="133" s="949" customFormat="1"/>
    <row r="134" s="949" customFormat="1"/>
    <row r="135" s="949" customFormat="1"/>
    <row r="136" s="949" customFormat="1"/>
    <row r="137" s="949" customFormat="1"/>
    <row r="138" s="949" customFormat="1"/>
    <row r="139" s="949" customFormat="1"/>
    <row r="140" s="949" customFormat="1"/>
    <row r="141" s="949" customFormat="1"/>
    <row r="142" s="949" customFormat="1"/>
    <row r="143" s="949" customFormat="1"/>
    <row r="144" s="949" customFormat="1"/>
    <row r="145" s="949" customFormat="1"/>
    <row r="146" s="949" customFormat="1"/>
    <row r="147" s="949" customFormat="1"/>
  </sheetData>
  <mergeCells count="162">
    <mergeCell ref="B5:AD5"/>
    <mergeCell ref="B6:D6"/>
    <mergeCell ref="E6:J6"/>
    <mergeCell ref="K6:N6"/>
    <mergeCell ref="O6:T6"/>
    <mergeCell ref="U6:W6"/>
    <mergeCell ref="X6:AD6"/>
    <mergeCell ref="B7:AD7"/>
    <mergeCell ref="B8:D8"/>
    <mergeCell ref="E8:N8"/>
    <mergeCell ref="O8:T8"/>
    <mergeCell ref="U8:AD8"/>
    <mergeCell ref="B9:AD9"/>
    <mergeCell ref="B10:C10"/>
    <mergeCell ref="D10:F10"/>
    <mergeCell ref="G10:Y10"/>
    <mergeCell ref="Z10:AA10"/>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Z14:AA14"/>
    <mergeCell ref="B15:AD15"/>
    <mergeCell ref="C16:J16"/>
    <mergeCell ref="R16:Y16"/>
    <mergeCell ref="C18:J18"/>
    <mergeCell ref="R18:Y18"/>
    <mergeCell ref="AX18:AY18"/>
    <mergeCell ref="C19:J19"/>
    <mergeCell ref="R19:Y19"/>
    <mergeCell ref="C20:J20"/>
    <mergeCell ref="R20:Y20"/>
    <mergeCell ref="AR20:AU20"/>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C29:J29"/>
    <mergeCell ref="R29:Y29"/>
    <mergeCell ref="C30:J30"/>
    <mergeCell ref="R30:Y30"/>
    <mergeCell ref="AR30:AV30"/>
    <mergeCell ref="AW30:AY30"/>
    <mergeCell ref="C31:J31"/>
    <mergeCell ref="R31:Y31"/>
    <mergeCell ref="AR31:AV31"/>
    <mergeCell ref="C32:J32"/>
    <mergeCell ref="R32:Y32"/>
    <mergeCell ref="AR32:AV32"/>
    <mergeCell ref="C33:J33"/>
    <mergeCell ref="R33:Y33"/>
    <mergeCell ref="AR33:AV33"/>
    <mergeCell ref="C34:J34"/>
    <mergeCell ref="R34:Y34"/>
    <mergeCell ref="C35:J35"/>
    <mergeCell ref="R35:Y35"/>
    <mergeCell ref="C36:J36"/>
    <mergeCell ref="R36:Y36"/>
    <mergeCell ref="C37:J37"/>
    <mergeCell ref="R37:Y37"/>
    <mergeCell ref="C38:J38"/>
    <mergeCell ref="R38:Y38"/>
    <mergeCell ref="C39:J39"/>
    <mergeCell ref="R39:Y39"/>
    <mergeCell ref="C40:J40"/>
    <mergeCell ref="R40:Y40"/>
    <mergeCell ref="C41:J41"/>
    <mergeCell ref="R41:Y41"/>
    <mergeCell ref="C42:J42"/>
    <mergeCell ref="R42:Y42"/>
    <mergeCell ref="C43:J43"/>
    <mergeCell ref="R43:Y43"/>
    <mergeCell ref="C44:J44"/>
    <mergeCell ref="R44:Y44"/>
    <mergeCell ref="C45:J45"/>
    <mergeCell ref="R45:Y45"/>
    <mergeCell ref="C46:J46"/>
    <mergeCell ref="R46:Y46"/>
    <mergeCell ref="I48:J48"/>
    <mergeCell ref="K48:L48"/>
    <mergeCell ref="M49:O49"/>
    <mergeCell ref="Q49:S49"/>
    <mergeCell ref="BB49:BI49"/>
    <mergeCell ref="BJ49:BQ49"/>
    <mergeCell ref="BB50:BI50"/>
    <mergeCell ref="BJ50:BQ50"/>
    <mergeCell ref="B51:F51"/>
    <mergeCell ref="G51:O51"/>
    <mergeCell ref="Q51:U51"/>
    <mergeCell ref="V51:AD51"/>
    <mergeCell ref="BB51:BI51"/>
    <mergeCell ref="BJ51:BQ51"/>
    <mergeCell ref="B52:AD52"/>
    <mergeCell ref="BB52:BI52"/>
    <mergeCell ref="BJ52:BQ52"/>
    <mergeCell ref="B53:AD53"/>
    <mergeCell ref="BB53:BI53"/>
    <mergeCell ref="BJ53:BQ53"/>
    <mergeCell ref="BB54:BI54"/>
    <mergeCell ref="BJ54:BQ54"/>
    <mergeCell ref="BB55:BI55"/>
    <mergeCell ref="BJ55:BQ55"/>
    <mergeCell ref="BB56:BI56"/>
    <mergeCell ref="BJ56:BQ56"/>
    <mergeCell ref="BB57:BI57"/>
    <mergeCell ref="BJ57:BQ57"/>
    <mergeCell ref="BB58:BI58"/>
    <mergeCell ref="BJ58:BQ58"/>
    <mergeCell ref="BB59:BI59"/>
    <mergeCell ref="BJ59:BQ59"/>
    <mergeCell ref="BB60:BI60"/>
    <mergeCell ref="BJ60:BQ60"/>
    <mergeCell ref="BB61:BI61"/>
    <mergeCell ref="BJ61:BQ61"/>
    <mergeCell ref="BB62:BI62"/>
    <mergeCell ref="BJ62:BQ62"/>
    <mergeCell ref="BB63:BI63"/>
    <mergeCell ref="BJ63:BQ63"/>
    <mergeCell ref="BB64:BI64"/>
    <mergeCell ref="BJ64:BQ64"/>
    <mergeCell ref="BB65:BI65"/>
    <mergeCell ref="BJ65:BQ65"/>
    <mergeCell ref="BB66:BI66"/>
    <mergeCell ref="BJ66:BQ66"/>
    <mergeCell ref="BB67:BI67"/>
    <mergeCell ref="BJ67:BQ67"/>
    <mergeCell ref="AB10:AB14"/>
    <mergeCell ref="AV18:AV19"/>
    <mergeCell ref="AW18:AW19"/>
    <mergeCell ref="AY31:AY33"/>
    <mergeCell ref="B2:AD4"/>
    <mergeCell ref="AC10:AD14"/>
    <mergeCell ref="AW31:AX33"/>
    <mergeCell ref="B47:D48"/>
  </mergeCells>
  <conditionalFormatting sqref="D10:F10">
    <cfRule type="expression" dxfId="16" priority="23" stopIfTrue="1">
      <formula>$AC$10&gt;=0.9</formula>
    </cfRule>
  </conditionalFormatting>
  <conditionalFormatting sqref="D11:F11">
    <cfRule type="expression" dxfId="16" priority="22">
      <formula>AND(AC10&gt;=0.8,AC10&lt;=0.89)</formula>
    </cfRule>
  </conditionalFormatting>
  <conditionalFormatting sqref="D12:F12">
    <cfRule type="expression" dxfId="16" priority="21">
      <formula>AND(AC10&gt;=0.7,AC10&lt;=0.79)</formula>
    </cfRule>
  </conditionalFormatting>
  <conditionalFormatting sqref="D13:F13">
    <cfRule type="expression" dxfId="16" priority="20">
      <formula>AND(AC10&gt;=0,AC10&lt;=0.69)</formula>
    </cfRule>
  </conditionalFormatting>
  <conditionalFormatting sqref="M22">
    <cfRule type="cellIs" dxfId="17" priority="1" stopIfTrue="1" operator="equal">
      <formula>0</formula>
    </cfRule>
    <cfRule type="cellIs" dxfId="18" priority="2" stopIfTrue="1" operator="equal">
      <formula>1</formula>
    </cfRule>
  </conditionalFormatting>
  <conditionalFormatting sqref="N25">
    <cfRule type="cellIs" dxfId="19" priority="12" stopIfTrue="1" operator="equal">
      <formula>1</formula>
    </cfRule>
    <cfRule type="cellIs" dxfId="17" priority="13" stopIfTrue="1" operator="equal">
      <formula>0</formula>
    </cfRule>
    <cfRule type="cellIs" dxfId="19" priority="14" stopIfTrue="1" operator="equal">
      <formula>1</formula>
    </cfRule>
  </conditionalFormatting>
  <conditionalFormatting sqref="O25">
    <cfRule type="cellIs" dxfId="17" priority="11" stopIfTrue="1" operator="equal">
      <formula>0</formula>
    </cfRule>
  </conditionalFormatting>
  <conditionalFormatting sqref="AA25:AD25">
    <cfRule type="cellIs" dxfId="18" priority="5" stopIfTrue="1" operator="equal">
      <formula>1</formula>
    </cfRule>
    <cfRule type="cellIs" dxfId="17" priority="6" stopIfTrue="1" operator="equal">
      <formula>0</formula>
    </cfRule>
  </conditionalFormatting>
  <conditionalFormatting sqref="L47">
    <cfRule type="cellIs" dxfId="18" priority="68" stopIfTrue="1" operator="equal">
      <formula>1</formula>
    </cfRule>
    <cfRule type="cellIs" dxfId="17" priority="69" stopIfTrue="1" operator="equal">
      <formula>0</formula>
    </cfRule>
  </conditionalFormatting>
  <conditionalFormatting sqref="O18:O46">
    <cfRule type="cellIs" dxfId="19" priority="18" stopIfTrue="1" operator="equal">
      <formula>1</formula>
    </cfRule>
    <cfRule type="cellIs" dxfId="17" priority="19" stopIfTrue="1" operator="equal">
      <formula>0</formula>
    </cfRule>
  </conditionalFormatting>
  <conditionalFormatting sqref="K18:L18 N18:O18 K19:O19 K20:L20 N20:O20 K21 M21:O21 K25:O26 N27:O27 K28:O29 N30:O33 K34:O36 N40:O40 K41:O41 N42:O43 K44:O46 K22:L24 K27:L27 K30:L33 K37 M37:O37 K38:O39 K40:L40 N22:O23 O24">
    <cfRule type="cellIs" dxfId="18" priority="16" stopIfTrue="1" operator="equal">
      <formula>1</formula>
    </cfRule>
  </conditionalFormatting>
  <conditionalFormatting sqref="M25:N26 M41:O46 N18 K18:L20 M19:N19 N20 K21 M21:N21 N27 M28:N29 N30:N31 N32:O33 L34:O34 N40:O40">
    <cfRule type="cellIs" dxfId="17" priority="15" stopIfTrue="1" operator="equal">
      <formula>0</formula>
    </cfRule>
  </conditionalFormatting>
  <conditionalFormatting sqref="Z18:AD24">
    <cfRule type="cellIs" dxfId="18" priority="7" stopIfTrue="1" operator="equal">
      <formula>1</formula>
    </cfRule>
    <cfRule type="cellIs" dxfId="17" priority="8" stopIfTrue="1" operator="equal">
      <formula>0</formula>
    </cfRule>
  </conditionalFormatting>
  <conditionalFormatting sqref="K22:L36 M35:O39 K37 K38:L46">
    <cfRule type="cellIs" dxfId="17" priority="9" stopIfTrue="1" operator="equal">
      <formula>0</formula>
    </cfRule>
  </conditionalFormatting>
  <conditionalFormatting sqref="N22:N23 L24 N25 L40 L42:M42">
    <cfRule type="cellIs" dxfId="17" priority="17" stopIfTrue="1" operator="equal">
      <formula>0</formula>
    </cfRule>
  </conditionalFormatting>
  <conditionalFormatting sqref="Z25:Z26 Z39:AA39 AC39:AD39 Z40:AD43 Z44:AA44 AC44:AD44 Z45:AD46">
    <cfRule type="cellIs" dxfId="18" priority="24" stopIfTrue="1" operator="equal">
      <formula>1</formula>
    </cfRule>
  </conditionalFormatting>
  <conditionalFormatting sqref="Z25:Z27 Z39:AA39 AC39:AD39 Z40:AD43 Z44:AA44 AC44:AD44 Z45:AD46 Z28:AD38">
    <cfRule type="cellIs" dxfId="17" priority="25" stopIfTrue="1" operator="equal">
      <formula>0</formula>
    </cfRule>
  </conditionalFormatting>
  <conditionalFormatting sqref="Z26:AD38">
    <cfRule type="cellIs" dxfId="18" priority="3" stopIfTrue="1" operator="equal">
      <formula>1</formula>
    </cfRule>
  </conditionalFormatting>
  <conditionalFormatting sqref="AA26:AD27">
    <cfRule type="cellIs" dxfId="17" priority="4" stopIfTrue="1" operator="equal">
      <formula>0</formula>
    </cfRule>
  </conditionalFormatting>
  <conditionalFormatting sqref="K42:M43">
    <cfRule type="cellIs" dxfId="18" priority="10" stopIfTrue="1" operator="equal">
      <formula>1</formula>
    </cfRule>
  </conditionalFormatting>
  <dataValidations count="5">
    <dataValidation allowBlank="1" showInputMessage="1" showErrorMessage="1" sqref="AC10 AV25:AY25 Z10:Z14 AV20:AV24"/>
    <dataValidation allowBlank="1" sqref="K17:AD17"/>
    <dataValidation type="list" allowBlank="1" showInputMessage="1" showErrorMessage="1" error="You can only enter a value between 1 or 0" promptTitle="ENTER 1 or 0" sqref="K18:L18 N18:O18 K19:O19 K20:L20 N20:O20 K21 M21:O21 K22:O22 N23:O23 O24 K27:L27 N27:O27 K37 M37:O37 Z39:AA39 AC39:AD39 K40:L40 N40:O40 Z44:AA44 AC44:AD44 K23:L24 K25:O26 Z45:AD46 K28:O29 K38:O39 K30:L33 K34:O36 K41:O46 N30:O33 Z18:AD38 Z40:AD43">
      <formula1>"0,1"</formula1>
    </dataValidation>
    <dataValidation type="whole" operator="between" allowBlank="1" showInputMessage="1" showErrorMessage="1" error="You can only enter a value between 1 or 0" promptTitle="ENTER 1 or 0" sqref="AV33 L47">
      <formula1>0</formula1>
      <formula2>1</formula2>
    </dataValidation>
    <dataValidation type="whole" operator="greaterThan" showInputMessage="1" showErrorMessage="1" errorTitle="Error - review score" error="Only one score can be given for each subject, please revise." sqref="P18:P46 BK40:BK46 BO32:BO39" errorStyle="information">
      <formula1>1</formula1>
    </dataValidation>
  </dataValidations>
  <pageMargins left="1" right="1" top="1" bottom="1" header="0.5" footer="0.5"/>
  <pageSetup paperSize="8" orientation="portrait"/>
  <headerFooter>
    <oddFooter>&amp;R
&amp;1#&amp;"Aptos"&amp;10&amp;K000000 Data sensitivity - Public</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sheetPr>
  <dimension ref="A1:M212"/>
  <sheetViews>
    <sheetView zoomScale="85" zoomScaleNormal="85" topLeftCell="A10" workbookViewId="0">
      <selection activeCell="A29" sqref="A29:C29"/>
    </sheetView>
  </sheetViews>
  <sheetFormatPr defaultColWidth="9" defaultRowHeight="15"/>
  <cols>
    <col min="1" max="1" width="15.2190476190476" customWidth="1"/>
    <col min="2" max="2" width="13.552380952381" customWidth="1"/>
    <col min="3" max="3" width="13.7809523809524" customWidth="1"/>
    <col min="4" max="4" width="13.552380952381" customWidth="1"/>
    <col min="5" max="5" width="13" customWidth="1"/>
    <col min="6" max="6" width="11.4380952380952" customWidth="1"/>
    <col min="7" max="7" width="10.552380952381" customWidth="1"/>
    <col min="8" max="8" width="9.21904761904762" customWidth="1"/>
    <col min="9" max="10" width="9.55238095238095" customWidth="1"/>
    <col min="11" max="11" width="9" customWidth="1"/>
    <col min="12" max="12" width="13.552380952381" customWidth="1"/>
    <col min="18" max="18" width="34.552380952381" customWidth="1"/>
    <col min="19" max="19" width="15" customWidth="1"/>
  </cols>
  <sheetData>
    <row r="1" spans="1:12">
      <c r="A1" s="854" t="s">
        <v>406</v>
      </c>
      <c r="B1" s="855"/>
      <c r="C1" s="856"/>
      <c r="D1" s="856"/>
      <c r="E1" s="856"/>
      <c r="F1" s="856"/>
      <c r="G1" s="856"/>
      <c r="H1" s="856"/>
      <c r="I1" s="856"/>
      <c r="J1" s="856"/>
      <c r="K1" s="857"/>
    </row>
    <row r="2" ht="15.6" customHeight="1" spans="1:12">
      <c r="A2" s="858" t="s">
        <v>149</v>
      </c>
      <c r="B2" s="859"/>
      <c r="C2" s="860" t="s">
        <v>144</v>
      </c>
      <c r="D2" s="860" t="s">
        <v>145</v>
      </c>
      <c r="E2" s="860" t="s">
        <v>146</v>
      </c>
      <c r="F2" s="861" t="s">
        <v>147</v>
      </c>
      <c r="G2" s="697" t="s">
        <v>142</v>
      </c>
      <c r="H2" s="698"/>
      <c r="I2" s="698"/>
      <c r="J2" s="698"/>
      <c r="K2" s="862"/>
    </row>
    <row r="3" customHeight="1" spans="1:12">
      <c r="A3" s="863"/>
      <c r="B3" s="864"/>
      <c r="C3" s="865"/>
      <c r="D3" s="865"/>
      <c r="E3" s="865"/>
      <c r="F3" s="866"/>
      <c r="G3" s="867" t="s">
        <v>157</v>
      </c>
      <c r="H3" s="867" t="s">
        <v>158</v>
      </c>
      <c r="I3" s="867" t="s">
        <v>159</v>
      </c>
      <c r="J3" s="867" t="s">
        <v>160</v>
      </c>
      <c r="K3" s="868" t="s">
        <v>161</v>
      </c>
    </row>
    <row r="4" ht="22.35" customHeight="1" spans="1:12">
      <c r="A4" s="869"/>
      <c r="B4" s="870"/>
      <c r="C4" s="871"/>
      <c r="D4" s="871"/>
      <c r="E4" s="871"/>
      <c r="F4" s="872"/>
      <c r="G4" s="867"/>
      <c r="H4" s="867"/>
      <c r="I4" s="867"/>
      <c r="J4" s="867"/>
      <c r="K4" s="868"/>
    </row>
    <row r="5" spans="1:12">
      <c r="A5" s="873" t="s">
        <v>407</v>
      </c>
      <c r="B5" s="874"/>
      <c r="C5" s="875">
        <v>0</v>
      </c>
      <c r="D5" s="875">
        <v>0</v>
      </c>
      <c r="E5" s="875">
        <f>+C5-D5</f>
        <v>0</v>
      </c>
      <c r="F5" s="875">
        <v>0</v>
      </c>
      <c r="G5" s="875">
        <v>0</v>
      </c>
      <c r="H5" s="875">
        <v>0</v>
      </c>
      <c r="I5" s="875">
        <v>0</v>
      </c>
      <c r="J5" s="875">
        <v>0</v>
      </c>
      <c r="K5" s="875">
        <v>0</v>
      </c>
    </row>
    <row r="6" spans="1:12">
      <c r="A6" s="876" t="s">
        <v>408</v>
      </c>
      <c r="B6" s="877"/>
      <c r="C6" s="875">
        <v>0</v>
      </c>
      <c r="D6" s="875">
        <v>0</v>
      </c>
      <c r="E6" s="875">
        <v>0</v>
      </c>
      <c r="F6" s="875">
        <v>0</v>
      </c>
      <c r="G6" s="875">
        <v>0</v>
      </c>
      <c r="H6" s="875">
        <v>0</v>
      </c>
      <c r="I6" s="875">
        <v>0</v>
      </c>
      <c r="J6" s="875">
        <v>0</v>
      </c>
      <c r="K6" s="875">
        <v>0</v>
      </c>
    </row>
    <row r="7" spans="1:12">
      <c r="A7" s="876" t="s">
        <v>409</v>
      </c>
      <c r="B7" s="877"/>
      <c r="C7" s="875">
        <v>29</v>
      </c>
      <c r="D7" s="875">
        <v>24</v>
      </c>
      <c r="E7" s="875">
        <v>5</v>
      </c>
      <c r="F7" s="875">
        <v>0</v>
      </c>
      <c r="G7" s="875">
        <v>0</v>
      </c>
      <c r="H7" s="875">
        <v>0</v>
      </c>
      <c r="I7" s="875">
        <v>0</v>
      </c>
      <c r="J7" s="875">
        <v>0</v>
      </c>
      <c r="K7" s="875">
        <v>0</v>
      </c>
    </row>
    <row r="8" spans="1:12">
      <c r="A8" s="878" t="s">
        <v>410</v>
      </c>
      <c r="B8" s="879"/>
      <c r="C8" s="875">
        <v>265</v>
      </c>
      <c r="D8" s="875">
        <v>229</v>
      </c>
      <c r="E8" s="875">
        <v>36</v>
      </c>
      <c r="F8" s="875">
        <v>0</v>
      </c>
      <c r="G8" s="875">
        <v>0</v>
      </c>
      <c r="H8" s="875">
        <v>0</v>
      </c>
      <c r="I8" s="875">
        <v>0</v>
      </c>
      <c r="J8" s="875">
        <v>0</v>
      </c>
      <c r="K8" s="875">
        <v>0</v>
      </c>
    </row>
    <row r="10" spans="1:12">
      <c r="A10" s="880" t="s">
        <v>134</v>
      </c>
      <c r="B10" s="881"/>
      <c r="C10" s="856"/>
      <c r="D10" s="856"/>
      <c r="E10" s="856"/>
      <c r="F10" s="856"/>
      <c r="G10" s="856"/>
      <c r="H10" s="856"/>
      <c r="I10" s="856"/>
      <c r="J10" s="856"/>
      <c r="K10" s="882"/>
      <c r="L10" s="857"/>
    </row>
    <row r="11" ht="14.85" customHeight="1" spans="1:12">
      <c r="A11" s="883" t="s">
        <v>138</v>
      </c>
      <c r="B11" s="884"/>
      <c r="C11" s="885"/>
      <c r="D11" s="886" t="s">
        <v>139</v>
      </c>
      <c r="E11" s="887" t="s">
        <v>411</v>
      </c>
      <c r="F11" s="887"/>
      <c r="G11" s="887"/>
      <c r="H11" s="887"/>
      <c r="I11" s="887"/>
      <c r="J11" s="699" t="s">
        <v>412</v>
      </c>
      <c r="K11" s="888" t="s">
        <v>142</v>
      </c>
      <c r="L11" s="889" t="s">
        <v>143</v>
      </c>
    </row>
    <row r="12" ht="42" customHeight="1" spans="1:12">
      <c r="A12" s="883"/>
      <c r="B12" s="884"/>
      <c r="C12" s="885"/>
      <c r="D12" s="886"/>
      <c r="E12" s="890" t="s">
        <v>103</v>
      </c>
      <c r="F12" s="890" t="s">
        <v>154</v>
      </c>
      <c r="G12" s="890" t="s">
        <v>155</v>
      </c>
      <c r="H12" s="890" t="s">
        <v>156</v>
      </c>
      <c r="I12" s="890" t="s">
        <v>413</v>
      </c>
      <c r="J12" s="699" t="s">
        <v>179</v>
      </c>
      <c r="K12" s="891" t="s">
        <v>414</v>
      </c>
      <c r="L12" s="889"/>
    </row>
    <row r="13" spans="1:12">
      <c r="A13" s="892" t="s">
        <v>182</v>
      </c>
      <c r="B13" s="893"/>
      <c r="C13" s="894"/>
      <c r="D13" s="895">
        <v>13</v>
      </c>
      <c r="E13" s="895">
        <v>5</v>
      </c>
      <c r="F13" s="895">
        <v>7</v>
      </c>
      <c r="G13" s="895">
        <v>0</v>
      </c>
      <c r="H13" s="895">
        <v>1</v>
      </c>
      <c r="I13" s="895">
        <f>SUM(E13:H13)</f>
        <v>13</v>
      </c>
      <c r="J13" s="896">
        <f>D13-L13</f>
        <v>0</v>
      </c>
      <c r="K13" s="897">
        <v>0</v>
      </c>
      <c r="L13" s="898">
        <f>I13+K13</f>
        <v>13</v>
      </c>
    </row>
    <row r="14" spans="1:12">
      <c r="A14" s="892" t="s">
        <v>415</v>
      </c>
      <c r="B14" s="893"/>
      <c r="C14" s="894" t="s">
        <v>415</v>
      </c>
      <c r="D14" s="899"/>
      <c r="E14" s="899">
        <v>0</v>
      </c>
      <c r="F14" s="899">
        <v>0</v>
      </c>
      <c r="G14" s="899">
        <v>0</v>
      </c>
      <c r="H14" s="899">
        <v>0</v>
      </c>
      <c r="I14" s="895">
        <f t="shared" ref="I14:I17" si="0">SUM(E14:H14)</f>
        <v>0</v>
      </c>
      <c r="J14" s="896">
        <f t="shared" ref="J14:J17" si="1">D14-L14</f>
        <v>0</v>
      </c>
      <c r="K14" s="895"/>
      <c r="L14" s="898">
        <f>I14+K14</f>
        <v>0</v>
      </c>
    </row>
    <row r="15" spans="1:12">
      <c r="A15" s="892" t="s">
        <v>416</v>
      </c>
      <c r="B15" s="893"/>
      <c r="C15" s="894" t="s">
        <v>416</v>
      </c>
      <c r="D15" s="899">
        <v>10</v>
      </c>
      <c r="E15" s="899">
        <v>3</v>
      </c>
      <c r="F15" s="899">
        <v>7</v>
      </c>
      <c r="G15" s="899">
        <v>0</v>
      </c>
      <c r="H15" s="899">
        <v>0</v>
      </c>
      <c r="I15" s="895">
        <f t="shared" si="0"/>
        <v>10</v>
      </c>
      <c r="J15" s="896">
        <f t="shared" si="1"/>
        <v>0</v>
      </c>
      <c r="K15" s="895">
        <v>0</v>
      </c>
      <c r="L15" s="898">
        <f>I15+K15</f>
        <v>10</v>
      </c>
    </row>
    <row r="16" spans="1:12">
      <c r="A16" s="892" t="s">
        <v>190</v>
      </c>
      <c r="B16" s="893"/>
      <c r="C16" s="894" t="s">
        <v>190</v>
      </c>
      <c r="D16" s="899">
        <v>4</v>
      </c>
      <c r="E16" s="899">
        <v>0</v>
      </c>
      <c r="F16" s="899">
        <v>4</v>
      </c>
      <c r="G16" s="899">
        <v>0</v>
      </c>
      <c r="H16" s="899">
        <v>0</v>
      </c>
      <c r="I16" s="895">
        <f t="shared" si="0"/>
        <v>4</v>
      </c>
      <c r="J16" s="896">
        <f t="shared" si="1"/>
        <v>0</v>
      </c>
      <c r="K16" s="895">
        <v>0</v>
      </c>
      <c r="L16" s="898">
        <f>I16+K16</f>
        <v>4</v>
      </c>
    </row>
    <row r="17" spans="1:12">
      <c r="A17" s="892" t="s">
        <v>194</v>
      </c>
      <c r="B17" s="893"/>
      <c r="C17" s="894" t="s">
        <v>194</v>
      </c>
      <c r="D17" s="899">
        <v>8</v>
      </c>
      <c r="E17" s="899">
        <v>0</v>
      </c>
      <c r="F17" s="899">
        <v>7</v>
      </c>
      <c r="G17" s="899">
        <v>0</v>
      </c>
      <c r="H17" s="899">
        <v>0</v>
      </c>
      <c r="I17" s="895">
        <f t="shared" si="0"/>
        <v>7</v>
      </c>
      <c r="J17" s="896">
        <f t="shared" si="1"/>
        <v>0</v>
      </c>
      <c r="K17" s="895">
        <v>1</v>
      </c>
      <c r="L17" s="898">
        <f>I17+K17</f>
        <v>8</v>
      </c>
    </row>
    <row r="18" spans="1:12">
      <c r="A18" s="900" t="s">
        <v>169</v>
      </c>
      <c r="B18" s="901"/>
      <c r="C18" s="902"/>
      <c r="D18" s="903">
        <f t="shared" ref="D18:L18" si="2">SUM(D13:D17)</f>
        <v>35</v>
      </c>
      <c r="E18" s="903">
        <f t="shared" si="2"/>
        <v>8</v>
      </c>
      <c r="F18" s="903">
        <f t="shared" si="2"/>
        <v>25</v>
      </c>
      <c r="G18" s="903">
        <f t="shared" si="2"/>
        <v>0</v>
      </c>
      <c r="H18" s="903">
        <f t="shared" si="2"/>
        <v>1</v>
      </c>
      <c r="I18" s="903">
        <f t="shared" si="2"/>
        <v>34</v>
      </c>
      <c r="J18" s="903">
        <f t="shared" si="2"/>
        <v>0</v>
      </c>
      <c r="K18" s="903">
        <f t="shared" si="2"/>
        <v>1</v>
      </c>
      <c r="L18" s="904">
        <f t="shared" si="2"/>
        <v>35</v>
      </c>
    </row>
    <row r="20" spans="1:12">
      <c r="D20" s="905"/>
      <c r="E20" s="905"/>
    </row>
    <row r="21" spans="1:12">
      <c r="A21" s="880" t="s">
        <v>171</v>
      </c>
      <c r="B21" s="881"/>
      <c r="C21" s="856"/>
      <c r="D21" s="856"/>
      <c r="E21" s="856"/>
      <c r="F21" s="856"/>
      <c r="G21" s="856"/>
      <c r="H21" s="856"/>
      <c r="I21" s="856"/>
      <c r="J21" s="856"/>
      <c r="K21" s="882"/>
      <c r="L21" s="857"/>
    </row>
    <row r="22" ht="14.55" customHeight="1" spans="1:12">
      <c r="A22" s="883" t="s">
        <v>138</v>
      </c>
      <c r="B22" s="884"/>
      <c r="C22" s="885"/>
      <c r="D22" s="886" t="s">
        <v>139</v>
      </c>
      <c r="E22" s="887" t="s">
        <v>417</v>
      </c>
      <c r="F22" s="887"/>
      <c r="G22" s="887"/>
      <c r="H22" s="887"/>
      <c r="I22" s="887"/>
      <c r="J22" s="699" t="s">
        <v>176</v>
      </c>
      <c r="K22" s="888" t="s">
        <v>142</v>
      </c>
      <c r="L22" s="889" t="s">
        <v>143</v>
      </c>
    </row>
    <row r="23" customHeight="1" spans="1:12">
      <c r="A23" s="883"/>
      <c r="B23" s="884"/>
      <c r="C23" s="885"/>
      <c r="D23" s="886"/>
      <c r="E23" s="890" t="s">
        <v>103</v>
      </c>
      <c r="F23" s="890" t="s">
        <v>154</v>
      </c>
      <c r="G23" s="890" t="s">
        <v>155</v>
      </c>
      <c r="H23" s="890" t="s">
        <v>156</v>
      </c>
      <c r="I23" s="890" t="s">
        <v>413</v>
      </c>
      <c r="J23" s="699" t="s">
        <v>179</v>
      </c>
      <c r="K23" s="891" t="s">
        <v>414</v>
      </c>
      <c r="L23" s="889"/>
    </row>
    <row r="24" ht="42" customHeight="1" spans="1:12">
      <c r="A24" s="892" t="s">
        <v>418</v>
      </c>
      <c r="B24" s="893"/>
      <c r="C24" s="894"/>
      <c r="D24" s="895">
        <v>23</v>
      </c>
      <c r="E24" s="899"/>
      <c r="F24" s="899">
        <v>23</v>
      </c>
      <c r="G24" s="899"/>
      <c r="H24" s="899"/>
      <c r="I24" s="895">
        <f>SUM(E24:H24)</f>
        <v>23</v>
      </c>
      <c r="J24" s="896">
        <f>D24-L24</f>
        <v>0</v>
      </c>
      <c r="K24" s="895">
        <v>0</v>
      </c>
      <c r="L24" s="898">
        <f>I24+K24</f>
        <v>23</v>
      </c>
    </row>
    <row r="25" spans="1:12">
      <c r="A25" s="892" t="s">
        <v>415</v>
      </c>
      <c r="B25" s="893"/>
      <c r="C25" s="894" t="s">
        <v>415</v>
      </c>
      <c r="D25" s="899"/>
      <c r="E25" s="899"/>
      <c r="F25" s="899"/>
      <c r="G25" s="899"/>
      <c r="H25" s="899"/>
      <c r="I25" s="895">
        <f>SUM(E25:H25)</f>
        <v>0</v>
      </c>
      <c r="J25" s="896">
        <f>D25-L25</f>
        <v>0</v>
      </c>
      <c r="K25" s="895"/>
      <c r="L25" s="898">
        <f>I25+K25</f>
        <v>0</v>
      </c>
    </row>
    <row r="26" spans="1:12">
      <c r="A26" s="892" t="s">
        <v>416</v>
      </c>
      <c r="B26" s="893"/>
      <c r="C26" s="894" t="s">
        <v>416</v>
      </c>
      <c r="D26" s="899">
        <v>19</v>
      </c>
      <c r="E26" s="899"/>
      <c r="F26" s="899">
        <v>18</v>
      </c>
      <c r="G26" s="899">
        <v>1</v>
      </c>
      <c r="H26" s="899"/>
      <c r="I26" s="895">
        <f>SUM(E26:H26)</f>
        <v>19</v>
      </c>
      <c r="J26" s="896">
        <f>D26-L26</f>
        <v>0</v>
      </c>
      <c r="K26" s="895">
        <v>0</v>
      </c>
      <c r="L26" s="898">
        <f>I26+K26</f>
        <v>19</v>
      </c>
    </row>
    <row r="27" spans="1:12">
      <c r="A27" s="892" t="s">
        <v>190</v>
      </c>
      <c r="B27" s="893"/>
      <c r="C27" s="894" t="s">
        <v>190</v>
      </c>
      <c r="D27" s="899">
        <v>27</v>
      </c>
      <c r="E27" s="899"/>
      <c r="F27" s="899">
        <v>26</v>
      </c>
      <c r="G27" s="899">
        <v>0</v>
      </c>
      <c r="H27" s="899">
        <v>1</v>
      </c>
      <c r="I27" s="895">
        <f>SUM(E27:H27)</f>
        <v>27</v>
      </c>
      <c r="J27" s="896">
        <f>D27-L27</f>
        <v>0</v>
      </c>
      <c r="K27" s="895">
        <v>0</v>
      </c>
      <c r="L27" s="898">
        <f>I27+K27</f>
        <v>27</v>
      </c>
    </row>
    <row r="28" spans="1:12">
      <c r="A28" s="892" t="s">
        <v>194</v>
      </c>
      <c r="B28" s="893"/>
      <c r="C28" s="894" t="s">
        <v>194</v>
      </c>
      <c r="D28" s="899">
        <v>21</v>
      </c>
      <c r="E28" s="899"/>
      <c r="F28" s="899">
        <v>19</v>
      </c>
      <c r="G28" s="899">
        <v>1</v>
      </c>
      <c r="H28" s="899">
        <v>1</v>
      </c>
      <c r="I28" s="895">
        <f>SUM(E28:H28)</f>
        <v>21</v>
      </c>
      <c r="J28" s="896">
        <f>D28-L28</f>
        <v>0</v>
      </c>
      <c r="K28" s="895">
        <v>0</v>
      </c>
      <c r="L28" s="898">
        <f>I28+K28</f>
        <v>21</v>
      </c>
    </row>
    <row r="29" spans="1:12">
      <c r="A29" s="900" t="s">
        <v>169</v>
      </c>
      <c r="B29" s="901"/>
      <c r="C29" s="902"/>
      <c r="D29" s="903">
        <f>SUM(D24:D28)</f>
        <v>90</v>
      </c>
      <c r="E29" s="903">
        <f t="shared" ref="E29:L29" si="3">SUM(E24:E28)</f>
        <v>0</v>
      </c>
      <c r="F29" s="903">
        <f t="shared" si="3"/>
        <v>86</v>
      </c>
      <c r="G29" s="903">
        <f t="shared" si="3"/>
        <v>2</v>
      </c>
      <c r="H29" s="903">
        <f t="shared" si="3"/>
        <v>2</v>
      </c>
      <c r="I29" s="903">
        <f t="shared" si="3"/>
        <v>90</v>
      </c>
      <c r="J29" s="903">
        <f t="shared" si="3"/>
        <v>0</v>
      </c>
      <c r="K29" s="903">
        <f t="shared" si="3"/>
        <v>0</v>
      </c>
      <c r="L29" s="904">
        <f t="shared" si="3"/>
        <v>90</v>
      </c>
    </row>
    <row r="31" spans="1:12">
      <c r="A31" s="906" t="s">
        <v>201</v>
      </c>
      <c r="B31" s="907"/>
      <c r="C31" s="907"/>
      <c r="D31" s="907"/>
      <c r="E31" s="907"/>
      <c r="F31" s="907"/>
      <c r="G31" s="907"/>
      <c r="H31" s="907"/>
      <c r="I31" s="907"/>
      <c r="J31" s="881"/>
      <c r="K31" s="908"/>
      <c r="L31" s="909"/>
    </row>
    <row r="32" ht="14.55" customHeight="1" spans="1:12">
      <c r="A32" s="883" t="s">
        <v>138</v>
      </c>
      <c r="B32" s="884"/>
      <c r="C32" s="885"/>
      <c r="D32" s="910" t="s">
        <v>205</v>
      </c>
      <c r="E32" s="910" t="s">
        <v>206</v>
      </c>
      <c r="F32" s="910" t="s">
        <v>207</v>
      </c>
      <c r="G32" s="910" t="s">
        <v>208</v>
      </c>
      <c r="H32" s="910" t="s">
        <v>419</v>
      </c>
      <c r="I32" s="910" t="s">
        <v>420</v>
      </c>
      <c r="J32" s="911" t="s">
        <v>210</v>
      </c>
      <c r="K32" s="912"/>
      <c r="L32" s="913"/>
    </row>
    <row r="33" spans="1:13">
      <c r="A33" s="883"/>
      <c r="B33" s="884"/>
      <c r="C33" s="885"/>
      <c r="D33" s="910"/>
      <c r="E33" s="910" t="s">
        <v>103</v>
      </c>
      <c r="F33" s="910" t="s">
        <v>154</v>
      </c>
      <c r="G33" s="910" t="s">
        <v>155</v>
      </c>
      <c r="H33" s="910" t="s">
        <v>156</v>
      </c>
      <c r="I33" s="910" t="s">
        <v>413</v>
      </c>
      <c r="J33" s="914"/>
      <c r="K33" s="915"/>
      <c r="L33" s="916"/>
    </row>
    <row r="34" ht="14.85" customHeight="1" spans="1:13">
      <c r="A34" s="892" t="s">
        <v>418</v>
      </c>
      <c r="B34" s="893"/>
      <c r="C34" s="894"/>
      <c r="D34" s="896"/>
      <c r="E34" s="896"/>
      <c r="F34" s="895"/>
      <c r="G34" s="895"/>
      <c r="H34" s="895"/>
      <c r="I34" s="896"/>
      <c r="J34" s="917"/>
      <c r="K34" s="918"/>
      <c r="L34" s="919"/>
    </row>
    <row r="35" ht="42" customHeight="1" spans="1:13">
      <c r="A35" s="892" t="s">
        <v>415</v>
      </c>
      <c r="B35" s="893"/>
      <c r="C35" s="894" t="s">
        <v>415</v>
      </c>
      <c r="D35" s="920"/>
      <c r="E35" s="920"/>
      <c r="F35" s="899"/>
      <c r="G35" s="895"/>
      <c r="H35" s="899"/>
      <c r="I35" s="896"/>
      <c r="J35" s="921"/>
      <c r="K35" s="922"/>
      <c r="L35" s="923"/>
    </row>
    <row r="36" ht="14.85" customHeight="1" spans="1:13">
      <c r="A36" s="892" t="s">
        <v>416</v>
      </c>
      <c r="B36" s="893"/>
      <c r="C36" s="894" t="s">
        <v>416</v>
      </c>
      <c r="D36" s="920"/>
      <c r="E36" s="920"/>
      <c r="F36" s="899"/>
      <c r="G36" s="895"/>
      <c r="H36" s="899"/>
      <c r="I36" s="896"/>
      <c r="J36" s="921"/>
      <c r="K36" s="922"/>
      <c r="L36" s="923"/>
    </row>
    <row r="37" spans="1:13">
      <c r="A37" s="892" t="s">
        <v>190</v>
      </c>
      <c r="B37" s="893"/>
      <c r="C37" s="894" t="s">
        <v>190</v>
      </c>
      <c r="D37" s="920"/>
      <c r="E37" s="920"/>
      <c r="F37" s="899"/>
      <c r="G37" s="895"/>
      <c r="H37" s="899"/>
      <c r="I37" s="896"/>
      <c r="J37" s="921"/>
      <c r="K37" s="922"/>
      <c r="L37" s="923"/>
    </row>
    <row r="38" spans="1:13">
      <c r="A38" s="892" t="s">
        <v>194</v>
      </c>
      <c r="B38" s="893"/>
      <c r="C38" s="894" t="s">
        <v>194</v>
      </c>
      <c r="D38" s="920"/>
      <c r="E38" s="920"/>
      <c r="F38" s="899"/>
      <c r="G38" s="895"/>
      <c r="H38" s="899"/>
      <c r="I38" s="896"/>
      <c r="J38" s="924"/>
      <c r="K38" s="925"/>
      <c r="L38" s="926"/>
    </row>
    <row r="39" spans="1:13">
      <c r="A39" s="900" t="s">
        <v>169</v>
      </c>
      <c r="B39" s="901"/>
      <c r="C39" s="902"/>
      <c r="D39" s="903">
        <f t="shared" ref="D39:I39" si="4">SUM(D34:D38)</f>
        <v>0</v>
      </c>
      <c r="E39" s="903">
        <f t="shared" si="4"/>
        <v>0</v>
      </c>
      <c r="F39" s="903">
        <f t="shared" si="4"/>
        <v>0</v>
      </c>
      <c r="G39" s="903">
        <f t="shared" si="4"/>
        <v>0</v>
      </c>
      <c r="H39" s="903">
        <f t="shared" si="4"/>
        <v>0</v>
      </c>
      <c r="I39" s="903">
        <f t="shared" si="4"/>
        <v>0</v>
      </c>
      <c r="J39" s="927">
        <f>MAX(J34:J38)</f>
        <v>0</v>
      </c>
      <c r="K39" s="928"/>
      <c r="L39" s="929"/>
    </row>
    <row r="41" ht="25.5" spans="1:13">
      <c r="A41" s="697" t="s">
        <v>421</v>
      </c>
      <c r="B41" s="698"/>
      <c r="C41" s="698"/>
      <c r="D41" s="698"/>
      <c r="E41" s="698"/>
      <c r="F41" s="698"/>
      <c r="G41" s="698"/>
      <c r="I41" s="699" t="s">
        <v>422</v>
      </c>
      <c r="J41" s="700">
        <f>AVERAGE(E43:E210)</f>
        <v>0.894833333333333</v>
      </c>
      <c r="L41" s="930" t="s">
        <v>423</v>
      </c>
      <c r="M41" s="931">
        <f>AVERAGE(G43:G115)</f>
        <v>1.08333333333333</v>
      </c>
    </row>
    <row r="42" ht="48" spans="1:13">
      <c r="A42" s="216" t="s">
        <v>424</v>
      </c>
      <c r="B42" s="216" t="s">
        <v>425</v>
      </c>
      <c r="C42" s="216" t="s">
        <v>426</v>
      </c>
      <c r="D42" s="216" t="s">
        <v>427</v>
      </c>
      <c r="E42" s="216" t="s">
        <v>86</v>
      </c>
      <c r="F42" s="216" t="s">
        <v>428</v>
      </c>
      <c r="G42" s="216" t="s">
        <v>429</v>
      </c>
      <c r="I42" s="699" t="s">
        <v>430</v>
      </c>
      <c r="J42" s="701">
        <f>[48]Quality!AC10</f>
        <v>0.915</v>
      </c>
      <c r="L42" s="930" t="s">
        <v>431</v>
      </c>
      <c r="M42" s="931">
        <f>AVERAGE(D43:D115)</f>
        <v>1.25</v>
      </c>
    </row>
    <row r="43" ht="50.1" customHeight="1" spans="1:13">
      <c r="A43" s="932" t="s">
        <v>432</v>
      </c>
      <c r="B43" s="707">
        <v>46209</v>
      </c>
      <c r="C43" s="707">
        <v>46209</v>
      </c>
      <c r="D43" s="933">
        <v>2</v>
      </c>
      <c r="E43" s="706">
        <v>0.918</v>
      </c>
      <c r="F43" s="707">
        <v>46210</v>
      </c>
      <c r="G43" s="934">
        <v>1</v>
      </c>
    </row>
    <row r="44" s="26" customFormat="1" ht="42" customHeight="1" spans="1:13">
      <c r="A44" s="935" t="s">
        <v>433</v>
      </c>
      <c r="B44" s="707">
        <v>46216</v>
      </c>
      <c r="C44" s="707">
        <v>46216</v>
      </c>
      <c r="D44" s="933">
        <v>2</v>
      </c>
      <c r="E44" s="706">
        <v>0.91</v>
      </c>
      <c r="F44" s="707">
        <v>46218</v>
      </c>
      <c r="G44" s="934">
        <v>2</v>
      </c>
      <c r="H44"/>
      <c r="I44"/>
      <c r="J44"/>
      <c r="K44"/>
      <c r="L44"/>
      <c r="M44"/>
    </row>
    <row r="45" spans="1:13">
      <c r="A45" s="936" t="s">
        <v>434</v>
      </c>
      <c r="B45" s="707">
        <v>46219</v>
      </c>
      <c r="C45" s="707">
        <v>46221</v>
      </c>
      <c r="D45" s="937">
        <v>2</v>
      </c>
      <c r="E45" s="706">
        <v>0.908</v>
      </c>
      <c r="F45" s="707">
        <v>46222</v>
      </c>
      <c r="G45" s="934">
        <v>1</v>
      </c>
    </row>
    <row r="46" ht="17.55" customHeight="1" spans="1:13">
      <c r="A46" s="936" t="s">
        <v>435</v>
      </c>
      <c r="B46" s="707">
        <v>46226</v>
      </c>
      <c r="C46" s="707">
        <v>46228</v>
      </c>
      <c r="D46" s="937">
        <v>1</v>
      </c>
      <c r="E46" s="706">
        <v>0.9</v>
      </c>
      <c r="F46" s="707">
        <v>46229</v>
      </c>
      <c r="G46" s="934">
        <v>1</v>
      </c>
    </row>
    <row r="47" spans="1:13">
      <c r="A47" s="936" t="s">
        <v>436</v>
      </c>
      <c r="B47" s="707">
        <v>46233</v>
      </c>
      <c r="C47" s="707">
        <v>46235</v>
      </c>
      <c r="D47" s="937">
        <v>1</v>
      </c>
      <c r="E47" s="706">
        <v>0.889</v>
      </c>
      <c r="F47" s="707">
        <v>46236</v>
      </c>
      <c r="G47" s="934">
        <v>1</v>
      </c>
    </row>
    <row r="48" spans="1:13">
      <c r="A48" s="936" t="s">
        <v>437</v>
      </c>
      <c r="B48" s="707">
        <v>46240</v>
      </c>
      <c r="C48" s="707">
        <v>46242</v>
      </c>
      <c r="D48" s="937">
        <v>1</v>
      </c>
      <c r="E48" s="706">
        <v>0.9</v>
      </c>
      <c r="F48" s="707">
        <v>46243</v>
      </c>
      <c r="G48" s="934">
        <v>1</v>
      </c>
    </row>
    <row r="49" spans="1:7">
      <c r="A49" s="936" t="s">
        <v>438</v>
      </c>
      <c r="B49" s="707">
        <v>46247</v>
      </c>
      <c r="C49" s="707">
        <v>46249</v>
      </c>
      <c r="D49" s="937">
        <v>1</v>
      </c>
      <c r="E49" s="706">
        <v>0.907</v>
      </c>
      <c r="F49" s="707">
        <v>46250</v>
      </c>
      <c r="G49" s="934">
        <v>1</v>
      </c>
    </row>
    <row r="50" spans="1:7">
      <c r="A50" s="936" t="s">
        <v>439</v>
      </c>
      <c r="B50" s="707">
        <v>46254</v>
      </c>
      <c r="C50" s="707">
        <v>46256</v>
      </c>
      <c r="D50" s="937">
        <v>1</v>
      </c>
      <c r="E50" s="706">
        <v>0.907</v>
      </c>
      <c r="F50" s="707">
        <v>46257</v>
      </c>
      <c r="G50" s="934">
        <v>1</v>
      </c>
    </row>
    <row r="51" spans="1:7">
      <c r="A51" s="936" t="s">
        <v>440</v>
      </c>
      <c r="B51" s="707">
        <v>46261</v>
      </c>
      <c r="C51" s="707">
        <v>46263</v>
      </c>
      <c r="D51" s="937">
        <v>1</v>
      </c>
      <c r="E51" s="706">
        <v>0.907</v>
      </c>
      <c r="F51" s="707">
        <v>46264</v>
      </c>
      <c r="G51" s="934">
        <v>1</v>
      </c>
    </row>
    <row r="52" spans="1:7">
      <c r="A52" s="936" t="s">
        <v>441</v>
      </c>
      <c r="B52" s="707">
        <v>46268</v>
      </c>
      <c r="C52" s="707">
        <v>46270</v>
      </c>
      <c r="D52" s="937">
        <v>1</v>
      </c>
      <c r="E52" s="706">
        <v>0.864</v>
      </c>
      <c r="F52" s="707">
        <v>46271</v>
      </c>
      <c r="G52" s="934">
        <v>1</v>
      </c>
    </row>
    <row r="53" spans="1:7">
      <c r="A53" s="936" t="s">
        <v>442</v>
      </c>
      <c r="B53" s="707">
        <v>46275</v>
      </c>
      <c r="C53" s="707">
        <v>46277</v>
      </c>
      <c r="D53" s="937">
        <v>1</v>
      </c>
      <c r="E53" s="706">
        <v>0.866</v>
      </c>
      <c r="F53" s="707">
        <v>46278</v>
      </c>
      <c r="G53" s="934">
        <v>1</v>
      </c>
    </row>
    <row r="54" spans="1:7">
      <c r="A54" s="936" t="s">
        <v>443</v>
      </c>
      <c r="B54" s="707">
        <v>46282</v>
      </c>
      <c r="C54" s="707">
        <v>46284</v>
      </c>
      <c r="D54" s="937">
        <v>1</v>
      </c>
      <c r="E54" s="706">
        <v>0.862</v>
      </c>
      <c r="F54" s="707">
        <v>46285</v>
      </c>
      <c r="G54" s="934">
        <v>1</v>
      </c>
    </row>
    <row r="55" spans="1:7">
      <c r="A55" s="936" t="s">
        <v>444</v>
      </c>
      <c r="B55" s="938"/>
      <c r="C55" s="938"/>
      <c r="D55" s="937"/>
      <c r="E55" s="939"/>
      <c r="F55" s="937"/>
      <c r="G55" s="940"/>
    </row>
    <row r="56" spans="1:7">
      <c r="A56" s="936" t="s">
        <v>445</v>
      </c>
      <c r="B56" s="938"/>
      <c r="C56" s="938"/>
      <c r="D56" s="937"/>
      <c r="E56" s="939"/>
      <c r="F56" s="937"/>
      <c r="G56" s="940"/>
    </row>
    <row r="57" spans="1:7">
      <c r="A57" s="936" t="s">
        <v>446</v>
      </c>
      <c r="B57" s="938"/>
      <c r="C57" s="938"/>
      <c r="D57" s="937"/>
      <c r="E57" s="939"/>
      <c r="F57" s="937"/>
      <c r="G57" s="940"/>
    </row>
    <row r="58" spans="1:7">
      <c r="A58" s="936" t="s">
        <v>447</v>
      </c>
      <c r="B58" s="938"/>
      <c r="C58" s="938"/>
      <c r="D58" s="937"/>
      <c r="E58" s="939"/>
      <c r="F58" s="937"/>
      <c r="G58" s="940"/>
    </row>
    <row r="59" spans="1:7">
      <c r="A59" s="936" t="s">
        <v>448</v>
      </c>
      <c r="B59" s="938"/>
      <c r="C59" s="938"/>
      <c r="D59" s="937"/>
      <c r="E59" s="939"/>
      <c r="F59" s="937"/>
      <c r="G59" s="940"/>
    </row>
    <row r="60" spans="1:7">
      <c r="A60" s="941"/>
      <c r="B60" s="942"/>
      <c r="C60" s="942"/>
      <c r="D60" s="943"/>
      <c r="E60" s="944"/>
      <c r="F60" s="943"/>
      <c r="G60" s="945"/>
    </row>
    <row r="61" spans="1:7">
      <c r="A61" s="6"/>
      <c r="B61" s="946"/>
      <c r="C61" s="946"/>
      <c r="D61" s="9"/>
      <c r="E61" s="729"/>
      <c r="F61" s="9"/>
      <c r="G61" s="9"/>
    </row>
    <row r="62" spans="1:7">
      <c r="A62" s="6"/>
      <c r="B62" s="946"/>
      <c r="C62" s="946"/>
      <c r="D62" s="9"/>
      <c r="E62" s="729"/>
      <c r="F62" s="9"/>
      <c r="G62" s="9"/>
    </row>
    <row r="63" spans="1:7">
      <c r="A63" s="6"/>
      <c r="B63" s="946"/>
      <c r="C63" s="946"/>
      <c r="D63" s="9"/>
      <c r="E63" s="729"/>
      <c r="F63" s="9"/>
      <c r="G63" s="9"/>
    </row>
    <row r="64" spans="1:7">
      <c r="A64" s="6"/>
      <c r="B64" s="946"/>
      <c r="C64" s="946"/>
      <c r="D64" s="9"/>
      <c r="E64" s="729"/>
      <c r="F64" s="9"/>
      <c r="G64" s="9"/>
    </row>
    <row r="65" spans="1:7">
      <c r="A65" s="6"/>
      <c r="B65" s="946"/>
      <c r="C65" s="946"/>
      <c r="D65" s="9"/>
      <c r="E65" s="729"/>
      <c r="F65" s="9"/>
      <c r="G65" s="9"/>
    </row>
    <row r="66" spans="1:7">
      <c r="A66" s="6"/>
      <c r="B66" s="946"/>
      <c r="C66" s="946"/>
      <c r="D66" s="9"/>
      <c r="E66" s="729"/>
      <c r="F66" s="9"/>
      <c r="G66" s="9"/>
    </row>
    <row r="67" spans="1:7">
      <c r="A67" s="6"/>
      <c r="B67" s="946"/>
      <c r="C67" s="946"/>
      <c r="D67" s="9"/>
      <c r="E67" s="729"/>
      <c r="F67" s="9"/>
      <c r="G67" s="9"/>
    </row>
    <row r="68" spans="1:7">
      <c r="A68" s="6"/>
      <c r="B68" s="946"/>
      <c r="C68" s="946"/>
      <c r="D68" s="9"/>
      <c r="E68" s="729"/>
      <c r="F68" s="9"/>
      <c r="G68" s="9"/>
    </row>
    <row r="69" spans="1:7">
      <c r="A69" s="6"/>
      <c r="B69" s="946"/>
      <c r="C69" s="946"/>
      <c r="D69" s="9"/>
      <c r="E69" s="729"/>
      <c r="F69" s="9"/>
      <c r="G69" s="9"/>
    </row>
    <row r="70" spans="1:7">
      <c r="A70" s="6"/>
      <c r="B70" s="946"/>
      <c r="C70" s="946"/>
      <c r="D70" s="9"/>
      <c r="E70" s="729"/>
      <c r="F70" s="9"/>
      <c r="G70" s="9"/>
    </row>
    <row r="71" spans="1:7">
      <c r="A71" s="6"/>
      <c r="B71" s="946"/>
      <c r="C71" s="946"/>
      <c r="D71" s="9"/>
      <c r="E71" s="729"/>
      <c r="F71" s="9"/>
      <c r="G71" s="9"/>
    </row>
    <row r="72" spans="1:7">
      <c r="A72" s="6"/>
      <c r="B72" s="946"/>
      <c r="C72" s="946"/>
      <c r="D72" s="9"/>
      <c r="E72" s="729"/>
      <c r="F72" s="9"/>
      <c r="G72" s="9"/>
    </row>
    <row r="73" spans="1:7">
      <c r="A73" s="6"/>
      <c r="B73" s="946"/>
      <c r="C73" s="946"/>
      <c r="D73" s="9"/>
      <c r="E73" s="729"/>
      <c r="F73" s="9"/>
      <c r="G73" s="9"/>
    </row>
    <row r="74" spans="1:7">
      <c r="A74" s="6"/>
      <c r="B74" s="946"/>
      <c r="C74" s="946"/>
      <c r="D74" s="9"/>
      <c r="E74" s="729"/>
      <c r="F74" s="9"/>
      <c r="G74" s="9"/>
    </row>
    <row r="75" spans="1:7">
      <c r="A75" s="6"/>
      <c r="B75" s="946"/>
      <c r="C75" s="946"/>
      <c r="D75" s="9"/>
      <c r="E75" s="729"/>
      <c r="F75" s="9"/>
      <c r="G75" s="9"/>
    </row>
    <row r="76" spans="1:7">
      <c r="A76" s="6"/>
      <c r="B76" s="946"/>
      <c r="C76" s="946"/>
      <c r="D76" s="9"/>
      <c r="E76" s="729"/>
      <c r="F76" s="9"/>
      <c r="G76" s="9"/>
    </row>
    <row r="77" spans="1:7">
      <c r="A77" s="6"/>
      <c r="B77" s="946"/>
      <c r="C77" s="946"/>
      <c r="D77" s="9"/>
      <c r="E77" s="729"/>
      <c r="F77" s="9"/>
      <c r="G77" s="9"/>
    </row>
    <row r="78" spans="1:7">
      <c r="A78" s="6"/>
      <c r="B78" s="946"/>
      <c r="C78" s="946"/>
      <c r="D78" s="9"/>
      <c r="E78" s="729"/>
      <c r="F78" s="9"/>
      <c r="G78" s="9"/>
    </row>
    <row r="79" spans="1:7">
      <c r="A79" s="6"/>
      <c r="B79" s="946"/>
      <c r="C79" s="946"/>
      <c r="D79" s="9"/>
      <c r="E79" s="729"/>
      <c r="F79" s="9"/>
      <c r="G79" s="9"/>
    </row>
    <row r="80" spans="1:7">
      <c r="A80" s="6"/>
      <c r="B80" s="946"/>
      <c r="C80" s="946"/>
      <c r="D80" s="9"/>
      <c r="E80" s="729"/>
      <c r="F80" s="9"/>
      <c r="G80" s="9"/>
    </row>
    <row r="81" spans="1:7">
      <c r="A81" s="6"/>
      <c r="B81" s="946"/>
      <c r="C81" s="946"/>
      <c r="D81" s="9"/>
      <c r="E81" s="729"/>
      <c r="F81" s="9"/>
      <c r="G81" s="9"/>
    </row>
    <row r="82" spans="1:7">
      <c r="A82" s="6"/>
      <c r="B82" s="7"/>
      <c r="C82" s="946"/>
      <c r="D82" s="9"/>
      <c r="E82" s="729"/>
      <c r="F82" s="9"/>
      <c r="G82" s="9"/>
    </row>
    <row r="83" spans="1:7">
      <c r="A83" s="6"/>
      <c r="B83" s="7"/>
      <c r="C83" s="946"/>
      <c r="D83" s="9"/>
      <c r="E83" s="729"/>
      <c r="F83" s="9"/>
      <c r="G83" s="9"/>
    </row>
    <row r="84" spans="1:7">
      <c r="A84" s="6"/>
      <c r="B84" s="7"/>
      <c r="C84" s="946"/>
      <c r="D84" s="9"/>
      <c r="E84" s="729"/>
      <c r="F84" s="9"/>
      <c r="G84" s="9"/>
    </row>
    <row r="85" spans="1:7">
      <c r="A85" s="6"/>
      <c r="B85" s="7"/>
      <c r="C85" s="946"/>
      <c r="D85" s="9"/>
      <c r="E85" s="729"/>
      <c r="F85" s="9"/>
      <c r="G85" s="9"/>
    </row>
    <row r="86" spans="1:7">
      <c r="A86" s="6"/>
      <c r="B86" s="7"/>
      <c r="C86" s="946"/>
      <c r="D86" s="9"/>
      <c r="E86" s="729"/>
      <c r="F86" s="9"/>
      <c r="G86" s="9"/>
    </row>
    <row r="87" spans="1:7">
      <c r="A87" s="6"/>
      <c r="B87" s="7"/>
      <c r="C87" s="946"/>
      <c r="D87" s="9"/>
      <c r="E87" s="729"/>
      <c r="F87" s="9"/>
      <c r="G87" s="9"/>
    </row>
    <row r="88" spans="1:7">
      <c r="A88" s="6"/>
      <c r="B88" s="7"/>
      <c r="C88" s="946"/>
      <c r="D88" s="9"/>
      <c r="E88" s="729"/>
      <c r="F88" s="9"/>
      <c r="G88" s="9"/>
    </row>
    <row r="89" spans="1:7">
      <c r="A89" s="6"/>
      <c r="B89" s="7"/>
      <c r="C89" s="946"/>
      <c r="D89" s="9"/>
      <c r="E89" s="729"/>
      <c r="F89" s="9"/>
      <c r="G89" s="9"/>
    </row>
    <row r="90" spans="1:7">
      <c r="A90" s="6"/>
      <c r="B90" s="7"/>
      <c r="C90" s="946"/>
      <c r="D90" s="9"/>
      <c r="E90" s="729"/>
      <c r="F90" s="9"/>
      <c r="G90" s="9"/>
    </row>
    <row r="91" spans="1:7">
      <c r="A91" s="6"/>
      <c r="B91" s="7"/>
      <c r="C91" s="946"/>
      <c r="D91" s="9"/>
      <c r="E91" s="729"/>
      <c r="F91" s="9"/>
      <c r="G91" s="9"/>
    </row>
    <row r="92" spans="1:7">
      <c r="A92" s="6"/>
      <c r="B92" s="7"/>
      <c r="C92" s="946"/>
      <c r="D92" s="9"/>
      <c r="E92" s="729"/>
      <c r="F92" s="9"/>
      <c r="G92" s="9"/>
    </row>
    <row r="93" spans="1:7">
      <c r="A93" s="6"/>
      <c r="B93" s="7"/>
      <c r="C93" s="946"/>
      <c r="D93" s="9"/>
      <c r="E93" s="729"/>
      <c r="F93" s="9"/>
      <c r="G93" s="9"/>
    </row>
    <row r="94" spans="1:7">
      <c r="A94" s="6"/>
      <c r="B94" s="7"/>
      <c r="C94" s="946"/>
      <c r="D94" s="9"/>
      <c r="E94" s="729"/>
      <c r="F94" s="9"/>
      <c r="G94" s="9"/>
    </row>
    <row r="95" spans="1:7">
      <c r="A95" s="6"/>
      <c r="B95" s="7"/>
      <c r="C95" s="946"/>
      <c r="D95" s="9"/>
      <c r="E95" s="729"/>
      <c r="F95" s="9"/>
      <c r="G95" s="9"/>
    </row>
    <row r="96" spans="1:7">
      <c r="A96" s="6"/>
      <c r="B96" s="7"/>
      <c r="C96" s="946"/>
      <c r="D96" s="9"/>
      <c r="E96" s="729"/>
      <c r="F96" s="9"/>
      <c r="G96" s="9"/>
    </row>
    <row r="97" spans="1:7">
      <c r="A97" s="6"/>
      <c r="B97" s="7"/>
      <c r="C97" s="946"/>
      <c r="D97" s="9"/>
      <c r="E97" s="729"/>
      <c r="F97" s="9"/>
      <c r="G97" s="9"/>
    </row>
    <row r="98" spans="1:7">
      <c r="A98" s="6"/>
      <c r="B98" s="7"/>
      <c r="C98" s="946"/>
      <c r="D98" s="9"/>
      <c r="E98" s="729"/>
      <c r="F98" s="9"/>
      <c r="G98" s="9"/>
    </row>
    <row r="99" spans="1:7">
      <c r="A99" s="6"/>
      <c r="B99" s="7"/>
      <c r="C99" s="946"/>
      <c r="D99" s="9"/>
      <c r="E99" s="729"/>
      <c r="F99" s="9"/>
      <c r="G99" s="9"/>
    </row>
    <row r="100" spans="1:7">
      <c r="A100" s="6"/>
      <c r="B100" s="7"/>
      <c r="C100" s="946"/>
      <c r="D100" s="9"/>
      <c r="E100" s="729"/>
      <c r="F100" s="9"/>
      <c r="G100" s="9"/>
    </row>
    <row r="101" spans="1:7">
      <c r="A101" s="6"/>
      <c r="B101" s="7"/>
      <c r="C101" s="946"/>
      <c r="D101" s="9"/>
      <c r="E101" s="729"/>
      <c r="F101" s="9"/>
      <c r="G101" s="9"/>
    </row>
    <row r="102" spans="1:7">
      <c r="A102" s="6"/>
      <c r="B102" s="7"/>
      <c r="C102" s="946"/>
      <c r="D102" s="9"/>
      <c r="E102" s="729"/>
      <c r="F102" s="9"/>
      <c r="G102" s="9"/>
    </row>
    <row r="103" spans="1:7">
      <c r="A103" s="6"/>
      <c r="B103" s="7"/>
      <c r="C103" s="946"/>
      <c r="D103" s="9"/>
      <c r="E103" s="729"/>
      <c r="F103" s="9"/>
      <c r="G103" s="9"/>
    </row>
    <row r="104" spans="1:7">
      <c r="A104" s="6"/>
      <c r="B104" s="7"/>
      <c r="C104" s="946"/>
      <c r="D104" s="9"/>
      <c r="E104" s="729"/>
      <c r="F104" s="9"/>
      <c r="G104" s="9"/>
    </row>
    <row r="105" spans="1:7">
      <c r="A105" s="6"/>
      <c r="B105" s="7"/>
      <c r="C105" s="946"/>
      <c r="D105" s="9"/>
      <c r="E105" s="729"/>
      <c r="F105" s="9"/>
      <c r="G105" s="9"/>
    </row>
    <row r="106" spans="1:7">
      <c r="A106" s="6"/>
      <c r="B106" s="7"/>
      <c r="C106" s="946"/>
      <c r="D106" s="9"/>
      <c r="E106" s="729"/>
      <c r="F106" s="9"/>
      <c r="G106" s="9"/>
    </row>
    <row r="107" spans="1:7">
      <c r="A107" s="6"/>
      <c r="B107" s="7"/>
      <c r="C107" s="946"/>
      <c r="D107" s="9"/>
      <c r="E107" s="729"/>
      <c r="F107" s="9"/>
      <c r="G107" s="9"/>
    </row>
    <row r="108" spans="1:7">
      <c r="A108" s="6"/>
      <c r="B108" s="7"/>
      <c r="C108" s="946"/>
      <c r="D108" s="9"/>
      <c r="E108" s="729"/>
      <c r="F108" s="9"/>
      <c r="G108" s="9"/>
    </row>
    <row r="109" spans="1:7">
      <c r="A109" s="6"/>
      <c r="B109" s="7"/>
      <c r="C109" s="946"/>
      <c r="D109" s="9"/>
      <c r="E109" s="729"/>
      <c r="F109" s="9"/>
      <c r="G109" s="9"/>
    </row>
    <row r="110" spans="1:7">
      <c r="A110" s="6"/>
      <c r="B110" s="7"/>
      <c r="C110" s="946"/>
      <c r="D110" s="9"/>
      <c r="E110" s="729"/>
      <c r="F110" s="9"/>
      <c r="G110" s="9"/>
    </row>
    <row r="111" spans="1:7">
      <c r="A111" s="6"/>
      <c r="B111" s="7"/>
      <c r="C111" s="946"/>
      <c r="D111" s="9"/>
      <c r="E111" s="729"/>
      <c r="F111" s="9"/>
      <c r="G111" s="9"/>
    </row>
    <row r="112" spans="1:7">
      <c r="A112" s="6"/>
      <c r="B112" s="7"/>
      <c r="C112" s="946"/>
      <c r="D112" s="9"/>
      <c r="E112" s="729"/>
      <c r="F112" s="9"/>
      <c r="G112" s="9"/>
    </row>
    <row r="113" spans="1:7">
      <c r="A113" s="6"/>
      <c r="B113" s="7"/>
      <c r="C113" s="946"/>
      <c r="D113" s="9"/>
      <c r="E113" s="729"/>
      <c r="F113" s="9"/>
      <c r="G113" s="9"/>
    </row>
    <row r="114" spans="1:7">
      <c r="A114" s="6"/>
      <c r="B114" s="7"/>
      <c r="C114" s="946"/>
      <c r="D114" s="9"/>
      <c r="E114" s="729"/>
      <c r="F114" s="9"/>
      <c r="G114" s="9"/>
    </row>
    <row r="115" spans="1:7">
      <c r="A115" s="6"/>
      <c r="B115" s="7"/>
      <c r="C115" s="946"/>
      <c r="D115" s="9"/>
      <c r="E115" s="729"/>
      <c r="F115" s="9"/>
      <c r="G115" s="9"/>
    </row>
    <row r="116" spans="1:7">
      <c r="A116" s="6"/>
      <c r="B116" s="7"/>
      <c r="C116" s="946"/>
      <c r="D116" s="9"/>
      <c r="E116" s="729"/>
      <c r="F116" s="9"/>
      <c r="G116" s="9"/>
    </row>
    <row r="117" spans="1:7">
      <c r="A117" s="6"/>
      <c r="B117" s="7"/>
      <c r="C117" s="946"/>
      <c r="D117" s="9"/>
      <c r="E117" s="729"/>
      <c r="F117" s="9"/>
      <c r="G117" s="9"/>
    </row>
    <row r="118" spans="1:7">
      <c r="A118" s="947"/>
      <c r="B118" s="947"/>
      <c r="C118" s="947"/>
      <c r="D118" s="947"/>
      <c r="E118" s="947"/>
      <c r="F118" s="947"/>
      <c r="G118" s="947"/>
    </row>
    <row r="131" spans="4:10">
      <c r="D131" s="43"/>
      <c r="E131" s="43"/>
      <c r="F131" s="43"/>
      <c r="G131" s="43"/>
      <c r="I131" s="45"/>
      <c r="J131" s="45"/>
    </row>
    <row r="132" spans="4:10">
      <c r="D132" s="43"/>
      <c r="E132" s="43"/>
      <c r="F132" s="43"/>
      <c r="G132" s="43"/>
      <c r="I132" s="45"/>
      <c r="J132" s="45"/>
    </row>
    <row r="133" spans="4:10">
      <c r="D133" s="43"/>
      <c r="E133" s="43"/>
      <c r="F133" s="43"/>
      <c r="G133" s="43"/>
      <c r="I133" s="45"/>
      <c r="J133" s="45"/>
    </row>
    <row r="134" spans="4:10">
      <c r="D134" s="43"/>
      <c r="E134" s="43"/>
      <c r="F134" s="43"/>
      <c r="G134" s="43"/>
      <c r="I134" s="45"/>
      <c r="J134" s="45"/>
    </row>
    <row r="135" spans="4:10">
      <c r="D135" s="43"/>
      <c r="E135" s="43"/>
      <c r="F135" s="43"/>
      <c r="G135" s="43"/>
      <c r="I135" s="45"/>
      <c r="J135" s="45"/>
    </row>
    <row r="136" spans="4:10">
      <c r="D136" s="43"/>
      <c r="E136" s="43"/>
      <c r="F136" s="43"/>
      <c r="G136" s="43"/>
      <c r="I136" s="45"/>
      <c r="J136" s="45"/>
    </row>
    <row r="137" spans="4:10">
      <c r="D137" s="43"/>
      <c r="E137" s="43"/>
      <c r="F137" s="43"/>
      <c r="G137" s="43"/>
      <c r="I137" s="45"/>
      <c r="J137" s="45"/>
    </row>
    <row r="138" spans="4:10">
      <c r="D138" s="43"/>
      <c r="E138" s="43"/>
      <c r="F138" s="43"/>
      <c r="G138" s="43"/>
      <c r="I138" s="45"/>
      <c r="J138" s="45"/>
    </row>
    <row r="139" spans="4:10">
      <c r="D139" s="43"/>
      <c r="E139" s="43"/>
      <c r="F139" s="43"/>
      <c r="G139" s="43"/>
      <c r="I139" s="45"/>
      <c r="J139" s="45"/>
    </row>
    <row r="140" spans="4:10">
      <c r="D140" s="43"/>
      <c r="E140" s="43"/>
      <c r="F140" s="43"/>
      <c r="G140" s="43"/>
      <c r="I140" s="45"/>
      <c r="J140" s="45"/>
    </row>
    <row r="141" spans="4:10">
      <c r="D141" s="43"/>
      <c r="E141" s="43"/>
      <c r="F141" s="43"/>
      <c r="G141" s="43"/>
      <c r="I141" s="45"/>
      <c r="J141" s="45"/>
    </row>
    <row r="142" spans="4:10">
      <c r="D142" s="43"/>
      <c r="E142" s="43"/>
      <c r="F142" s="43"/>
      <c r="G142" s="43"/>
      <c r="I142" s="45"/>
      <c r="J142" s="45"/>
    </row>
    <row r="143" spans="4:10">
      <c r="D143" s="43"/>
      <c r="E143" s="43"/>
      <c r="F143" s="43"/>
      <c r="G143" s="43"/>
      <c r="I143" s="45"/>
      <c r="J143" s="45"/>
    </row>
    <row r="144" spans="4:10">
      <c r="D144" s="43"/>
      <c r="E144" s="43"/>
      <c r="F144" s="43"/>
      <c r="G144" s="43"/>
      <c r="I144" s="45"/>
      <c r="J144" s="45"/>
    </row>
    <row r="145" spans="4:10">
      <c r="D145" s="43"/>
      <c r="E145" s="43"/>
      <c r="F145" s="43"/>
      <c r="G145" s="43"/>
      <c r="I145" s="45"/>
      <c r="J145" s="45"/>
    </row>
    <row r="146" spans="4:10">
      <c r="D146" s="43"/>
      <c r="E146" s="43"/>
      <c r="F146" s="43"/>
      <c r="G146" s="43"/>
      <c r="I146" s="45"/>
      <c r="J146" s="45"/>
    </row>
    <row r="147" spans="4:10">
      <c r="D147" s="43"/>
      <c r="E147" s="43"/>
      <c r="F147" s="43"/>
      <c r="G147" s="43"/>
      <c r="I147" s="45"/>
      <c r="J147" s="45"/>
    </row>
    <row r="148" spans="4:10">
      <c r="D148" s="43"/>
      <c r="E148" s="43"/>
      <c r="F148" s="43"/>
      <c r="G148" s="43"/>
      <c r="I148" s="45"/>
      <c r="J148" s="45"/>
    </row>
    <row r="149" spans="4:10">
      <c r="D149" s="43"/>
      <c r="E149" s="43"/>
      <c r="F149" s="43"/>
      <c r="G149" s="43"/>
      <c r="I149" s="45"/>
      <c r="J149" s="45"/>
    </row>
    <row r="150" spans="4:10">
      <c r="D150" s="43"/>
      <c r="E150" s="43"/>
      <c r="F150" s="43"/>
      <c r="G150" s="43"/>
      <c r="I150" s="45"/>
      <c r="J150" s="45"/>
    </row>
    <row r="151" spans="4:10">
      <c r="D151" s="43"/>
      <c r="E151" s="43"/>
      <c r="F151" s="43"/>
      <c r="G151" s="43"/>
      <c r="I151" s="45"/>
      <c r="J151" s="45"/>
    </row>
    <row r="152" spans="4:10">
      <c r="D152" s="43"/>
      <c r="E152" s="43"/>
      <c r="F152" s="43"/>
      <c r="G152" s="43"/>
      <c r="I152" s="45"/>
      <c r="J152" s="45"/>
    </row>
    <row r="153" spans="4:10">
      <c r="D153" s="43"/>
      <c r="E153" s="43"/>
      <c r="F153" s="43"/>
      <c r="G153" s="43"/>
      <c r="I153" s="45"/>
      <c r="J153" s="45"/>
    </row>
    <row r="154" spans="4:10">
      <c r="D154" s="43"/>
      <c r="E154" s="43"/>
      <c r="F154" s="43"/>
      <c r="G154" s="43"/>
      <c r="I154" s="45"/>
      <c r="J154" s="45"/>
    </row>
    <row r="155" spans="4:10">
      <c r="D155" s="43"/>
      <c r="E155" s="43"/>
      <c r="F155" s="43"/>
      <c r="G155" s="43"/>
      <c r="I155" s="45"/>
      <c r="J155" s="45"/>
    </row>
    <row r="156" spans="4:10">
      <c r="D156" s="43"/>
      <c r="E156" s="43"/>
      <c r="F156" s="43"/>
      <c r="G156" s="43"/>
      <c r="I156" s="45"/>
      <c r="J156" s="45"/>
    </row>
    <row r="157" spans="4:10">
      <c r="D157" s="43"/>
      <c r="E157" s="43"/>
      <c r="F157" s="43"/>
      <c r="G157" s="43"/>
      <c r="I157" s="45"/>
      <c r="J157" s="45"/>
    </row>
    <row r="158" spans="4:10">
      <c r="D158" s="43"/>
      <c r="E158" s="43"/>
      <c r="F158" s="43"/>
      <c r="G158" s="43"/>
      <c r="I158" s="45"/>
      <c r="J158" s="45"/>
    </row>
    <row r="159" spans="4:10">
      <c r="D159" s="43"/>
      <c r="E159" s="43"/>
      <c r="F159" s="43"/>
      <c r="G159" s="43"/>
      <c r="I159" s="45"/>
      <c r="J159" s="45"/>
    </row>
    <row r="160" spans="4:10">
      <c r="D160" s="43"/>
      <c r="E160" s="43"/>
      <c r="F160" s="43"/>
      <c r="G160" s="43"/>
      <c r="I160" s="45"/>
      <c r="J160" s="45"/>
    </row>
    <row r="161" spans="4:10">
      <c r="D161" s="43"/>
      <c r="E161" s="43"/>
      <c r="F161" s="43"/>
      <c r="G161" s="43"/>
      <c r="I161" s="45"/>
      <c r="J161" s="45"/>
    </row>
    <row r="162" spans="4:10">
      <c r="D162" s="43"/>
      <c r="E162" s="43"/>
      <c r="F162" s="43"/>
      <c r="G162" s="43"/>
      <c r="I162" s="45"/>
      <c r="J162" s="45"/>
    </row>
    <row r="163" spans="4:10">
      <c r="D163" s="43"/>
      <c r="E163" s="43"/>
      <c r="F163" s="43"/>
      <c r="G163" s="43"/>
      <c r="I163" s="45"/>
      <c r="J163" s="45"/>
    </row>
    <row r="164" spans="4:10">
      <c r="D164" s="43"/>
      <c r="E164" s="43"/>
      <c r="F164" s="43"/>
      <c r="G164" s="43"/>
      <c r="I164" s="45"/>
      <c r="J164" s="45"/>
    </row>
    <row r="165" spans="4:10">
      <c r="D165" s="43"/>
      <c r="E165" s="43"/>
      <c r="F165" s="43"/>
      <c r="G165" s="43"/>
      <c r="I165" s="45"/>
      <c r="J165" s="45"/>
    </row>
    <row r="166" spans="4:10">
      <c r="D166" s="43"/>
      <c r="E166" s="43"/>
      <c r="F166" s="43"/>
      <c r="G166" s="43"/>
      <c r="I166" s="45"/>
      <c r="J166" s="45"/>
    </row>
    <row r="167" spans="4:10">
      <c r="D167" s="43"/>
      <c r="E167" s="43"/>
      <c r="F167" s="43"/>
      <c r="G167" s="43"/>
      <c r="I167" s="45"/>
      <c r="J167" s="45"/>
    </row>
    <row r="168" spans="4:10">
      <c r="D168" s="43"/>
      <c r="E168" s="43"/>
      <c r="F168" s="43"/>
      <c r="G168" s="43"/>
      <c r="I168" s="45"/>
      <c r="J168" s="45"/>
    </row>
    <row r="169" spans="4:10">
      <c r="D169" s="43"/>
      <c r="E169" s="43"/>
      <c r="F169" s="43"/>
      <c r="G169" s="43"/>
      <c r="I169" s="45"/>
      <c r="J169" s="45"/>
    </row>
    <row r="170" spans="4:10">
      <c r="D170" s="43"/>
      <c r="E170" s="43"/>
      <c r="F170" s="43"/>
      <c r="G170" s="43"/>
      <c r="I170" s="45"/>
      <c r="J170" s="45"/>
    </row>
    <row r="171" spans="4:10">
      <c r="D171" s="43"/>
      <c r="E171" s="43"/>
      <c r="F171" s="43"/>
      <c r="G171" s="43"/>
      <c r="I171" s="45"/>
      <c r="J171" s="45"/>
    </row>
    <row r="172" spans="4:10">
      <c r="D172" s="43"/>
      <c r="E172" s="43"/>
      <c r="F172" s="43"/>
      <c r="G172" s="43"/>
      <c r="I172" s="45"/>
      <c r="J172" s="45"/>
    </row>
    <row r="173" spans="4:10">
      <c r="D173" s="43"/>
      <c r="E173" s="43"/>
      <c r="F173" s="43"/>
      <c r="G173" s="43"/>
      <c r="I173" s="45"/>
      <c r="J173" s="45"/>
    </row>
    <row r="174" spans="4:10">
      <c r="D174" s="43"/>
      <c r="E174" s="43"/>
      <c r="F174" s="43"/>
      <c r="G174" s="43"/>
      <c r="I174" s="45"/>
      <c r="J174" s="45"/>
    </row>
    <row r="175" spans="4:10">
      <c r="D175" s="43"/>
      <c r="E175" s="43"/>
      <c r="F175" s="43"/>
      <c r="G175" s="43"/>
      <c r="I175" s="45"/>
      <c r="J175" s="45"/>
    </row>
    <row r="176" spans="4:10">
      <c r="D176" s="43"/>
      <c r="E176" s="43"/>
      <c r="F176" s="43"/>
      <c r="G176" s="43"/>
      <c r="I176" s="45"/>
      <c r="J176" s="45"/>
    </row>
    <row r="177" spans="4:10">
      <c r="D177" s="43"/>
      <c r="E177" s="43"/>
      <c r="F177" s="43"/>
      <c r="G177" s="43"/>
      <c r="I177" s="45"/>
      <c r="J177" s="45"/>
    </row>
    <row r="178" spans="4:10">
      <c r="D178" s="43"/>
      <c r="E178" s="43"/>
      <c r="F178" s="43"/>
      <c r="G178" s="43"/>
      <c r="I178" s="45"/>
      <c r="J178" s="45"/>
    </row>
    <row r="179" spans="4:10">
      <c r="D179" s="43"/>
      <c r="E179" s="43"/>
      <c r="F179" s="43"/>
      <c r="G179" s="43"/>
      <c r="I179" s="45"/>
      <c r="J179" s="45"/>
    </row>
    <row r="180" spans="4:10">
      <c r="D180" s="43"/>
      <c r="E180" s="43"/>
      <c r="F180" s="43"/>
      <c r="G180" s="43"/>
      <c r="I180" s="45"/>
      <c r="J180" s="45"/>
    </row>
    <row r="181" spans="4:10">
      <c r="D181" s="43"/>
      <c r="E181" s="43"/>
      <c r="F181" s="43"/>
      <c r="G181" s="43"/>
      <c r="I181" s="45"/>
      <c r="J181" s="45"/>
    </row>
    <row r="182" spans="4:10">
      <c r="D182" s="43"/>
      <c r="E182" s="43"/>
      <c r="F182" s="43"/>
      <c r="G182" s="43"/>
      <c r="I182" s="45"/>
      <c r="J182" s="45"/>
    </row>
    <row r="183" spans="4:10">
      <c r="D183" s="43"/>
      <c r="E183" s="43"/>
      <c r="F183" s="43"/>
      <c r="G183" s="43"/>
      <c r="I183" s="45"/>
      <c r="J183" s="45"/>
    </row>
    <row r="184" spans="4:10">
      <c r="D184" s="43"/>
      <c r="E184" s="43"/>
      <c r="F184" s="43"/>
      <c r="G184" s="43"/>
      <c r="I184" s="45"/>
      <c r="J184" s="45"/>
    </row>
    <row r="185" spans="4:10">
      <c r="D185" s="43"/>
      <c r="E185" s="43"/>
      <c r="F185" s="43"/>
      <c r="G185" s="43"/>
      <c r="I185" s="45"/>
      <c r="J185" s="45"/>
    </row>
    <row r="186" spans="4:10">
      <c r="D186" s="43"/>
      <c r="E186" s="43"/>
      <c r="F186" s="43"/>
      <c r="G186" s="43"/>
      <c r="I186" s="45"/>
      <c r="J186" s="45"/>
    </row>
    <row r="187" spans="4:10">
      <c r="D187" s="43"/>
      <c r="E187" s="43"/>
      <c r="F187" s="43"/>
      <c r="G187" s="43"/>
      <c r="I187" s="45"/>
      <c r="J187" s="45"/>
    </row>
    <row r="188" spans="4:10">
      <c r="D188" s="43"/>
      <c r="E188" s="43"/>
      <c r="F188" s="43"/>
      <c r="G188" s="43"/>
      <c r="I188" s="45"/>
      <c r="J188" s="45"/>
    </row>
    <row r="189" spans="4:10">
      <c r="D189" s="43"/>
      <c r="E189" s="43"/>
      <c r="F189" s="43"/>
      <c r="G189" s="43"/>
      <c r="I189" s="45"/>
      <c r="J189" s="45"/>
    </row>
    <row r="190" spans="4:10">
      <c r="D190" s="43"/>
      <c r="E190" s="43"/>
      <c r="F190" s="43"/>
      <c r="G190" s="43"/>
      <c r="I190" s="45"/>
      <c r="J190" s="45"/>
    </row>
    <row r="191" spans="4:10">
      <c r="D191" s="43"/>
      <c r="E191" s="43"/>
      <c r="F191" s="43"/>
      <c r="G191" s="43"/>
      <c r="I191" s="45"/>
      <c r="J191" s="45"/>
    </row>
    <row r="192" spans="4:10">
      <c r="D192" s="43"/>
      <c r="E192" s="43"/>
      <c r="F192" s="43"/>
      <c r="G192" s="43"/>
      <c r="I192" s="45"/>
      <c r="J192" s="45"/>
    </row>
    <row r="193" spans="2:10">
      <c r="D193" s="43"/>
      <c r="E193" s="43"/>
      <c r="F193" s="43"/>
      <c r="G193" s="43"/>
      <c r="I193" s="45"/>
      <c r="J193" s="45"/>
    </row>
    <row r="194" spans="2:10">
      <c r="D194" s="43"/>
      <c r="E194" s="43"/>
      <c r="F194" s="43"/>
      <c r="G194" s="43"/>
      <c r="I194" s="45"/>
      <c r="J194" s="45"/>
    </row>
    <row r="195" spans="2:10">
      <c r="D195" s="43"/>
      <c r="E195" s="43"/>
      <c r="F195" s="43"/>
      <c r="G195" s="43"/>
      <c r="I195" s="45"/>
      <c r="J195" s="45"/>
    </row>
    <row r="196" spans="2:10">
      <c r="D196" s="43"/>
      <c r="E196" s="43"/>
      <c r="F196" s="43"/>
      <c r="G196" s="43"/>
      <c r="I196" s="45"/>
      <c r="J196" s="45"/>
    </row>
    <row r="197" spans="2:10">
      <c r="D197" s="43"/>
      <c r="E197" s="43"/>
      <c r="F197" s="43"/>
      <c r="G197" s="43"/>
      <c r="I197" s="45"/>
      <c r="J197" s="45"/>
    </row>
    <row r="198" spans="2:10">
      <c r="D198" s="43"/>
      <c r="E198" s="43"/>
      <c r="F198" s="43"/>
      <c r="G198" s="43"/>
      <c r="I198" s="45"/>
      <c r="J198" s="45"/>
    </row>
    <row r="199" spans="2:10">
      <c r="D199" s="43"/>
      <c r="E199" s="43"/>
      <c r="F199" s="43"/>
      <c r="G199" s="43"/>
      <c r="I199" s="45"/>
      <c r="J199" s="45"/>
    </row>
    <row r="200" spans="2:10">
      <c r="D200" s="43"/>
      <c r="E200" s="43"/>
      <c r="F200" s="43"/>
      <c r="G200" s="43"/>
      <c r="I200" s="45"/>
      <c r="J200" s="45"/>
    </row>
    <row r="201" spans="2:10">
      <c r="D201" s="43"/>
      <c r="E201" s="43"/>
      <c r="F201" s="43"/>
      <c r="G201" s="43"/>
      <c r="I201" s="45"/>
      <c r="J201" s="45"/>
    </row>
    <row r="202" spans="2:10">
      <c r="D202" s="43"/>
      <c r="E202" s="43"/>
      <c r="F202" s="43"/>
      <c r="G202" s="43"/>
      <c r="I202" s="45"/>
      <c r="J202" s="45"/>
    </row>
    <row r="203" spans="2:10">
      <c r="D203" s="43"/>
      <c r="E203" s="43"/>
      <c r="F203" s="43"/>
      <c r="G203" s="43"/>
      <c r="I203" s="45"/>
      <c r="J203" s="45"/>
    </row>
    <row r="204" spans="2:10">
      <c r="D204" s="43"/>
      <c r="E204" s="43"/>
      <c r="F204" s="43"/>
      <c r="G204" s="43"/>
      <c r="I204" s="45"/>
      <c r="J204" s="45"/>
    </row>
    <row r="205" spans="2:10">
      <c r="D205" s="43"/>
      <c r="E205" s="43"/>
      <c r="F205" s="43"/>
      <c r="G205" s="43"/>
      <c r="I205" s="45"/>
      <c r="J205" s="45"/>
    </row>
    <row r="208" spans="2:10">
      <c r="B208">
        <f>COUNTIF($C$131:$C$205,"C")</f>
        <v>0</v>
      </c>
    </row>
    <row r="209" spans="2:2">
      <c r="B209">
        <f>COUNTIF($C$131:$C$205,"S")</f>
        <v>0</v>
      </c>
    </row>
    <row r="210" spans="2:2">
      <c r="B210">
        <f>COUNTIF($C$131:$C$205,"A")</f>
        <v>0</v>
      </c>
    </row>
    <row r="211" spans="2:2">
      <c r="B211">
        <f>COUNTIF($C$131:$C$205,"M")</f>
        <v>0</v>
      </c>
    </row>
    <row r="212" spans="2:2">
      <c r="B212">
        <f>COUNTIF($C$131:$C$205,"E")</f>
        <v>0</v>
      </c>
    </row>
  </sheetData>
  <mergeCells count="60">
    <mergeCell ref="A1:K1"/>
    <mergeCell ref="G2:K2"/>
    <mergeCell ref="A5:B5"/>
    <mergeCell ref="A6:B6"/>
    <mergeCell ref="A7:B7"/>
    <mergeCell ref="A8:B8"/>
    <mergeCell ref="A10:L10"/>
    <mergeCell ref="A13:C13"/>
    <mergeCell ref="A14:C14"/>
    <mergeCell ref="A15:C15"/>
    <mergeCell ref="A16:C16"/>
    <mergeCell ref="A17:C17"/>
    <mergeCell ref="A18:C18"/>
    <mergeCell ref="A21:L21"/>
    <mergeCell ref="A24:C24"/>
    <mergeCell ref="A25:C25"/>
    <mergeCell ref="A26:C26"/>
    <mergeCell ref="A27:C27"/>
    <mergeCell ref="A28:C28"/>
    <mergeCell ref="A29:C29"/>
    <mergeCell ref="A31:J31"/>
    <mergeCell ref="A34:C34"/>
    <mergeCell ref="J34:L34"/>
    <mergeCell ref="A35:C35"/>
    <mergeCell ref="J35:L35"/>
    <mergeCell ref="A36:C36"/>
    <mergeCell ref="J36:L36"/>
    <mergeCell ref="A37:C37"/>
    <mergeCell ref="J37:L37"/>
    <mergeCell ref="A38:C38"/>
    <mergeCell ref="J38:L38"/>
    <mergeCell ref="A39:C39"/>
    <mergeCell ref="J39:L39"/>
    <mergeCell ref="A41:G41"/>
    <mergeCell ref="C2:C4"/>
    <mergeCell ref="D2:D4"/>
    <mergeCell ref="D11:D12"/>
    <mergeCell ref="D22:D23"/>
    <mergeCell ref="D32:D33"/>
    <mergeCell ref="E2:E4"/>
    <mergeCell ref="E32:E33"/>
    <mergeCell ref="F2:F4"/>
    <mergeCell ref="F32:F33"/>
    <mergeCell ref="G3:G4"/>
    <mergeCell ref="G32:G33"/>
    <mergeCell ref="H3:H4"/>
    <mergeCell ref="H32:H33"/>
    <mergeCell ref="I3:I4"/>
    <mergeCell ref="I32:I33"/>
    <mergeCell ref="J3:J4"/>
    <mergeCell ref="J11:J12"/>
    <mergeCell ref="J22:J23"/>
    <mergeCell ref="K3:K4"/>
    <mergeCell ref="L11:L12"/>
    <mergeCell ref="L22:L23"/>
    <mergeCell ref="A2:B4"/>
    <mergeCell ref="A11:C12"/>
    <mergeCell ref="A22:C23"/>
    <mergeCell ref="A32:C33"/>
    <mergeCell ref="J32:L33"/>
  </mergeCells>
  <dataValidations count="4">
    <dataValidation allowBlank="1" showInputMessage="1" showErrorMessage="1" prompt="Non-Conformance Report" sqref="A5"/>
    <dataValidation allowBlank="1" sqref="A6:B6"/>
    <dataValidation allowBlank="1" showInputMessage="1" showErrorMessage="1" prompt="Material Inspection Report" sqref="A7"/>
    <dataValidation allowBlank="1" showInputMessage="1" showErrorMessage="1" prompt="Field Inspection Report" sqref="A8"/>
  </dataValidations>
  <pageMargins left="1" right="1" top="1" bottom="1" header="0.5" footer="0.5"/>
  <pageSetup paperSize="8" scale="86" fitToWidth="0" orientation="portrait"/>
  <headerFooter>
    <oddFooter>&amp;R
&amp;1#&amp;"Aptos"&amp;10&amp;K000000 Data sensitivity - Public</oddFooter>
  </headerFooter>
  <colBreaks count="1" manualBreakCount="1">
    <brk id="12"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599993896298105"/>
    <pageSetUpPr fitToPage="1"/>
  </sheetPr>
  <dimension ref="B1:BE119"/>
  <sheetViews>
    <sheetView view="pageBreakPreview" zoomScaleNormal="100" topLeftCell="A4" workbookViewId="0">
      <selection activeCell="B2" sqref="B2:AH29"/>
    </sheetView>
  </sheetViews>
  <sheetFormatPr defaultColWidth="9.21904761904762" defaultRowHeight="12.75"/>
  <cols>
    <col min="1" max="1" width="0.438095238095238" style="731" customWidth="1"/>
    <col min="2" max="2" width="3" style="731" customWidth="1"/>
    <col min="3" max="3" width="4.43809523809524" style="731" customWidth="1"/>
    <col min="4" max="4" width="4.55238095238095" style="731" customWidth="1"/>
    <col min="5" max="5" width="6.43809523809524" style="731" customWidth="1"/>
    <col min="6" max="6" width="5.43809523809524" style="731" customWidth="1"/>
    <col min="7" max="8" width="4.43809523809524" style="731" customWidth="1"/>
    <col min="9" max="10" width="4.21904761904762" style="731" customWidth="1"/>
    <col min="11" max="11" width="0.438095238095238" style="731" hidden="1" customWidth="1"/>
    <col min="12" max="12" width="1.43809523809524" style="731" customWidth="1"/>
    <col min="13" max="14" width="3.21904761904762" style="731" customWidth="1"/>
    <col min="15" max="15" width="2" style="731" customWidth="1"/>
    <col min="16" max="17" width="1.43809523809524" style="731" customWidth="1"/>
    <col min="18" max="18" width="2" style="731" customWidth="1"/>
    <col min="19" max="19" width="3.43809523809524" style="732" customWidth="1"/>
    <col min="20" max="20" width="5.43809523809524" style="731" customWidth="1"/>
    <col min="21" max="21" width="5.21904761904762" style="731" customWidth="1"/>
    <col min="22" max="22" width="8.43809523809524" style="731" customWidth="1"/>
    <col min="23" max="23" width="4.43809523809524" style="731" customWidth="1"/>
    <col min="24" max="24" width="5.21904761904762" style="731" customWidth="1"/>
    <col min="25" max="25" width="4.43809523809524" style="731" customWidth="1"/>
    <col min="26" max="26" width="3.21904761904762" style="731" customWidth="1"/>
    <col min="27" max="27" width="3.43809523809524" style="731" customWidth="1"/>
    <col min="28" max="28" width="3.43809523809524" style="731" hidden="1" customWidth="1"/>
    <col min="29" max="29" width="1.43809523809524" style="731" customWidth="1"/>
    <col min="30" max="31" width="2.78095238095238" style="731" customWidth="1"/>
    <col min="32" max="32" width="1.55238095238095" style="731" customWidth="1"/>
    <col min="33" max="33" width="1.43809523809524" style="731" customWidth="1"/>
    <col min="34" max="34" width="1.55238095238095" style="731" customWidth="1"/>
    <col min="35" max="36" width="3.43809523809524" style="733" customWidth="1"/>
    <col min="37" max="37" width="9.21904761904762" style="731" customWidth="1"/>
    <col min="38" max="49" width="9.21904761904762" style="731" hidden="1" customWidth="1"/>
    <col min="50" max="16384" width="9.21904761904762" style="731"/>
  </cols>
  <sheetData>
    <row r="1" ht="27.6" customHeight="1" spans="2:57">
      <c r="B1" s="734" t="s">
        <v>449</v>
      </c>
      <c r="C1" s="735"/>
      <c r="D1" s="735"/>
      <c r="E1" s="735"/>
      <c r="F1" s="735"/>
      <c r="G1" s="735"/>
      <c r="H1" s="735"/>
      <c r="I1" s="735"/>
      <c r="J1" s="735"/>
      <c r="K1" s="735"/>
      <c r="L1" s="735"/>
      <c r="M1" s="735"/>
      <c r="N1" s="735"/>
      <c r="O1" s="735"/>
      <c r="P1" s="735"/>
      <c r="Q1" s="735"/>
      <c r="R1" s="735"/>
      <c r="S1" s="735"/>
      <c r="T1" s="735"/>
      <c r="U1" s="735"/>
      <c r="V1" s="735"/>
      <c r="W1" s="735"/>
      <c r="X1" s="735"/>
      <c r="Y1" s="735"/>
      <c r="Z1" s="735"/>
      <c r="AA1" s="735"/>
      <c r="AB1" s="735"/>
      <c r="AC1" s="735"/>
      <c r="AD1" s="735"/>
      <c r="AE1" s="735"/>
      <c r="AF1" s="735"/>
      <c r="AG1" s="735"/>
      <c r="AH1" s="736"/>
      <c r="AI1" s="731"/>
      <c r="AJ1" s="731"/>
    </row>
    <row r="2" ht="17.1" customHeight="1" spans="2:57">
      <c r="B2" s="737" t="s">
        <v>280</v>
      </c>
      <c r="C2" s="738"/>
      <c r="D2" s="739"/>
      <c r="E2" s="740">
        <v>46284</v>
      </c>
      <c r="F2" s="741"/>
      <c r="G2" s="741"/>
      <c r="H2" s="741"/>
      <c r="I2" s="741"/>
      <c r="J2" s="742"/>
      <c r="K2" s="743"/>
      <c r="L2" s="744" t="s">
        <v>450</v>
      </c>
      <c r="M2" s="745"/>
      <c r="N2" s="745"/>
      <c r="O2" s="745"/>
      <c r="P2" s="745"/>
      <c r="Q2" s="745"/>
      <c r="R2" s="745"/>
      <c r="S2" s="745"/>
      <c r="T2" s="746"/>
      <c r="U2" s="747" t="s">
        <v>451</v>
      </c>
      <c r="V2" s="747"/>
      <c r="W2" s="747"/>
      <c r="X2" s="747"/>
      <c r="Y2" s="747"/>
      <c r="Z2" s="747"/>
      <c r="AA2" s="747"/>
      <c r="AB2" s="747"/>
      <c r="AC2" s="747"/>
      <c r="AD2" s="747"/>
      <c r="AE2" s="747"/>
      <c r="AF2" s="747"/>
      <c r="AG2" s="747"/>
      <c r="AH2" s="748"/>
      <c r="AI2" s="731"/>
      <c r="AJ2" s="731"/>
    </row>
    <row r="3" ht="5.1" customHeight="1" spans="2:57">
      <c r="B3" s="749"/>
      <c r="S3" s="731"/>
      <c r="AH3" s="750"/>
      <c r="AI3" s="731"/>
      <c r="AJ3" s="731"/>
    </row>
    <row r="4" ht="21.6" customHeight="1" spans="2:57">
      <c r="B4" s="751" t="s">
        <v>452</v>
      </c>
      <c r="C4" s="752"/>
      <c r="D4" s="752"/>
      <c r="E4" s="753" t="s">
        <v>453</v>
      </c>
      <c r="F4" s="754"/>
      <c r="G4" s="754"/>
      <c r="H4" s="754"/>
      <c r="I4" s="754"/>
      <c r="J4" s="754"/>
      <c r="K4" s="755"/>
      <c r="L4" s="756" t="s">
        <v>454</v>
      </c>
      <c r="M4" s="739"/>
      <c r="N4" s="752"/>
      <c r="O4" s="752"/>
      <c r="P4" s="757">
        <v>12</v>
      </c>
      <c r="Q4" s="758"/>
      <c r="R4" s="758"/>
      <c r="S4" s="758"/>
      <c r="T4" s="758"/>
      <c r="U4" s="758"/>
      <c r="V4" s="759"/>
      <c r="W4" s="760" t="s">
        <v>455</v>
      </c>
      <c r="X4" s="739"/>
      <c r="Y4" s="761" t="s">
        <v>456</v>
      </c>
      <c r="Z4" s="762"/>
      <c r="AA4" s="762"/>
      <c r="AB4" s="762"/>
      <c r="AC4" s="762"/>
      <c r="AD4" s="762"/>
      <c r="AE4" s="762"/>
      <c r="AF4" s="762"/>
      <c r="AG4" s="762"/>
      <c r="AH4" s="763"/>
    </row>
    <row r="5" ht="5.1" customHeight="1" spans="2:57">
      <c r="B5" s="764"/>
      <c r="C5" s="765"/>
      <c r="D5" s="765"/>
      <c r="E5" s="765"/>
      <c r="F5" s="765"/>
      <c r="G5" s="765"/>
      <c r="H5" s="765"/>
      <c r="I5" s="765"/>
      <c r="J5" s="765"/>
      <c r="K5" s="765"/>
      <c r="L5" s="765"/>
      <c r="M5" s="765"/>
      <c r="N5" s="765"/>
      <c r="O5" s="765"/>
      <c r="P5" s="765"/>
      <c r="Q5" s="765"/>
      <c r="R5" s="765"/>
      <c r="S5" s="765"/>
      <c r="T5" s="765"/>
      <c r="U5" s="765"/>
      <c r="V5" s="765"/>
      <c r="W5" s="765"/>
      <c r="X5" s="765"/>
      <c r="Y5" s="765"/>
      <c r="Z5" s="765"/>
      <c r="AA5" s="765"/>
      <c r="AB5" s="765"/>
      <c r="AC5" s="765"/>
      <c r="AD5" s="765"/>
      <c r="AE5" s="765"/>
      <c r="AF5" s="765"/>
      <c r="AG5" s="765"/>
      <c r="AH5" s="766"/>
    </row>
    <row r="6" ht="31.5" customHeight="1" spans="2:57">
      <c r="B6" s="767" t="s">
        <v>457</v>
      </c>
      <c r="C6" s="768"/>
      <c r="D6" s="768"/>
      <c r="E6" s="769" t="s">
        <v>458</v>
      </c>
      <c r="F6" s="770"/>
      <c r="G6" s="770"/>
      <c r="H6" s="770"/>
      <c r="I6" s="770"/>
      <c r="J6" s="771"/>
      <c r="K6" s="772"/>
      <c r="L6" s="773" t="s">
        <v>459</v>
      </c>
      <c r="M6" s="773"/>
      <c r="N6" s="773"/>
      <c r="O6" s="773"/>
      <c r="P6" s="773"/>
      <c r="Q6" s="774"/>
      <c r="R6" s="775" t="s">
        <v>460</v>
      </c>
      <c r="S6" s="776"/>
      <c r="T6" s="776"/>
      <c r="U6" s="776"/>
      <c r="V6" s="776"/>
      <c r="W6" s="777"/>
      <c r="X6" s="775" t="s">
        <v>461</v>
      </c>
      <c r="Y6" s="776"/>
      <c r="Z6" s="777"/>
      <c r="AA6" s="778">
        <f>IF(W29&gt;0,3,IF(L29&gt;6,2,IF(D29&gt;0,2,1)*1)*1)</f>
        <v>2</v>
      </c>
      <c r="AB6" s="778"/>
      <c r="AC6" s="778"/>
      <c r="AD6" s="778"/>
      <c r="AE6" s="779">
        <f>(((COUNTIF(L13:Q25,"1")+COUNTIF(AC13:AH25,"1"))*AR13)+(COUNTIF(L13:Q25,"2")+COUNTIF(AC13:AH25,"2"))*AR14+(COUNTIF(L13:Q25,"3")+COUNTIF(AC13:AH25,"3"))*AR15)/((COUNT(L13:Q25)+COUNT(AC13:AH25))*100)</f>
        <v>0.845238095238095</v>
      </c>
      <c r="AF6" s="780"/>
      <c r="AG6" s="780"/>
      <c r="AH6" s="781"/>
    </row>
    <row r="7" ht="5.1" customHeight="1" spans="2:57">
      <c r="B7" s="782"/>
      <c r="C7" s="783"/>
      <c r="D7" s="783"/>
      <c r="E7" s="783"/>
      <c r="F7" s="783"/>
      <c r="G7" s="783"/>
      <c r="H7" s="783"/>
      <c r="I7" s="783"/>
      <c r="J7" s="783"/>
      <c r="K7" s="783"/>
      <c r="L7" s="783"/>
      <c r="M7" s="783"/>
      <c r="N7" s="783"/>
      <c r="O7" s="783"/>
      <c r="P7" s="783"/>
      <c r="Q7" s="783"/>
      <c r="R7" s="783"/>
      <c r="S7" s="783"/>
      <c r="T7" s="783"/>
      <c r="U7" s="783"/>
      <c r="V7" s="783"/>
      <c r="W7" s="783"/>
      <c r="X7" s="783"/>
      <c r="Y7" s="783"/>
      <c r="Z7" s="783"/>
      <c r="AA7" s="783"/>
      <c r="AB7" s="783"/>
      <c r="AC7" s="783"/>
      <c r="AD7" s="783"/>
      <c r="AE7" s="783"/>
      <c r="AF7" s="783"/>
      <c r="AG7" s="783"/>
      <c r="AH7" s="784"/>
      <c r="AI7" s="731"/>
      <c r="AJ7" s="731"/>
    </row>
    <row r="8" ht="23.55" customHeight="1" spans="2:57">
      <c r="B8" s="785" t="s">
        <v>462</v>
      </c>
      <c r="C8" s="786"/>
      <c r="D8" s="786"/>
      <c r="E8" s="786"/>
      <c r="F8" s="786"/>
      <c r="G8" s="786"/>
      <c r="H8" s="786"/>
      <c r="I8" s="786"/>
      <c r="J8" s="786"/>
      <c r="K8" s="786"/>
      <c r="L8" s="786"/>
      <c r="M8" s="786"/>
      <c r="N8" s="786"/>
      <c r="O8" s="786"/>
      <c r="P8" s="786"/>
      <c r="Q8" s="786"/>
      <c r="R8" s="786"/>
      <c r="S8" s="786"/>
      <c r="T8" s="786"/>
      <c r="U8" s="786"/>
      <c r="V8" s="786"/>
      <c r="W8" s="786"/>
      <c r="X8" s="786"/>
      <c r="Y8" s="786"/>
      <c r="Z8" s="786"/>
      <c r="AA8" s="786"/>
      <c r="AB8" s="786"/>
      <c r="AC8" s="786"/>
      <c r="AD8" s="786"/>
      <c r="AE8" s="786"/>
      <c r="AF8" s="786"/>
      <c r="AG8" s="786"/>
      <c r="AH8" s="787"/>
      <c r="AI8" s="731"/>
      <c r="AJ8" s="731"/>
    </row>
    <row r="9" ht="39" customHeight="1" spans="2:57">
      <c r="B9" s="788">
        <v>1</v>
      </c>
      <c r="C9" s="789"/>
      <c r="D9" s="790" t="s">
        <v>463</v>
      </c>
      <c r="E9" s="791"/>
      <c r="F9" s="791"/>
      <c r="G9" s="791"/>
      <c r="H9" s="792">
        <v>2</v>
      </c>
      <c r="I9" s="790" t="s">
        <v>464</v>
      </c>
      <c r="J9" s="791"/>
      <c r="K9" s="791"/>
      <c r="L9" s="791"/>
      <c r="M9" s="791"/>
      <c r="N9" s="791"/>
      <c r="O9" s="791"/>
      <c r="P9" s="791"/>
      <c r="Q9" s="791"/>
      <c r="R9" s="791"/>
      <c r="S9" s="793"/>
      <c r="T9" s="794">
        <v>3</v>
      </c>
      <c r="U9" s="790" t="s">
        <v>465</v>
      </c>
      <c r="V9" s="791"/>
      <c r="W9" s="793"/>
      <c r="X9" s="795" t="s">
        <v>317</v>
      </c>
      <c r="Y9" s="790" t="s">
        <v>466</v>
      </c>
      <c r="Z9" s="791"/>
      <c r="AA9" s="791"/>
      <c r="AB9" s="791"/>
      <c r="AC9" s="791"/>
      <c r="AD9" s="791"/>
      <c r="AE9" s="791"/>
      <c r="AF9" s="791"/>
      <c r="AG9" s="791"/>
      <c r="AH9" s="796"/>
    </row>
    <row r="10" ht="5.1" hidden="1" customHeight="1" spans="2:57">
      <c r="B10" s="749"/>
      <c r="S10" s="731"/>
      <c r="AH10" s="750"/>
      <c r="AI10" s="731"/>
      <c r="AJ10" s="731"/>
    </row>
    <row r="11" ht="16.35" customHeight="1" spans="2:57">
      <c r="B11" s="797" t="s">
        <v>320</v>
      </c>
      <c r="C11" s="798" t="s">
        <v>321</v>
      </c>
      <c r="D11" s="798"/>
      <c r="E11" s="798"/>
      <c r="F11" s="798"/>
      <c r="G11" s="798"/>
      <c r="H11" s="798"/>
      <c r="I11" s="798"/>
      <c r="J11" s="798"/>
      <c r="K11" s="799" t="s">
        <v>467</v>
      </c>
      <c r="L11" s="800" t="s">
        <v>468</v>
      </c>
      <c r="M11" s="801"/>
      <c r="N11" s="801"/>
      <c r="O11" s="801"/>
      <c r="P11" s="801"/>
      <c r="Q11" s="802"/>
      <c r="R11" s="803"/>
      <c r="S11" s="804" t="s">
        <v>320</v>
      </c>
      <c r="T11" s="798" t="s">
        <v>321</v>
      </c>
      <c r="U11" s="798"/>
      <c r="V11" s="798"/>
      <c r="W11" s="798"/>
      <c r="X11" s="798"/>
      <c r="Y11" s="798"/>
      <c r="Z11" s="798"/>
      <c r="AA11" s="798"/>
      <c r="AB11" s="799" t="s">
        <v>467</v>
      </c>
      <c r="AC11" s="800" t="s">
        <v>468</v>
      </c>
      <c r="AD11" s="801"/>
      <c r="AE11" s="801"/>
      <c r="AF11" s="801"/>
      <c r="AG11" s="801"/>
      <c r="AH11" s="802"/>
      <c r="AI11" s="731"/>
      <c r="AJ11" s="731"/>
      <c r="AL11" s="805"/>
      <c r="AM11" s="806"/>
    </row>
    <row r="12" ht="11.55" customHeight="1" spans="2:57">
      <c r="B12" s="797"/>
      <c r="C12" s="798"/>
      <c r="D12" s="798"/>
      <c r="E12" s="798"/>
      <c r="F12" s="798"/>
      <c r="G12" s="798"/>
      <c r="H12" s="798"/>
      <c r="I12" s="798"/>
      <c r="J12" s="798"/>
      <c r="K12" s="799"/>
      <c r="L12" s="807"/>
      <c r="M12" s="808"/>
      <c r="N12" s="808"/>
      <c r="O12" s="808"/>
      <c r="P12" s="808"/>
      <c r="Q12" s="809"/>
      <c r="R12" s="803"/>
      <c r="S12" s="804"/>
      <c r="T12" s="798"/>
      <c r="U12" s="798"/>
      <c r="V12" s="798"/>
      <c r="W12" s="798"/>
      <c r="X12" s="798"/>
      <c r="Y12" s="798"/>
      <c r="Z12" s="798"/>
      <c r="AA12" s="798"/>
      <c r="AB12" s="799"/>
      <c r="AC12" s="807"/>
      <c r="AD12" s="808"/>
      <c r="AE12" s="808"/>
      <c r="AF12" s="808"/>
      <c r="AG12" s="808"/>
      <c r="AH12" s="809"/>
      <c r="AI12" s="731"/>
      <c r="AJ12" s="731"/>
      <c r="AO12" s="806"/>
    </row>
    <row r="13" ht="58.35" customHeight="1" spans="2:57">
      <c r="B13" s="810">
        <v>1</v>
      </c>
      <c r="C13" s="811" t="s">
        <v>469</v>
      </c>
      <c r="D13" s="812"/>
      <c r="E13" s="812"/>
      <c r="F13" s="812"/>
      <c r="G13" s="812"/>
      <c r="H13" s="812"/>
      <c r="I13" s="812"/>
      <c r="J13" s="812"/>
      <c r="K13" s="813">
        <v>0.05</v>
      </c>
      <c r="L13" s="814">
        <v>2</v>
      </c>
      <c r="M13" s="815"/>
      <c r="N13" s="815"/>
      <c r="O13" s="815"/>
      <c r="P13" s="815"/>
      <c r="Q13" s="816"/>
      <c r="R13" s="817"/>
      <c r="S13" s="818">
        <v>14</v>
      </c>
      <c r="T13" s="811" t="s">
        <v>470</v>
      </c>
      <c r="U13" s="812"/>
      <c r="V13" s="812"/>
      <c r="W13" s="812"/>
      <c r="X13" s="812"/>
      <c r="Y13" s="812"/>
      <c r="Z13" s="812"/>
      <c r="AA13" s="812"/>
      <c r="AB13" s="819">
        <v>0.05</v>
      </c>
      <c r="AC13" s="814">
        <v>2</v>
      </c>
      <c r="AD13" s="815"/>
      <c r="AE13" s="815"/>
      <c r="AF13" s="815"/>
      <c r="AG13" s="815"/>
      <c r="AH13" s="816"/>
      <c r="AI13" s="731"/>
      <c r="AJ13" s="731"/>
      <c r="AK13" s="820"/>
      <c r="AL13" s="820"/>
      <c r="AP13" s="794">
        <v>1</v>
      </c>
      <c r="AQ13" s="789"/>
      <c r="AR13" s="821">
        <v>100</v>
      </c>
      <c r="AU13" s="822">
        <v>1</v>
      </c>
    </row>
    <row r="14" s="730" customFormat="1" ht="46.35" customHeight="1" spans="2:57">
      <c r="B14" s="810">
        <v>2</v>
      </c>
      <c r="C14" s="811" t="s">
        <v>471</v>
      </c>
      <c r="D14" s="812"/>
      <c r="E14" s="812"/>
      <c r="F14" s="812"/>
      <c r="G14" s="812"/>
      <c r="H14" s="812"/>
      <c r="I14" s="812"/>
      <c r="J14" s="812"/>
      <c r="K14" s="813">
        <v>0.03</v>
      </c>
      <c r="L14" s="814">
        <v>2</v>
      </c>
      <c r="M14" s="815"/>
      <c r="N14" s="815"/>
      <c r="O14" s="815"/>
      <c r="P14" s="815"/>
      <c r="Q14" s="816"/>
      <c r="R14" s="817"/>
      <c r="S14" s="818">
        <v>15</v>
      </c>
      <c r="T14" s="811" t="s">
        <v>472</v>
      </c>
      <c r="U14" s="812"/>
      <c r="V14" s="812"/>
      <c r="W14" s="812"/>
      <c r="X14" s="812"/>
      <c r="Y14" s="812"/>
      <c r="Z14" s="812"/>
      <c r="AA14" s="812"/>
      <c r="AB14" s="819">
        <v>0.04</v>
      </c>
      <c r="AC14" s="814" t="s">
        <v>317</v>
      </c>
      <c r="AD14" s="815"/>
      <c r="AE14" s="815"/>
      <c r="AF14" s="815"/>
      <c r="AG14" s="815"/>
      <c r="AH14" s="816"/>
      <c r="AI14" s="731"/>
      <c r="AJ14" s="731"/>
      <c r="AK14" s="820"/>
      <c r="AL14" s="820"/>
      <c r="AM14" s="731"/>
      <c r="AN14" s="731"/>
      <c r="AO14" s="731"/>
      <c r="AP14" s="794">
        <v>2</v>
      </c>
      <c r="AQ14" s="789"/>
      <c r="AR14" s="821">
        <v>75</v>
      </c>
      <c r="AS14" s="731"/>
      <c r="AT14" s="731"/>
      <c r="AU14" s="822">
        <v>2</v>
      </c>
      <c r="AV14" s="731"/>
      <c r="AW14" s="731"/>
      <c r="AX14" s="731"/>
      <c r="AY14" s="731"/>
      <c r="AZ14" s="731"/>
      <c r="BA14" s="731"/>
      <c r="BB14" s="731"/>
      <c r="BC14" s="731"/>
      <c r="BD14" s="731"/>
      <c r="BE14" s="731"/>
    </row>
    <row r="15" s="730" customFormat="1" ht="44.1" customHeight="1" spans="2:57">
      <c r="B15" s="810">
        <v>3</v>
      </c>
      <c r="C15" s="811" t="s">
        <v>473</v>
      </c>
      <c r="D15" s="812"/>
      <c r="E15" s="812"/>
      <c r="F15" s="812"/>
      <c r="G15" s="812"/>
      <c r="H15" s="812"/>
      <c r="I15" s="812"/>
      <c r="J15" s="812"/>
      <c r="K15" s="813">
        <v>0.02</v>
      </c>
      <c r="L15" s="814">
        <v>2</v>
      </c>
      <c r="M15" s="815"/>
      <c r="N15" s="815"/>
      <c r="O15" s="815"/>
      <c r="P15" s="815"/>
      <c r="Q15" s="816"/>
      <c r="R15" s="817"/>
      <c r="S15" s="818">
        <v>16</v>
      </c>
      <c r="T15" s="811" t="s">
        <v>474</v>
      </c>
      <c r="U15" s="811"/>
      <c r="V15" s="811"/>
      <c r="W15" s="811"/>
      <c r="X15" s="811"/>
      <c r="Y15" s="811"/>
      <c r="Z15" s="811"/>
      <c r="AA15" s="811"/>
      <c r="AB15" s="819">
        <v>0.04</v>
      </c>
      <c r="AC15" s="814" t="s">
        <v>317</v>
      </c>
      <c r="AD15" s="815"/>
      <c r="AE15" s="815"/>
      <c r="AF15" s="815"/>
      <c r="AG15" s="815"/>
      <c r="AH15" s="816"/>
      <c r="AI15" s="731"/>
      <c r="AJ15" s="731"/>
      <c r="AK15" s="820"/>
      <c r="AL15" s="820"/>
      <c r="AM15" s="731"/>
      <c r="AN15" s="731"/>
      <c r="AO15" s="731"/>
      <c r="AP15" s="794">
        <v>3</v>
      </c>
      <c r="AQ15" s="789"/>
      <c r="AR15" s="821">
        <v>0</v>
      </c>
      <c r="AS15" s="731"/>
      <c r="AT15" s="731"/>
      <c r="AU15" s="822">
        <v>3</v>
      </c>
      <c r="AV15" s="731"/>
      <c r="AW15" s="731"/>
      <c r="AX15" s="731"/>
      <c r="AY15" s="731"/>
      <c r="AZ15" s="731"/>
      <c r="BA15" s="731"/>
      <c r="BB15" s="731"/>
      <c r="BC15" s="731"/>
      <c r="BD15" s="731"/>
      <c r="BE15" s="731"/>
    </row>
    <row r="16" s="730" customFormat="1" ht="54" customHeight="1" spans="2:57">
      <c r="B16" s="810">
        <v>4</v>
      </c>
      <c r="C16" s="811" t="s">
        <v>475</v>
      </c>
      <c r="D16" s="812"/>
      <c r="E16" s="812"/>
      <c r="F16" s="812"/>
      <c r="G16" s="812"/>
      <c r="H16" s="812"/>
      <c r="I16" s="812"/>
      <c r="J16" s="812"/>
      <c r="K16" s="813">
        <v>0.05</v>
      </c>
      <c r="L16" s="814">
        <v>2</v>
      </c>
      <c r="M16" s="815"/>
      <c r="N16" s="815"/>
      <c r="O16" s="815"/>
      <c r="P16" s="815"/>
      <c r="Q16" s="816"/>
      <c r="R16" s="817"/>
      <c r="S16" s="818">
        <v>17</v>
      </c>
      <c r="T16" s="811" t="s">
        <v>476</v>
      </c>
      <c r="U16" s="812"/>
      <c r="V16" s="812"/>
      <c r="W16" s="812"/>
      <c r="X16" s="812"/>
      <c r="Y16" s="812"/>
      <c r="Z16" s="812"/>
      <c r="AA16" s="812"/>
      <c r="AB16" s="819">
        <v>0.03</v>
      </c>
      <c r="AC16" s="814" t="s">
        <v>317</v>
      </c>
      <c r="AD16" s="815"/>
      <c r="AE16" s="815"/>
      <c r="AF16" s="815"/>
      <c r="AG16" s="815"/>
      <c r="AH16" s="816"/>
      <c r="AI16" s="731"/>
      <c r="AJ16" s="731"/>
      <c r="AK16" s="820"/>
      <c r="AL16" s="820"/>
      <c r="AM16" s="731"/>
      <c r="AN16" s="731"/>
      <c r="AO16" s="731"/>
      <c r="AP16" s="823"/>
      <c r="AQ16" s="823"/>
      <c r="AR16" s="824"/>
      <c r="AS16" s="824"/>
      <c r="AT16" s="731"/>
      <c r="AU16" s="822" t="s">
        <v>317</v>
      </c>
      <c r="AV16" s="731"/>
      <c r="AW16" s="731"/>
      <c r="AX16" s="731"/>
      <c r="AY16" s="731"/>
      <c r="AZ16" s="731"/>
      <c r="BA16" s="731"/>
      <c r="BB16" s="731"/>
      <c r="BC16" s="731"/>
      <c r="BD16" s="731"/>
      <c r="BE16" s="731"/>
    </row>
    <row r="17" s="730" customFormat="1" ht="38.55" customHeight="1" spans="2:57">
      <c r="B17" s="810">
        <v>5</v>
      </c>
      <c r="C17" s="825" t="s">
        <v>477</v>
      </c>
      <c r="D17" s="825"/>
      <c r="E17" s="825"/>
      <c r="F17" s="825"/>
      <c r="G17" s="825"/>
      <c r="H17" s="825"/>
      <c r="I17" s="825"/>
      <c r="J17" s="825"/>
      <c r="K17" s="813">
        <v>0.03</v>
      </c>
      <c r="L17" s="814">
        <v>1</v>
      </c>
      <c r="M17" s="815"/>
      <c r="N17" s="815"/>
      <c r="O17" s="815"/>
      <c r="P17" s="815"/>
      <c r="Q17" s="816"/>
      <c r="R17" s="817"/>
      <c r="S17" s="818">
        <v>18</v>
      </c>
      <c r="T17" s="811" t="s">
        <v>478</v>
      </c>
      <c r="U17" s="811"/>
      <c r="V17" s="811"/>
      <c r="W17" s="811"/>
      <c r="X17" s="811"/>
      <c r="Y17" s="811"/>
      <c r="Z17" s="811"/>
      <c r="AA17" s="811"/>
      <c r="AB17" s="819">
        <v>0.05</v>
      </c>
      <c r="AC17" s="814" t="s">
        <v>317</v>
      </c>
      <c r="AD17" s="815"/>
      <c r="AE17" s="815"/>
      <c r="AF17" s="815"/>
      <c r="AG17" s="815"/>
      <c r="AH17" s="816"/>
      <c r="AI17" s="731"/>
      <c r="AJ17" s="731"/>
      <c r="AK17" s="820"/>
      <c r="AL17" s="820"/>
      <c r="AM17" s="731"/>
      <c r="AN17" s="826"/>
      <c r="AO17" s="826"/>
      <c r="AP17" s="826"/>
      <c r="AQ17" s="826"/>
      <c r="AR17" s="826"/>
      <c r="AS17" s="826"/>
      <c r="AT17" s="826"/>
      <c r="AU17" s="826"/>
      <c r="AV17" s="731"/>
      <c r="AW17" s="731"/>
      <c r="AX17" s="731"/>
      <c r="AY17" s="731"/>
      <c r="AZ17" s="731"/>
      <c r="BA17" s="731"/>
      <c r="BB17" s="731"/>
      <c r="BC17" s="731"/>
      <c r="BD17" s="731"/>
      <c r="BE17" s="731"/>
    </row>
    <row r="18" s="730" customFormat="1" ht="50.1" customHeight="1" spans="2:57">
      <c r="B18" s="810">
        <v>6</v>
      </c>
      <c r="C18" s="825" t="s">
        <v>479</v>
      </c>
      <c r="D18" s="825"/>
      <c r="E18" s="825"/>
      <c r="F18" s="825"/>
      <c r="G18" s="825"/>
      <c r="H18" s="825"/>
      <c r="I18" s="825"/>
      <c r="J18" s="825"/>
      <c r="K18" s="813"/>
      <c r="L18" s="814">
        <v>2</v>
      </c>
      <c r="M18" s="815"/>
      <c r="N18" s="815"/>
      <c r="O18" s="815"/>
      <c r="P18" s="815"/>
      <c r="Q18" s="816"/>
      <c r="R18" s="817"/>
      <c r="S18" s="818">
        <v>19</v>
      </c>
      <c r="T18" s="811" t="s">
        <v>480</v>
      </c>
      <c r="U18" s="811"/>
      <c r="V18" s="811"/>
      <c r="W18" s="811"/>
      <c r="X18" s="811"/>
      <c r="Y18" s="811"/>
      <c r="Z18" s="811"/>
      <c r="AA18" s="811"/>
      <c r="AB18" s="819"/>
      <c r="AC18" s="814">
        <v>2</v>
      </c>
      <c r="AD18" s="815"/>
      <c r="AE18" s="815"/>
      <c r="AF18" s="815"/>
      <c r="AG18" s="815"/>
      <c r="AH18" s="816"/>
      <c r="AI18" s="731"/>
      <c r="AJ18" s="731"/>
      <c r="AK18" s="820"/>
      <c r="AL18" s="820" t="s">
        <v>481</v>
      </c>
      <c r="AM18" s="731" t="s">
        <v>482</v>
      </c>
      <c r="AN18" s="827"/>
      <c r="AO18" s="827"/>
      <c r="AP18" s="827"/>
      <c r="AQ18" s="827"/>
      <c r="AR18" s="827"/>
      <c r="AS18" s="827"/>
      <c r="AT18" s="827"/>
      <c r="AU18" s="827"/>
      <c r="AV18" s="731"/>
      <c r="AW18" s="731"/>
      <c r="AX18" s="731"/>
      <c r="AY18" s="731"/>
      <c r="AZ18" s="731"/>
      <c r="BA18" s="731"/>
      <c r="BB18" s="731"/>
      <c r="BC18" s="731"/>
      <c r="BD18" s="731"/>
      <c r="BE18" s="731"/>
    </row>
    <row r="19" s="730" customFormat="1" ht="45" customHeight="1" spans="2:57">
      <c r="B19" s="810">
        <v>7</v>
      </c>
      <c r="C19" s="825" t="s">
        <v>483</v>
      </c>
      <c r="D19" s="825"/>
      <c r="E19" s="825"/>
      <c r="F19" s="825"/>
      <c r="G19" s="825"/>
      <c r="H19" s="825"/>
      <c r="I19" s="825"/>
      <c r="J19" s="825"/>
      <c r="K19" s="813"/>
      <c r="L19" s="814">
        <v>1</v>
      </c>
      <c r="M19" s="815"/>
      <c r="N19" s="815"/>
      <c r="O19" s="815"/>
      <c r="P19" s="815"/>
      <c r="Q19" s="816"/>
      <c r="R19" s="817"/>
      <c r="S19" s="818">
        <v>20</v>
      </c>
      <c r="T19" s="811" t="s">
        <v>484</v>
      </c>
      <c r="U19" s="811"/>
      <c r="V19" s="811"/>
      <c r="W19" s="811"/>
      <c r="X19" s="811"/>
      <c r="Y19" s="811"/>
      <c r="Z19" s="811"/>
      <c r="AA19" s="811"/>
      <c r="AB19" s="819"/>
      <c r="AC19" s="814">
        <v>2</v>
      </c>
      <c r="AD19" s="815"/>
      <c r="AE19" s="815"/>
      <c r="AF19" s="815"/>
      <c r="AG19" s="815"/>
      <c r="AH19" s="816"/>
      <c r="AI19" s="731"/>
      <c r="AJ19" s="731"/>
      <c r="AK19" s="820"/>
      <c r="AL19" s="820" t="s">
        <v>485</v>
      </c>
      <c r="AM19" s="731" t="s">
        <v>486</v>
      </c>
      <c r="AN19" s="827"/>
      <c r="AO19" s="827"/>
      <c r="AP19" s="827"/>
      <c r="AQ19" s="827"/>
      <c r="AR19" s="827"/>
      <c r="AS19" s="827"/>
      <c r="AT19" s="827"/>
      <c r="AU19" s="827"/>
      <c r="AV19" s="731"/>
      <c r="AW19" s="731"/>
      <c r="AX19" s="731"/>
      <c r="AY19" s="731"/>
      <c r="AZ19" s="731"/>
      <c r="BA19" s="731"/>
      <c r="BB19" s="731"/>
      <c r="BC19" s="731"/>
      <c r="BD19" s="731"/>
      <c r="BE19" s="731"/>
    </row>
    <row r="20" s="730" customFormat="1" ht="44.55" customHeight="1" spans="2:57">
      <c r="B20" s="810">
        <v>8</v>
      </c>
      <c r="C20" s="811" t="s">
        <v>487</v>
      </c>
      <c r="D20" s="811"/>
      <c r="E20" s="811"/>
      <c r="F20" s="811"/>
      <c r="G20" s="811"/>
      <c r="H20" s="811"/>
      <c r="I20" s="811"/>
      <c r="J20" s="811"/>
      <c r="K20" s="813">
        <v>0.03</v>
      </c>
      <c r="L20" s="814">
        <v>1</v>
      </c>
      <c r="M20" s="815"/>
      <c r="N20" s="815"/>
      <c r="O20" s="815"/>
      <c r="P20" s="815"/>
      <c r="Q20" s="816"/>
      <c r="R20" s="817"/>
      <c r="S20" s="818">
        <v>21</v>
      </c>
      <c r="T20" s="811" t="s">
        <v>488</v>
      </c>
      <c r="U20" s="811"/>
      <c r="V20" s="811"/>
      <c r="W20" s="811"/>
      <c r="X20" s="811"/>
      <c r="Y20" s="811"/>
      <c r="Z20" s="811"/>
      <c r="AA20" s="811"/>
      <c r="AB20" s="819">
        <v>0.05</v>
      </c>
      <c r="AC20" s="814">
        <v>1</v>
      </c>
      <c r="AD20" s="815"/>
      <c r="AE20" s="815"/>
      <c r="AF20" s="815"/>
      <c r="AG20" s="815"/>
      <c r="AH20" s="816"/>
      <c r="AI20" s="731"/>
      <c r="AJ20" s="731"/>
      <c r="AK20" s="820"/>
      <c r="AL20" s="820" t="s">
        <v>489</v>
      </c>
      <c r="AM20" s="731" t="s">
        <v>490</v>
      </c>
      <c r="AN20" s="731"/>
      <c r="AO20" s="731"/>
      <c r="AP20" s="731"/>
      <c r="AQ20" s="731"/>
      <c r="AR20" s="731"/>
      <c r="AS20" s="731"/>
      <c r="AT20" s="731"/>
      <c r="AU20" s="731"/>
      <c r="AV20" s="731"/>
      <c r="AW20" s="731"/>
      <c r="AX20" s="731"/>
      <c r="AY20" s="731"/>
      <c r="AZ20" s="731"/>
      <c r="BA20" s="731"/>
      <c r="BB20" s="731"/>
      <c r="BC20" s="731"/>
      <c r="BD20" s="731"/>
      <c r="BE20" s="731"/>
    </row>
    <row r="21" s="730" customFormat="1" ht="42.6" customHeight="1" spans="2:57">
      <c r="B21" s="810">
        <v>9</v>
      </c>
      <c r="C21" s="811" t="s">
        <v>491</v>
      </c>
      <c r="D21" s="812"/>
      <c r="E21" s="812"/>
      <c r="F21" s="812"/>
      <c r="G21" s="812"/>
      <c r="H21" s="812"/>
      <c r="I21" s="812"/>
      <c r="J21" s="812"/>
      <c r="K21" s="813">
        <v>0.05</v>
      </c>
      <c r="L21" s="814">
        <v>2</v>
      </c>
      <c r="M21" s="815"/>
      <c r="N21" s="815"/>
      <c r="O21" s="815"/>
      <c r="P21" s="815"/>
      <c r="Q21" s="816"/>
      <c r="R21" s="817"/>
      <c r="S21" s="818">
        <v>22</v>
      </c>
      <c r="T21" s="811" t="s">
        <v>492</v>
      </c>
      <c r="U21" s="811"/>
      <c r="V21" s="811"/>
      <c r="W21" s="811"/>
      <c r="X21" s="811"/>
      <c r="Y21" s="811"/>
      <c r="Z21" s="811"/>
      <c r="AA21" s="811"/>
      <c r="AB21" s="819">
        <v>0.05</v>
      </c>
      <c r="AC21" s="814">
        <v>1</v>
      </c>
      <c r="AD21" s="815"/>
      <c r="AE21" s="815"/>
      <c r="AF21" s="815"/>
      <c r="AG21" s="815"/>
      <c r="AH21" s="816"/>
      <c r="AI21" s="731"/>
      <c r="AJ21" s="731"/>
      <c r="AK21" s="820"/>
      <c r="AL21" s="820"/>
      <c r="AM21" s="731"/>
      <c r="AN21" s="731"/>
      <c r="AO21" s="731"/>
      <c r="AP21" s="731"/>
      <c r="AQ21" s="731"/>
      <c r="AR21" s="731"/>
      <c r="AS21" s="731"/>
      <c r="AT21" s="731"/>
      <c r="AU21" s="731"/>
      <c r="AV21" s="731"/>
      <c r="AW21" s="731"/>
      <c r="AX21" s="731"/>
      <c r="AY21" s="731"/>
      <c r="AZ21" s="731"/>
      <c r="BA21" s="731"/>
      <c r="BB21" s="731"/>
      <c r="BC21" s="731"/>
      <c r="BD21" s="731"/>
      <c r="BE21" s="731"/>
    </row>
    <row r="22" s="730" customFormat="1" ht="46.35" customHeight="1" spans="2:57">
      <c r="B22" s="810">
        <v>10</v>
      </c>
      <c r="C22" s="811" t="s">
        <v>493</v>
      </c>
      <c r="D22" s="812"/>
      <c r="E22" s="812"/>
      <c r="F22" s="812"/>
      <c r="G22" s="812"/>
      <c r="H22" s="812"/>
      <c r="I22" s="812"/>
      <c r="J22" s="812"/>
      <c r="K22" s="813">
        <v>0.03</v>
      </c>
      <c r="L22" s="814">
        <v>2</v>
      </c>
      <c r="M22" s="815"/>
      <c r="N22" s="815"/>
      <c r="O22" s="815"/>
      <c r="P22" s="815"/>
      <c r="Q22" s="816"/>
      <c r="R22" s="817"/>
      <c r="S22" s="818">
        <v>23</v>
      </c>
      <c r="T22" s="811" t="s">
        <v>494</v>
      </c>
      <c r="U22" s="811"/>
      <c r="V22" s="811"/>
      <c r="W22" s="811"/>
      <c r="X22" s="811"/>
      <c r="Y22" s="811"/>
      <c r="Z22" s="811"/>
      <c r="AA22" s="811"/>
      <c r="AB22" s="819">
        <v>0.03</v>
      </c>
      <c r="AC22" s="814">
        <v>1</v>
      </c>
      <c r="AD22" s="815"/>
      <c r="AE22" s="815"/>
      <c r="AF22" s="815"/>
      <c r="AG22" s="815"/>
      <c r="AH22" s="816"/>
      <c r="AI22" s="731"/>
      <c r="AJ22" s="731"/>
      <c r="AK22" s="820"/>
      <c r="AL22" s="820" t="s">
        <v>495</v>
      </c>
      <c r="AM22" s="731"/>
      <c r="AN22" s="828"/>
      <c r="AO22" s="829"/>
      <c r="AP22" s="829"/>
      <c r="AQ22" s="829"/>
      <c r="AR22" s="829"/>
      <c r="AS22" s="829"/>
      <c r="AT22" s="829"/>
      <c r="AU22" s="829"/>
      <c r="AV22" s="731"/>
      <c r="AW22" s="731"/>
      <c r="AX22" s="731"/>
      <c r="AY22" s="731"/>
      <c r="AZ22" s="731"/>
      <c r="BA22" s="731"/>
      <c r="BB22" s="731"/>
      <c r="BC22" s="731"/>
      <c r="BD22" s="731"/>
      <c r="BE22" s="731"/>
    </row>
    <row r="23" s="730" customFormat="1" ht="45.6" customHeight="1" spans="2:57">
      <c r="B23" s="810">
        <v>11</v>
      </c>
      <c r="C23" s="811" t="s">
        <v>496</v>
      </c>
      <c r="D23" s="812"/>
      <c r="E23" s="812"/>
      <c r="F23" s="812"/>
      <c r="G23" s="812"/>
      <c r="H23" s="812"/>
      <c r="I23" s="812"/>
      <c r="J23" s="812"/>
      <c r="K23" s="813">
        <v>0.03</v>
      </c>
      <c r="L23" s="814">
        <v>2</v>
      </c>
      <c r="M23" s="815"/>
      <c r="N23" s="815"/>
      <c r="O23" s="815"/>
      <c r="P23" s="815"/>
      <c r="Q23" s="816"/>
      <c r="R23" s="817"/>
      <c r="S23" s="818">
        <v>24</v>
      </c>
      <c r="T23" s="811" t="s">
        <v>497</v>
      </c>
      <c r="U23" s="811"/>
      <c r="V23" s="811"/>
      <c r="W23" s="811"/>
      <c r="X23" s="811"/>
      <c r="Y23" s="811"/>
      <c r="Z23" s="811"/>
      <c r="AA23" s="811"/>
      <c r="AB23" s="819">
        <v>0.03</v>
      </c>
      <c r="AC23" s="814">
        <v>1</v>
      </c>
      <c r="AD23" s="815"/>
      <c r="AE23" s="815"/>
      <c r="AF23" s="815"/>
      <c r="AG23" s="815"/>
      <c r="AH23" s="816"/>
      <c r="AI23" s="731"/>
      <c r="AJ23" s="731"/>
      <c r="AK23" s="820"/>
      <c r="AL23" s="820"/>
      <c r="AM23" s="731"/>
      <c r="AN23" s="731"/>
      <c r="AO23" s="731"/>
      <c r="AP23" s="805"/>
      <c r="AQ23" s="805"/>
      <c r="AR23" s="731"/>
      <c r="AS23" s="731"/>
      <c r="AT23" s="731"/>
      <c r="AU23" s="731"/>
      <c r="AV23" s="731"/>
      <c r="AW23" s="731"/>
      <c r="AX23" s="731"/>
      <c r="AY23" s="731"/>
      <c r="AZ23" s="731"/>
      <c r="BA23" s="731"/>
      <c r="BB23" s="731"/>
      <c r="BC23" s="731"/>
      <c r="BD23" s="731"/>
      <c r="BE23" s="731"/>
    </row>
    <row r="24" s="730" customFormat="1" ht="47.55" customHeight="1" spans="2:57">
      <c r="B24" s="810">
        <v>12</v>
      </c>
      <c r="C24" s="811" t="s">
        <v>498</v>
      </c>
      <c r="D24" s="812"/>
      <c r="E24" s="812"/>
      <c r="F24" s="812"/>
      <c r="G24" s="812"/>
      <c r="H24" s="812"/>
      <c r="I24" s="812"/>
      <c r="J24" s="812"/>
      <c r="K24" s="813">
        <v>0.05</v>
      </c>
      <c r="L24" s="814">
        <v>1</v>
      </c>
      <c r="M24" s="815"/>
      <c r="N24" s="815"/>
      <c r="O24" s="815"/>
      <c r="P24" s="815"/>
      <c r="Q24" s="816"/>
      <c r="R24" s="817"/>
      <c r="S24" s="818">
        <v>25</v>
      </c>
      <c r="T24" s="811" t="s">
        <v>499</v>
      </c>
      <c r="U24" s="811"/>
      <c r="V24" s="811"/>
      <c r="W24" s="811"/>
      <c r="X24" s="811"/>
      <c r="Y24" s="811"/>
      <c r="Z24" s="811"/>
      <c r="AA24" s="811"/>
      <c r="AB24" s="819">
        <v>0.04</v>
      </c>
      <c r="AC24" s="814">
        <v>2</v>
      </c>
      <c r="AD24" s="815"/>
      <c r="AE24" s="815"/>
      <c r="AF24" s="815"/>
      <c r="AG24" s="815"/>
      <c r="AH24" s="816"/>
      <c r="AI24" s="731"/>
      <c r="AJ24" s="731"/>
      <c r="AK24" s="820"/>
      <c r="AL24" s="820"/>
      <c r="AM24" s="731"/>
      <c r="AN24" s="828"/>
      <c r="AO24" s="829"/>
      <c r="AP24" s="829"/>
      <c r="AQ24" s="829"/>
      <c r="AR24" s="829"/>
      <c r="AS24" s="829"/>
      <c r="AT24" s="829"/>
      <c r="AU24" s="829"/>
      <c r="AV24" s="731"/>
      <c r="AW24" s="731"/>
      <c r="AX24" s="731"/>
      <c r="AY24" s="731"/>
      <c r="AZ24" s="731"/>
      <c r="BA24" s="731"/>
      <c r="BB24" s="731"/>
      <c r="BC24" s="731"/>
      <c r="BD24" s="731"/>
      <c r="BE24" s="731"/>
    </row>
    <row r="25" s="730" customFormat="1" ht="54" customHeight="1" spans="2:57">
      <c r="B25" s="810">
        <v>13</v>
      </c>
      <c r="C25" s="811" t="s">
        <v>500</v>
      </c>
      <c r="D25" s="811"/>
      <c r="E25" s="811"/>
      <c r="F25" s="811"/>
      <c r="G25" s="811"/>
      <c r="H25" s="811"/>
      <c r="I25" s="811"/>
      <c r="J25" s="811"/>
      <c r="K25" s="813"/>
      <c r="L25" s="814" t="s">
        <v>317</v>
      </c>
      <c r="M25" s="815"/>
      <c r="N25" s="815"/>
      <c r="O25" s="815"/>
      <c r="P25" s="815"/>
      <c r="Q25" s="816"/>
      <c r="R25" s="817"/>
      <c r="S25" s="818">
        <v>26</v>
      </c>
      <c r="T25" s="811" t="s">
        <v>501</v>
      </c>
      <c r="U25" s="811"/>
      <c r="V25" s="811"/>
      <c r="W25" s="811"/>
      <c r="X25" s="811"/>
      <c r="Y25" s="811"/>
      <c r="Z25" s="811"/>
      <c r="AA25" s="811"/>
      <c r="AB25" s="819"/>
      <c r="AC25" s="814">
        <v>2</v>
      </c>
      <c r="AD25" s="815"/>
      <c r="AE25" s="815"/>
      <c r="AF25" s="815"/>
      <c r="AG25" s="815"/>
      <c r="AH25" s="816"/>
      <c r="AI25" s="731"/>
      <c r="AJ25" s="731"/>
      <c r="AK25" s="820"/>
      <c r="AL25" s="820"/>
      <c r="AM25" s="731"/>
      <c r="AN25" s="830"/>
      <c r="AO25" s="829"/>
      <c r="AP25" s="829"/>
      <c r="AQ25" s="829"/>
      <c r="AR25" s="829"/>
      <c r="AS25" s="829"/>
      <c r="AT25" s="829"/>
      <c r="AU25" s="829"/>
      <c r="AV25" s="731"/>
      <c r="AW25" s="731"/>
      <c r="AX25" s="731"/>
      <c r="AY25" s="731"/>
      <c r="AZ25" s="731"/>
      <c r="BA25" s="731"/>
      <c r="BB25" s="731"/>
      <c r="BC25" s="731"/>
      <c r="BD25" s="731"/>
      <c r="BE25" s="731"/>
    </row>
    <row r="26" s="730" customFormat="1" ht="2.1" customHeight="1" spans="2:57">
      <c r="B26" s="831"/>
      <c r="AH26" s="832"/>
      <c r="AI26" s="731"/>
      <c r="AJ26" s="731"/>
      <c r="AK26" s="731"/>
      <c r="AL26" s="731"/>
      <c r="AM26" s="731"/>
      <c r="AN26" s="731"/>
      <c r="AO26" s="731"/>
      <c r="AP26" s="731"/>
      <c r="AQ26" s="731"/>
      <c r="AR26" s="731"/>
      <c r="AS26" s="731"/>
      <c r="AT26" s="731"/>
      <c r="AU26" s="731"/>
      <c r="AV26" s="731"/>
      <c r="AW26" s="731"/>
      <c r="AX26" s="731"/>
      <c r="AY26" s="731"/>
      <c r="AZ26" s="731"/>
      <c r="BA26" s="731"/>
      <c r="BB26" s="731"/>
      <c r="BC26" s="731"/>
      <c r="BD26" s="731"/>
      <c r="BE26" s="731"/>
    </row>
    <row r="27" s="730" customFormat="1" ht="22.35" customHeight="1" spans="2:57">
      <c r="B27" s="833" t="s">
        <v>401</v>
      </c>
      <c r="C27" s="834"/>
      <c r="D27" s="834"/>
      <c r="E27" s="834"/>
      <c r="F27" s="834"/>
      <c r="G27" s="835" t="s">
        <v>451</v>
      </c>
      <c r="H27" s="836"/>
      <c r="I27" s="836"/>
      <c r="J27" s="836"/>
      <c r="K27" s="836"/>
      <c r="L27" s="836"/>
      <c r="M27" s="836"/>
      <c r="N27" s="836"/>
      <c r="O27" s="836"/>
      <c r="P27" s="836"/>
      <c r="Q27" s="837"/>
      <c r="R27" s="838"/>
      <c r="S27" s="839" t="s">
        <v>502</v>
      </c>
      <c r="T27" s="840"/>
      <c r="U27" s="840"/>
      <c r="V27" s="840"/>
      <c r="W27" s="840"/>
      <c r="X27" s="841" t="s">
        <v>456</v>
      </c>
      <c r="Y27" s="842"/>
      <c r="Z27" s="842"/>
      <c r="AA27" s="842"/>
      <c r="AB27" s="842"/>
      <c r="AC27" s="842"/>
      <c r="AD27" s="842"/>
      <c r="AE27" s="842"/>
      <c r="AF27" s="842"/>
      <c r="AG27" s="842"/>
      <c r="AH27" s="843"/>
      <c r="AI27" s="731"/>
      <c r="AJ27" s="731"/>
      <c r="AK27" s="731"/>
      <c r="AL27" s="731"/>
      <c r="AM27" s="731"/>
      <c r="AN27" s="731"/>
      <c r="AO27" s="731"/>
      <c r="AP27" s="731"/>
      <c r="AQ27" s="731"/>
      <c r="AR27" s="731"/>
      <c r="AS27" s="731"/>
      <c r="AT27" s="731"/>
      <c r="AU27" s="731"/>
      <c r="AV27" s="731"/>
      <c r="AW27" s="731"/>
      <c r="AX27" s="731"/>
      <c r="AY27" s="731"/>
      <c r="AZ27" s="731"/>
      <c r="BA27" s="731"/>
      <c r="BB27" s="731"/>
      <c r="BC27" s="731"/>
      <c r="BD27" s="731"/>
      <c r="BE27" s="731"/>
    </row>
    <row r="28" ht="14.55" customHeight="1" spans="2:57">
      <c r="B28" s="844" t="s">
        <v>503</v>
      </c>
      <c r="C28" s="845"/>
      <c r="D28" s="845"/>
      <c r="E28" s="845"/>
      <c r="F28" s="845"/>
      <c r="G28" s="845"/>
      <c r="H28" s="845"/>
      <c r="I28" s="845"/>
      <c r="J28" s="845"/>
      <c r="K28" s="845"/>
      <c r="L28" s="845"/>
      <c r="M28" s="845"/>
      <c r="N28" s="845"/>
      <c r="O28" s="845"/>
      <c r="P28" s="845"/>
      <c r="Q28" s="845"/>
      <c r="R28" s="845"/>
      <c r="S28" s="845"/>
      <c r="T28" s="845"/>
      <c r="U28" s="845"/>
      <c r="V28" s="845"/>
      <c r="W28" s="845"/>
      <c r="X28" s="845"/>
      <c r="Y28" s="845"/>
      <c r="Z28" s="845"/>
      <c r="AA28" s="845"/>
      <c r="AB28" s="845"/>
      <c r="AC28" s="845"/>
      <c r="AD28" s="845"/>
      <c r="AE28" s="845"/>
      <c r="AF28" s="845"/>
      <c r="AG28" s="845"/>
      <c r="AH28" s="845"/>
      <c r="AI28" s="731"/>
      <c r="AJ28" s="731"/>
    </row>
    <row r="29" ht="18" customHeight="1" spans="2:57">
      <c r="B29" s="846">
        <v>1</v>
      </c>
      <c r="C29" s="847"/>
      <c r="D29" s="848">
        <f>COUNTIF(L13:Q26,"1")+COUNTIF(AB13:AG26,"1")</f>
        <v>8</v>
      </c>
      <c r="E29" s="848"/>
      <c r="F29" s="848"/>
      <c r="G29" s="848"/>
      <c r="H29" s="848"/>
      <c r="I29" s="849">
        <v>2</v>
      </c>
      <c r="J29" s="849"/>
      <c r="K29" s="850"/>
      <c r="L29" s="848">
        <f>COUNTIF(L13:Q26,"2")+COUNTIF(AB13:AG26,"2")</f>
        <v>13</v>
      </c>
      <c r="M29" s="848"/>
      <c r="N29" s="848"/>
      <c r="O29" s="848"/>
      <c r="P29" s="848"/>
      <c r="Q29" s="848"/>
      <c r="R29" s="848"/>
      <c r="S29" s="848"/>
      <c r="T29" s="848"/>
      <c r="U29" s="849">
        <v>3</v>
      </c>
      <c r="V29" s="849"/>
      <c r="W29" s="851">
        <f>COUNTIF(L13:Q26,"3")+COUNTIF(AB13:AG26,"3")</f>
        <v>0</v>
      </c>
      <c r="X29" s="852"/>
      <c r="Y29" s="852"/>
      <c r="Z29" s="852"/>
      <c r="AA29" s="852"/>
      <c r="AB29" s="852"/>
      <c r="AC29" s="852"/>
      <c r="AD29" s="852"/>
      <c r="AE29" s="852"/>
      <c r="AF29" s="852"/>
      <c r="AG29" s="852"/>
      <c r="AH29" s="853"/>
      <c r="AI29" s="731"/>
      <c r="AJ29" s="731"/>
    </row>
    <row r="30" customHeight="1" spans="2:57">
      <c r="AI30" s="731"/>
      <c r="AJ30" s="731"/>
    </row>
    <row r="31" customHeight="1" spans="2:57">
      <c r="AI31" s="731"/>
      <c r="AJ31" s="731"/>
    </row>
    <row r="32" customHeight="1" spans="2:57">
      <c r="AI32" s="731"/>
      <c r="AJ32" s="731"/>
    </row>
    <row r="33" s="731" customFormat="1" customHeight="1" spans="19:19">
      <c r="S33" s="732"/>
    </row>
    <row r="34" s="731" customFormat="1" customHeight="1" spans="19:19">
      <c r="S34" s="732"/>
    </row>
    <row r="35" s="731" customFormat="1" customHeight="1" spans="19:19">
      <c r="S35" s="732"/>
    </row>
    <row r="36" s="731" customFormat="1" spans="19:19">
      <c r="S36" s="732"/>
    </row>
    <row r="37" s="731" customFormat="1" ht="13.5" customHeight="1" spans="19:19">
      <c r="S37" s="732"/>
    </row>
    <row r="38" s="731" customFormat="1" ht="15.75" customHeight="1" spans="19:19">
      <c r="S38" s="732"/>
    </row>
    <row r="39" s="731" customFormat="1" spans="19:19">
      <c r="S39" s="732"/>
    </row>
    <row r="40" s="731" customFormat="1" spans="19:19">
      <c r="S40" s="732"/>
    </row>
    <row r="41" s="731" customFormat="1" spans="19:19">
      <c r="S41" s="732"/>
    </row>
    <row r="42" s="731" customFormat="1" spans="19:19">
      <c r="S42" s="732"/>
    </row>
    <row r="43" s="731" customFormat="1" spans="19:19">
      <c r="S43" s="732"/>
    </row>
    <row r="44" s="731" customFormat="1" spans="19:19">
      <c r="S44" s="732"/>
    </row>
    <row r="45" s="731" customFormat="1" spans="19:19">
      <c r="S45" s="732"/>
    </row>
    <row r="46" s="731" customFormat="1" spans="19:19">
      <c r="S46" s="732"/>
    </row>
    <row r="47" s="731" customFormat="1" spans="19:19">
      <c r="S47" s="732"/>
    </row>
    <row r="48" s="731" customFormat="1" spans="19:19">
      <c r="S48" s="732"/>
    </row>
    <row r="49" s="731" customFormat="1" spans="19:19">
      <c r="S49" s="732"/>
    </row>
    <row r="50" s="731" customFormat="1" spans="19:19">
      <c r="S50" s="732"/>
    </row>
    <row r="51" s="731" customFormat="1" spans="19:19">
      <c r="S51" s="732"/>
    </row>
    <row r="52" s="731" customFormat="1" spans="19:19">
      <c r="S52" s="732"/>
    </row>
    <row r="53" s="731" customFormat="1" spans="19:19">
      <c r="S53" s="732"/>
    </row>
    <row r="54" s="731" customFormat="1" spans="19:19">
      <c r="S54" s="732"/>
    </row>
    <row r="55" s="731" customFormat="1" spans="19:19">
      <c r="S55" s="732"/>
    </row>
    <row r="56" s="731" customFormat="1" spans="19:19">
      <c r="S56" s="732"/>
    </row>
    <row r="57" s="731" customFormat="1" spans="19:19">
      <c r="S57" s="732"/>
    </row>
    <row r="58" s="731" customFormat="1" spans="19:19">
      <c r="S58" s="732"/>
    </row>
    <row r="59" s="731" customFormat="1" spans="19:19">
      <c r="S59" s="732"/>
    </row>
    <row r="60" s="731" customFormat="1" spans="19:19">
      <c r="S60" s="732"/>
    </row>
    <row r="61" s="731" customFormat="1" spans="19:19">
      <c r="S61" s="732"/>
    </row>
    <row r="62" s="731" customFormat="1" spans="19:19">
      <c r="S62" s="732"/>
    </row>
    <row r="63" s="731" customFormat="1" spans="19:19">
      <c r="S63" s="732"/>
    </row>
    <row r="64" s="731" customFormat="1" spans="19:19">
      <c r="S64" s="732"/>
    </row>
    <row r="65" s="731" customFormat="1" spans="19:19">
      <c r="S65" s="732"/>
    </row>
    <row r="66" s="731" customFormat="1" spans="19:19">
      <c r="S66" s="732"/>
    </row>
    <row r="67" s="731" customFormat="1" spans="19:19">
      <c r="S67" s="732"/>
    </row>
    <row r="68" s="731" customFormat="1" spans="19:19">
      <c r="S68" s="732"/>
    </row>
    <row r="69" s="731" customFormat="1" spans="19:19">
      <c r="S69" s="732"/>
    </row>
    <row r="70" s="731" customFormat="1" spans="19:19">
      <c r="S70" s="732"/>
    </row>
    <row r="71" s="731" customFormat="1" spans="19:19">
      <c r="S71" s="732"/>
    </row>
    <row r="72" s="731" customFormat="1" spans="19:19">
      <c r="S72" s="732"/>
    </row>
    <row r="73" s="731" customFormat="1" spans="19:19">
      <c r="S73" s="732"/>
    </row>
    <row r="74" s="731" customFormat="1" spans="19:19">
      <c r="S74" s="732"/>
    </row>
    <row r="75" s="731" customFormat="1" spans="19:19">
      <c r="S75" s="732"/>
    </row>
    <row r="76" s="731" customFormat="1" spans="19:19">
      <c r="S76" s="732"/>
    </row>
    <row r="77" s="731" customFormat="1" spans="19:19">
      <c r="S77" s="732"/>
    </row>
    <row r="78" s="731" customFormat="1" spans="19:19">
      <c r="S78" s="732"/>
    </row>
    <row r="79" s="731" customFormat="1" spans="19:19">
      <c r="S79" s="732"/>
    </row>
    <row r="80" s="731" customFormat="1" spans="19:19">
      <c r="S80" s="732"/>
    </row>
    <row r="81" s="731" customFormat="1" spans="19:19">
      <c r="S81" s="732"/>
    </row>
    <row r="82" s="731" customFormat="1" spans="19:19">
      <c r="S82" s="732"/>
    </row>
    <row r="83" s="731" customFormat="1" spans="19:19">
      <c r="S83" s="732"/>
    </row>
    <row r="84" s="731" customFormat="1" spans="19:19">
      <c r="S84" s="732"/>
    </row>
    <row r="85" s="731" customFormat="1" spans="19:19">
      <c r="S85" s="732"/>
    </row>
    <row r="86" s="731" customFormat="1" spans="19:19">
      <c r="S86" s="732"/>
    </row>
    <row r="87" s="731" customFormat="1" spans="19:19">
      <c r="S87" s="732"/>
    </row>
    <row r="88" s="731" customFormat="1" spans="19:19">
      <c r="S88" s="732"/>
    </row>
    <row r="89" s="731" customFormat="1" spans="19:19">
      <c r="S89" s="732"/>
    </row>
    <row r="90" s="731" customFormat="1" spans="19:19">
      <c r="S90" s="732"/>
    </row>
    <row r="91" s="731" customFormat="1" spans="19:19">
      <c r="S91" s="732"/>
    </row>
    <row r="92" s="731" customFormat="1" spans="19:19">
      <c r="S92" s="732"/>
    </row>
    <row r="93" s="731" customFormat="1" spans="19:19">
      <c r="S93" s="732"/>
    </row>
    <row r="94" s="731" customFormat="1" spans="19:19">
      <c r="S94" s="732"/>
    </row>
    <row r="95" s="731" customFormat="1" spans="19:19">
      <c r="S95" s="732"/>
    </row>
    <row r="96" s="731" customFormat="1" spans="19:19">
      <c r="S96" s="732"/>
    </row>
    <row r="97" s="731" customFormat="1" spans="19:19">
      <c r="S97" s="732"/>
    </row>
    <row r="98" s="731" customFormat="1" spans="19:19">
      <c r="S98" s="732"/>
    </row>
    <row r="99" s="731" customFormat="1" spans="19:19">
      <c r="S99" s="732"/>
    </row>
    <row r="100" s="731" customFormat="1" spans="19:19">
      <c r="S100" s="732"/>
    </row>
    <row r="101" s="731" customFormat="1" spans="19:19">
      <c r="S101" s="732"/>
    </row>
    <row r="102" s="731" customFormat="1" spans="19:19">
      <c r="S102" s="732"/>
    </row>
    <row r="103" s="731" customFormat="1" spans="19:19">
      <c r="S103" s="732"/>
    </row>
    <row r="104" s="731" customFormat="1" spans="19:19">
      <c r="S104" s="732"/>
    </row>
    <row r="105" s="731" customFormat="1" spans="19:19">
      <c r="S105" s="732"/>
    </row>
    <row r="106" s="731" customFormat="1" spans="19:19">
      <c r="S106" s="732"/>
    </row>
    <row r="107" s="731" customFormat="1" spans="19:19">
      <c r="S107" s="732"/>
    </row>
    <row r="108" s="731" customFormat="1" spans="19:19">
      <c r="S108" s="732"/>
    </row>
    <row r="109" s="731" customFormat="1" spans="19:19">
      <c r="S109" s="732"/>
    </row>
    <row r="110" s="731" customFormat="1" spans="19:19">
      <c r="S110" s="732"/>
    </row>
    <row r="111" s="731" customFormat="1" spans="19:19">
      <c r="S111" s="732"/>
    </row>
    <row r="112" s="731" customFormat="1" spans="19:19">
      <c r="S112" s="732"/>
    </row>
    <row r="113" s="731" customFormat="1" spans="19:19">
      <c r="S113" s="732"/>
    </row>
    <row r="114" s="731" customFormat="1" spans="19:19">
      <c r="S114" s="732"/>
    </row>
    <row r="115" s="731" customFormat="1" spans="19:19">
      <c r="S115" s="732"/>
    </row>
    <row r="116" s="731" customFormat="1" spans="19:19">
      <c r="S116" s="732"/>
    </row>
    <row r="117" s="731" customFormat="1" spans="19:19">
      <c r="S117" s="732"/>
    </row>
    <row r="118" s="731" customFormat="1" spans="19:19">
      <c r="S118" s="732"/>
    </row>
    <row r="119" s="731" customFormat="1" spans="19:19">
      <c r="S119" s="732"/>
    </row>
  </sheetData>
  <sheetProtection selectLockedCells="1"/>
  <mergeCells count="102">
    <mergeCell ref="B1:AH1"/>
    <mergeCell ref="B2:D2"/>
    <mergeCell ref="E2:J2"/>
    <mergeCell ref="L2:S2"/>
    <mergeCell ref="U2:AH2"/>
    <mergeCell ref="B3:AH3"/>
    <mergeCell ref="B4:D4"/>
    <mergeCell ref="E4:K4"/>
    <mergeCell ref="L4:O4"/>
    <mergeCell ref="P4:V4"/>
    <mergeCell ref="W4:X4"/>
    <mergeCell ref="Y4:AH4"/>
    <mergeCell ref="B5:AH5"/>
    <mergeCell ref="E6:J6"/>
    <mergeCell ref="L6:Q6"/>
    <mergeCell ref="R6:W6"/>
    <mergeCell ref="X6:Z6"/>
    <mergeCell ref="AA6:AD6"/>
    <mergeCell ref="AE6:AH6"/>
    <mergeCell ref="B7:AH7"/>
    <mergeCell ref="B8:AH8"/>
    <mergeCell ref="B9:C9"/>
    <mergeCell ref="D9:G9"/>
    <mergeCell ref="I9:S9"/>
    <mergeCell ref="U9:W9"/>
    <mergeCell ref="Y9:AH9"/>
    <mergeCell ref="B10:AH10"/>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7:J17"/>
    <mergeCell ref="L17:Q17"/>
    <mergeCell ref="T17:AA17"/>
    <mergeCell ref="AC17:AH17"/>
    <mergeCell ref="C18:J18"/>
    <mergeCell ref="L18:Q18"/>
    <mergeCell ref="T18:AA18"/>
    <mergeCell ref="AC18:AH18"/>
    <mergeCell ref="C19:J19"/>
    <mergeCell ref="L19:Q19"/>
    <mergeCell ref="T19:AA19"/>
    <mergeCell ref="AC19:AH19"/>
    <mergeCell ref="C20:J20"/>
    <mergeCell ref="L20:Q20"/>
    <mergeCell ref="T20:AA20"/>
    <mergeCell ref="AC20:AH20"/>
    <mergeCell ref="C21:J21"/>
    <mergeCell ref="L21:Q21"/>
    <mergeCell ref="T21:AA21"/>
    <mergeCell ref="AC21:AH21"/>
    <mergeCell ref="C22:J22"/>
    <mergeCell ref="L22:Q22"/>
    <mergeCell ref="T22:AA22"/>
    <mergeCell ref="AC22:AH22"/>
    <mergeCell ref="C23:J23"/>
    <mergeCell ref="L23:Q23"/>
    <mergeCell ref="T23:AA23"/>
    <mergeCell ref="AC23:AH23"/>
    <mergeCell ref="C24:J24"/>
    <mergeCell ref="L24:Q24"/>
    <mergeCell ref="T24:AA24"/>
    <mergeCell ref="AC24:AH24"/>
    <mergeCell ref="C25:J25"/>
    <mergeCell ref="L25:Q25"/>
    <mergeCell ref="T25:AA25"/>
    <mergeCell ref="AC25:AH25"/>
    <mergeCell ref="B27:F27"/>
    <mergeCell ref="G27:Q27"/>
    <mergeCell ref="S27:W27"/>
    <mergeCell ref="X27:AH27"/>
    <mergeCell ref="B28:AH28"/>
    <mergeCell ref="B29:C29"/>
    <mergeCell ref="D29:H29"/>
    <mergeCell ref="I29:J29"/>
    <mergeCell ref="L29:T29"/>
    <mergeCell ref="U29:V29"/>
    <mergeCell ref="W29:AH29"/>
    <mergeCell ref="B11:B12"/>
    <mergeCell ref="K11:K12"/>
    <mergeCell ref="S11:S12"/>
    <mergeCell ref="AB11:AB12"/>
    <mergeCell ref="AC11:AH12"/>
    <mergeCell ref="C11:J12"/>
    <mergeCell ref="L11:Q12"/>
    <mergeCell ref="T11:AA12"/>
  </mergeCells>
  <conditionalFormatting sqref="B9:C9">
    <cfRule type="iconSet" priority="14">
      <iconSet iconSet="3TrafficLights1" showValue="0" reverse="1">
        <cfvo type="percent" val="0"/>
        <cfvo type="num" val="1" gte="0"/>
        <cfvo type="num" val="2" gte="0"/>
      </iconSet>
    </cfRule>
  </conditionalFormatting>
  <conditionalFormatting sqref="H9">
    <cfRule type="iconSet" priority="13">
      <iconSet iconSet="3TrafficLights1" showValue="0" reverse="1">
        <cfvo type="percent" val="0"/>
        <cfvo type="num" val="1" gte="0"/>
        <cfvo type="num" val="2" gte="0"/>
      </iconSet>
    </cfRule>
  </conditionalFormatting>
  <conditionalFormatting sqref="T9">
    <cfRule type="iconSet" priority="12">
      <iconSet iconSet="3TrafficLights1" showValue="0" reverse="1">
        <cfvo type="percent" val="0"/>
        <cfvo type="num" val="1"/>
        <cfvo type="num" val="2"/>
      </iconSet>
    </cfRule>
  </conditionalFormatting>
  <conditionalFormatting sqref="AP13:AQ13">
    <cfRule type="iconSet" priority="457">
      <iconSet iconSet="3TrafficLights1" showValue="0" reverse="1">
        <cfvo type="percent" val="0"/>
        <cfvo type="num" val="1" gte="0"/>
        <cfvo type="num" val="2" gte="0"/>
      </iconSet>
    </cfRule>
  </conditionalFormatting>
  <conditionalFormatting sqref="AP14:AQ14">
    <cfRule type="iconSet" priority="456">
      <iconSet iconSet="3TrafficLights1" showValue="0" reverse="1">
        <cfvo type="percent" val="0"/>
        <cfvo type="num" val="1" gte="0"/>
        <cfvo type="num" val="2" gte="0"/>
      </iconSet>
    </cfRule>
  </conditionalFormatting>
  <conditionalFormatting sqref="AP15:AQ15">
    <cfRule type="iconSet" priority="455">
      <iconSet iconSet="3TrafficLights1" showValue="0" reverse="1">
        <cfvo type="percent" val="0"/>
        <cfvo type="num" val="1"/>
        <cfvo type="num" val="2"/>
      </iconSet>
    </cfRule>
  </conditionalFormatting>
  <conditionalFormatting sqref="B29:C29">
    <cfRule type="iconSet" priority="11">
      <iconSet iconSet="3TrafficLights1" showValue="0" reverse="1">
        <cfvo type="percent" val="0"/>
        <cfvo type="num" val="1" gte="0"/>
        <cfvo type="num" val="2" gte="0"/>
      </iconSet>
    </cfRule>
  </conditionalFormatting>
  <conditionalFormatting sqref="I29:J29">
    <cfRule type="iconSet" priority="10">
      <iconSet iconSet="3TrafficLights1" showValue="0" reverse="1">
        <cfvo type="percent" val="0"/>
        <cfvo type="num" val="1" gte="0"/>
        <cfvo type="num" val="2" gte="0"/>
      </iconSet>
    </cfRule>
  </conditionalFormatting>
  <conditionalFormatting sqref="U29:V29">
    <cfRule type="iconSet" priority="9">
      <iconSet iconSet="3TrafficLights1" showValue="0" reverse="1">
        <cfvo type="percent" val="0"/>
        <cfvo type="num" val="1"/>
        <cfvo type="num" val="2"/>
      </iconSet>
    </cfRule>
  </conditionalFormatting>
  <dataValidations count="3">
    <dataValidation type="whole" operator="greaterThan" allowBlank="1" showErrorMessage="1" sqref="I26">
      <formula1>120</formula1>
    </dataValidation>
    <dataValidation type="list" allowBlank="1" showErrorMessage="1" error="Number Should be from 1 to 3" sqref="L24:L25 L13:Q23 AC13:AH25">
      <formula1>$AU$13:$AU$16</formula1>
    </dataValidation>
    <dataValidation type="whole" operator="greaterThan" showInputMessage="1" showErrorMessage="1" errorTitle="Error - review score" error="Only one score can be given for each subject, please revise." sqref="R13:R25" errorStyle="information">
      <formula1>1</formula1>
    </dataValidation>
  </dataValidations>
  <printOptions horizontalCentered="1" verticalCentered="1"/>
  <pageMargins left="1" right="1" top="1" bottom="1" header="0.5" footer="0.5"/>
  <pageSetup paperSize="8" fitToWidth="0" orientation="portrait"/>
  <headerFooter>
    <oddFooter>&amp;R
&amp;1#&amp;"Aptos"&amp;10&amp;K000000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26612a7e-38e7-4866-a8ac-54d8136a4cdb}">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a21ad9e3-69f3-401e-a642-022c061847bb}">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3" id="{8ce89169-d715-4bcb-829c-515eabdb0f9a}">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L14</xm:sqref>
        </x14:conditionalFormatting>
        <x14:conditionalFormatting xmlns:xm="http://schemas.microsoft.com/office/excel/2006/main">
          <x14:cfRule type="iconSet" priority="4" id="{2c2643d1-c800-4397-b486-c85c9bd127b6}">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L18</xm:sqref>
        </x14:conditionalFormatting>
        <x14:conditionalFormatting xmlns:xm="http://schemas.microsoft.com/office/excel/2006/main">
          <x14:cfRule type="iconSet" priority="6" id="{50205119-f7d7-4300-a546-b0c5b9ee868e}">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L24</xm:sqref>
        </x14:conditionalFormatting>
        <x14:conditionalFormatting xmlns:xm="http://schemas.microsoft.com/office/excel/2006/main">
          <x14:cfRule type="iconSet" priority="7" id="{914293c6-e22f-45ba-82aa-feaad499740a}">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L25</xm:sqref>
        </x14:conditionalFormatting>
        <x14:conditionalFormatting xmlns:xm="http://schemas.microsoft.com/office/excel/2006/main">
          <x14:cfRule type="iconSet" priority="1" id="{23f6b92c-49db-4df4-aa1c-b4ec47fc44d3}">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 xmlns:xm="http://schemas.microsoft.com/office/excel/2006/main">
          <x14:cfRule type="iconSet" priority="5" id="{ef71bf71-2deb-490f-b9f7-5d4bc37adf94}">
            <x14:iconSet iconSet="3TrafficLights1" custom="1" showValue="0">
              <x14:cfvo type="percent">
                <xm:f>0</xm:f>
              </x14:cfvo>
              <x14:cfvo type="num" gte="0">
                <xm:f>1</xm:f>
              </x14:cfvo>
              <x14:cfvo type="num" gte="0">
                <xm:f>2</xm:f>
              </x14:cfvo>
              <x14:cfIcon iconSet="3TrafficLights1" iconId="2"/>
              <x14:cfIcon iconSet="3TrafficLights1" iconId="1"/>
              <x14:cfIcon iconSet="3TrafficLights1" iconId="0"/>
            </x14:iconSet>
          </x14:cfRule>
          <xm:sqref>L13 L15:L17 L19:L23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9" tint="0.599993896298105"/>
  </sheetPr>
  <dimension ref="A1:O98"/>
  <sheetViews>
    <sheetView topLeftCell="A7" workbookViewId="0">
      <selection activeCell="M12" sqref="M12"/>
    </sheetView>
  </sheetViews>
  <sheetFormatPr defaultColWidth="9.21904761904762" defaultRowHeight="15"/>
  <cols>
    <col min="1" max="1" width="9.21904761904762" style="9"/>
    <col min="2" max="3" width="13.552380952381" style="9" customWidth="1"/>
    <col min="4" max="6" width="14.552380952381" style="9" customWidth="1"/>
    <col min="7" max="7" width="16" style="9" customWidth="1"/>
    <col min="8" max="16384" width="9.21904761904762" style="9"/>
  </cols>
  <sheetData>
    <row r="1" ht="15.6" customHeight="1" spans="1:11">
      <c r="A1" s="667" t="s">
        <v>136</v>
      </c>
      <c r="B1" s="667"/>
      <c r="C1" s="667"/>
      <c r="D1" s="667"/>
      <c r="E1" s="667"/>
      <c r="F1" s="667"/>
      <c r="G1" s="668"/>
      <c r="H1"/>
      <c r="I1"/>
      <c r="J1"/>
      <c r="K1"/>
    </row>
    <row r="2" ht="15.6" customHeight="1" spans="1:11">
      <c r="A2" s="667"/>
      <c r="B2" s="667"/>
      <c r="C2" s="667"/>
      <c r="D2" s="667"/>
      <c r="E2" s="667"/>
      <c r="F2" s="667"/>
      <c r="G2" s="668"/>
      <c r="H2"/>
      <c r="I2"/>
      <c r="J2"/>
      <c r="K2"/>
    </row>
    <row r="3" ht="43.35" customHeight="1" spans="1:11">
      <c r="A3" s="669" t="s">
        <v>148</v>
      </c>
      <c r="B3" s="669" t="s">
        <v>149</v>
      </c>
      <c r="C3" s="669"/>
      <c r="D3" s="669" t="s">
        <v>150</v>
      </c>
      <c r="E3" s="669" t="s">
        <v>151</v>
      </c>
      <c r="F3" s="669" t="s">
        <v>152</v>
      </c>
      <c r="G3" s="669" t="s">
        <v>153</v>
      </c>
      <c r="H3"/>
      <c r="I3"/>
      <c r="J3"/>
      <c r="K3"/>
    </row>
    <row r="4" spans="1:11">
      <c r="A4" s="670" t="s">
        <v>148</v>
      </c>
      <c r="B4" s="671" t="s">
        <v>504</v>
      </c>
      <c r="C4" s="672"/>
      <c r="D4" s="673">
        <v>5562</v>
      </c>
      <c r="E4" s="673">
        <v>16470</v>
      </c>
      <c r="F4" s="674">
        <v>30524</v>
      </c>
      <c r="G4" s="674">
        <v>30524</v>
      </c>
      <c r="H4" s="96"/>
      <c r="I4" s="96"/>
      <c r="J4" s="675"/>
      <c r="K4" s="675"/>
    </row>
    <row r="5" spans="1:11">
      <c r="A5" s="670"/>
      <c r="B5" s="676" t="s">
        <v>505</v>
      </c>
      <c r="C5" s="677"/>
      <c r="D5" s="673">
        <f>D4</f>
        <v>5562</v>
      </c>
      <c r="E5" s="673">
        <f>E4</f>
        <v>16470</v>
      </c>
      <c r="F5" s="674">
        <f>F4</f>
        <v>30524</v>
      </c>
      <c r="G5" s="674">
        <f>G4</f>
        <v>30524</v>
      </c>
      <c r="H5" s="96"/>
      <c r="I5" s="96"/>
      <c r="J5" s="96"/>
      <c r="K5" s="678"/>
    </row>
    <row r="6" spans="1:11">
      <c r="A6" s="670" t="s">
        <v>165</v>
      </c>
      <c r="B6" s="679" t="s">
        <v>506</v>
      </c>
      <c r="C6" s="680"/>
      <c r="D6" s="681">
        <v>0</v>
      </c>
      <c r="E6" s="682">
        <v>0</v>
      </c>
      <c r="F6" s="682">
        <v>0</v>
      </c>
      <c r="G6" s="683">
        <v>0</v>
      </c>
      <c r="H6"/>
      <c r="I6"/>
      <c r="J6" s="96"/>
      <c r="K6" s="96"/>
    </row>
    <row r="7" spans="1:11">
      <c r="A7" s="670"/>
      <c r="B7" s="679" t="s">
        <v>507</v>
      </c>
      <c r="C7" s="680"/>
      <c r="D7" s="681">
        <v>0</v>
      </c>
      <c r="E7" s="682">
        <v>0</v>
      </c>
      <c r="F7" s="682">
        <v>0</v>
      </c>
      <c r="G7" s="683">
        <v>0</v>
      </c>
      <c r="H7"/>
      <c r="I7"/>
      <c r="J7"/>
      <c r="K7"/>
    </row>
    <row r="8" spans="1:11">
      <c r="A8" s="670"/>
      <c r="B8" s="679" t="s">
        <v>508</v>
      </c>
      <c r="C8" s="680"/>
      <c r="D8" s="681">
        <v>0</v>
      </c>
      <c r="E8" s="682">
        <v>0</v>
      </c>
      <c r="F8" s="682">
        <v>0</v>
      </c>
      <c r="G8" s="683">
        <v>0</v>
      </c>
      <c r="H8"/>
      <c r="I8"/>
      <c r="J8"/>
      <c r="K8"/>
    </row>
    <row r="9" spans="1:11">
      <c r="A9" s="670"/>
      <c r="B9" s="679" t="s">
        <v>509</v>
      </c>
      <c r="C9" s="680"/>
      <c r="D9" s="681">
        <v>0</v>
      </c>
      <c r="E9" s="682">
        <v>0</v>
      </c>
      <c r="F9" s="682">
        <v>0</v>
      </c>
      <c r="G9" s="683">
        <v>0</v>
      </c>
      <c r="H9"/>
      <c r="I9"/>
      <c r="J9"/>
      <c r="K9"/>
    </row>
    <row r="10" spans="1:11">
      <c r="A10" s="670"/>
      <c r="B10" s="679" t="s">
        <v>510</v>
      </c>
      <c r="C10" s="680"/>
      <c r="D10" s="681">
        <v>0</v>
      </c>
      <c r="E10" s="682">
        <v>0</v>
      </c>
      <c r="F10" s="682">
        <v>0</v>
      </c>
      <c r="G10" s="683">
        <v>0</v>
      </c>
      <c r="H10"/>
      <c r="I10" s="684"/>
      <c r="J10" s="675"/>
      <c r="K10" s="675"/>
    </row>
    <row r="11" spans="1:11">
      <c r="A11" s="670"/>
      <c r="B11" s="679" t="s">
        <v>511</v>
      </c>
      <c r="C11" s="680"/>
      <c r="D11" s="681">
        <v>0</v>
      </c>
      <c r="E11" s="682">
        <v>0</v>
      </c>
      <c r="F11" s="682">
        <v>0</v>
      </c>
      <c r="G11" s="683">
        <v>0</v>
      </c>
      <c r="H11"/>
      <c r="I11" s="684"/>
      <c r="J11" s="675"/>
      <c r="K11" s="675"/>
    </row>
    <row r="12" spans="1:11">
      <c r="A12" s="670"/>
      <c r="B12" s="679" t="s">
        <v>512</v>
      </c>
      <c r="C12" s="680"/>
      <c r="D12" s="681">
        <v>0</v>
      </c>
      <c r="E12" s="682">
        <v>0</v>
      </c>
      <c r="F12" s="682">
        <v>0</v>
      </c>
      <c r="G12" s="683">
        <v>0</v>
      </c>
      <c r="H12"/>
      <c r="I12" s="684"/>
      <c r="J12" s="675"/>
      <c r="K12" s="675"/>
    </row>
    <row r="13" spans="1:11">
      <c r="A13" s="670"/>
      <c r="B13" s="679" t="s">
        <v>513</v>
      </c>
      <c r="C13" s="680"/>
      <c r="D13" s="681">
        <v>0</v>
      </c>
      <c r="E13" s="682">
        <v>0</v>
      </c>
      <c r="F13" s="682">
        <v>0</v>
      </c>
      <c r="G13" s="683">
        <v>0</v>
      </c>
      <c r="H13"/>
      <c r="I13"/>
      <c r="J13" s="675"/>
      <c r="K13" s="675"/>
    </row>
    <row r="14" spans="1:11">
      <c r="A14" s="670"/>
      <c r="B14" s="679" t="s">
        <v>514</v>
      </c>
      <c r="C14" s="680"/>
      <c r="D14" s="685">
        <v>0</v>
      </c>
      <c r="E14" s="686">
        <v>0</v>
      </c>
      <c r="F14" s="686">
        <v>0</v>
      </c>
      <c r="G14" s="687">
        <v>0</v>
      </c>
      <c r="H14"/>
      <c r="I14" s="675"/>
      <c r="J14" s="675"/>
      <c r="K14" s="675"/>
    </row>
    <row r="15" spans="1:11">
      <c r="A15" s="670" t="s">
        <v>163</v>
      </c>
      <c r="B15" s="676" t="s">
        <v>515</v>
      </c>
      <c r="C15" s="677"/>
      <c r="D15" s="1902" t="s">
        <v>516</v>
      </c>
      <c r="E15" s="1902" t="s">
        <v>517</v>
      </c>
      <c r="F15" s="1902" t="s">
        <v>518</v>
      </c>
      <c r="G15" s="1902" t="s">
        <v>518</v>
      </c>
      <c r="H15"/>
      <c r="I15" s="675"/>
      <c r="J15" s="675"/>
      <c r="K15" s="675"/>
    </row>
    <row r="16" spans="1:11">
      <c r="A16" s="670"/>
      <c r="B16" s="676" t="s">
        <v>519</v>
      </c>
      <c r="C16" s="677"/>
      <c r="D16" s="688">
        <v>0</v>
      </c>
      <c r="E16" s="688">
        <v>0</v>
      </c>
      <c r="F16" s="1902" t="s">
        <v>520</v>
      </c>
      <c r="G16" s="1902" t="s">
        <v>520</v>
      </c>
      <c r="H16"/>
      <c r="I16" s="675"/>
      <c r="J16" s="675"/>
      <c r="K16" s="675"/>
    </row>
    <row r="17" spans="1:15">
      <c r="A17" s="670"/>
      <c r="B17" s="676" t="s">
        <v>521</v>
      </c>
      <c r="C17" s="677"/>
      <c r="D17" s="688">
        <v>0</v>
      </c>
      <c r="E17" s="689">
        <v>0</v>
      </c>
      <c r="F17" s="689">
        <v>3</v>
      </c>
      <c r="G17" s="689">
        <v>3</v>
      </c>
      <c r="H17"/>
      <c r="I17"/>
      <c r="J17"/>
      <c r="K17" s="675"/>
    </row>
    <row r="18" spans="1:15">
      <c r="A18" s="670"/>
      <c r="B18" s="676" t="s">
        <v>522</v>
      </c>
      <c r="C18" s="677"/>
      <c r="D18" s="690" t="s">
        <v>523</v>
      </c>
      <c r="E18" s="690" t="s">
        <v>524</v>
      </c>
      <c r="F18" s="690" t="s">
        <v>525</v>
      </c>
      <c r="G18" s="690" t="s">
        <v>525</v>
      </c>
      <c r="H18"/>
      <c r="I18"/>
      <c r="J18"/>
      <c r="K18"/>
    </row>
    <row r="19" spans="1:15">
      <c r="A19" s="670"/>
      <c r="B19" s="691" t="s">
        <v>526</v>
      </c>
      <c r="C19" s="692"/>
      <c r="D19" s="693">
        <v>0</v>
      </c>
      <c r="E19" s="694">
        <v>0</v>
      </c>
      <c r="F19" s="694">
        <v>0</v>
      </c>
      <c r="G19" s="695" t="s">
        <v>527</v>
      </c>
      <c r="H19"/>
      <c r="I19"/>
      <c r="J19"/>
      <c r="K19"/>
    </row>
    <row r="20" spans="1:15">
      <c r="A20" s="8"/>
      <c r="B20"/>
      <c r="C20"/>
      <c r="D20"/>
      <c r="E20"/>
      <c r="F20"/>
      <c r="G20"/>
      <c r="H20"/>
      <c r="I20" s="696" t="s">
        <v>148</v>
      </c>
      <c r="J20" s="696" t="s">
        <v>149</v>
      </c>
      <c r="K20" s="696"/>
      <c r="L20" s="696" t="s">
        <v>150</v>
      </c>
      <c r="M20" s="696" t="s">
        <v>151</v>
      </c>
      <c r="N20" s="696" t="s">
        <v>152</v>
      </c>
      <c r="O20" s="696" t="s">
        <v>153</v>
      </c>
    </row>
    <row r="21" spans="1:15">
      <c r="A21" s="8"/>
      <c r="B21"/>
      <c r="C21"/>
      <c r="D21"/>
      <c r="E21"/>
      <c r="F21"/>
      <c r="G21"/>
      <c r="H21"/>
      <c r="I21"/>
      <c r="J21"/>
      <c r="K21"/>
    </row>
    <row r="22" ht="46.35" customHeight="1" spans="1:15">
      <c r="A22" s="697" t="s">
        <v>528</v>
      </c>
      <c r="B22" s="698"/>
      <c r="C22" s="698"/>
      <c r="D22" s="698"/>
      <c r="E22" s="698"/>
      <c r="F22" s="698"/>
      <c r="G22" s="698"/>
      <c r="H22"/>
      <c r="I22" s="699" t="s">
        <v>422</v>
      </c>
      <c r="J22" s="700">
        <f>AVERAGE(E24:E194)</f>
        <v>0.855833333333333</v>
      </c>
      <c r="K22"/>
    </row>
    <row r="23" ht="43.35" customHeight="1" spans="1:15">
      <c r="A23" s="216" t="s">
        <v>424</v>
      </c>
      <c r="B23" s="216" t="s">
        <v>425</v>
      </c>
      <c r="C23" s="216" t="s">
        <v>426</v>
      </c>
      <c r="D23" s="216" t="s">
        <v>427</v>
      </c>
      <c r="E23" s="216" t="s">
        <v>529</v>
      </c>
      <c r="F23" s="216" t="s">
        <v>428</v>
      </c>
      <c r="G23" s="216" t="s">
        <v>429</v>
      </c>
      <c r="H23"/>
      <c r="I23" s="699" t="s">
        <v>430</v>
      </c>
      <c r="J23" s="701">
        <v>0.85</v>
      </c>
      <c r="K23"/>
    </row>
    <row r="24" spans="1:15">
      <c r="A24" s="702" t="s">
        <v>432</v>
      </c>
      <c r="B24" s="703">
        <v>46207</v>
      </c>
      <c r="C24" s="704">
        <v>46208</v>
      </c>
      <c r="D24" s="705">
        <v>2</v>
      </c>
      <c r="E24" s="706">
        <v>0.88</v>
      </c>
      <c r="F24" s="707">
        <v>46210</v>
      </c>
      <c r="G24" s="708">
        <v>2</v>
      </c>
      <c r="H24"/>
      <c r="I24"/>
      <c r="J24"/>
      <c r="K24"/>
    </row>
    <row r="25" spans="1:15">
      <c r="A25" s="709" t="s">
        <v>433</v>
      </c>
      <c r="B25" s="703">
        <v>46214</v>
      </c>
      <c r="C25" s="703">
        <v>46215</v>
      </c>
      <c r="D25" s="705">
        <v>3</v>
      </c>
      <c r="E25" s="706">
        <v>0.85</v>
      </c>
      <c r="F25" s="707">
        <v>46217</v>
      </c>
      <c r="G25" s="708">
        <v>2</v>
      </c>
      <c r="H25"/>
      <c r="I25"/>
      <c r="J25"/>
      <c r="K25"/>
    </row>
    <row r="26" spans="1:15">
      <c r="A26" s="709" t="s">
        <v>434</v>
      </c>
      <c r="B26" s="710">
        <v>46221</v>
      </c>
      <c r="C26" s="711">
        <v>46222</v>
      </c>
      <c r="D26" s="712">
        <v>1</v>
      </c>
      <c r="E26" s="713">
        <v>0.86</v>
      </c>
      <c r="F26" s="711">
        <v>46224</v>
      </c>
      <c r="G26" s="714">
        <v>1</v>
      </c>
      <c r="H26"/>
      <c r="I26"/>
      <c r="J26"/>
      <c r="K26"/>
    </row>
    <row r="27" spans="1:15">
      <c r="A27" s="709" t="s">
        <v>435</v>
      </c>
      <c r="B27" s="710">
        <v>46228</v>
      </c>
      <c r="C27" s="711">
        <v>46229</v>
      </c>
      <c r="D27" s="712">
        <v>1</v>
      </c>
      <c r="E27" s="713">
        <v>0.85</v>
      </c>
      <c r="F27" s="711">
        <v>46229</v>
      </c>
      <c r="G27" s="714">
        <v>1</v>
      </c>
      <c r="H27"/>
      <c r="I27"/>
      <c r="J27"/>
      <c r="K27"/>
    </row>
    <row r="28" spans="1:15">
      <c r="A28" s="709" t="s">
        <v>436</v>
      </c>
      <c r="B28" s="710">
        <v>46235</v>
      </c>
      <c r="C28" s="711">
        <v>46235</v>
      </c>
      <c r="D28" s="712">
        <v>1</v>
      </c>
      <c r="E28" s="713">
        <v>0.86</v>
      </c>
      <c r="F28" s="711">
        <v>46236</v>
      </c>
      <c r="G28" s="714">
        <v>1</v>
      </c>
      <c r="H28"/>
      <c r="I28"/>
      <c r="J28"/>
      <c r="K28"/>
    </row>
    <row r="29" spans="1:15">
      <c r="A29" s="702" t="s">
        <v>437</v>
      </c>
      <c r="B29" s="710">
        <v>46242</v>
      </c>
      <c r="C29" s="711">
        <v>46243</v>
      </c>
      <c r="D29" s="712">
        <v>1</v>
      </c>
      <c r="E29" s="713">
        <v>0.85</v>
      </c>
      <c r="F29" s="711">
        <v>46243</v>
      </c>
      <c r="G29" s="714">
        <v>1</v>
      </c>
      <c r="H29"/>
      <c r="I29"/>
      <c r="J29"/>
      <c r="K29"/>
    </row>
    <row r="30" spans="1:15">
      <c r="A30" s="709" t="s">
        <v>438</v>
      </c>
      <c r="B30" s="710">
        <v>46249</v>
      </c>
      <c r="C30" s="710">
        <v>46249</v>
      </c>
      <c r="D30" s="712">
        <v>1</v>
      </c>
      <c r="E30" s="713">
        <v>0.86</v>
      </c>
      <c r="F30" s="711">
        <v>46249</v>
      </c>
      <c r="G30" s="714">
        <v>1</v>
      </c>
      <c r="H30"/>
      <c r="I30"/>
      <c r="J30"/>
      <c r="K30"/>
    </row>
    <row r="31" spans="1:15">
      <c r="A31" s="709" t="s">
        <v>439</v>
      </c>
      <c r="B31" s="710">
        <v>46256</v>
      </c>
      <c r="C31" s="710">
        <v>46256</v>
      </c>
      <c r="D31" s="712">
        <v>1</v>
      </c>
      <c r="E31" s="713">
        <v>0.85</v>
      </c>
      <c r="F31" s="711">
        <v>46256</v>
      </c>
      <c r="G31" s="714">
        <v>1</v>
      </c>
      <c r="H31"/>
      <c r="I31"/>
      <c r="J31"/>
      <c r="K31"/>
    </row>
    <row r="32" spans="1:15">
      <c r="A32" s="702" t="s">
        <v>440</v>
      </c>
      <c r="B32" s="710">
        <v>46263</v>
      </c>
      <c r="C32" s="710">
        <v>46263</v>
      </c>
      <c r="D32" s="712">
        <v>1</v>
      </c>
      <c r="E32" s="713">
        <v>0.85</v>
      </c>
      <c r="F32" s="711">
        <v>46263</v>
      </c>
      <c r="G32" s="714">
        <v>1</v>
      </c>
      <c r="H32"/>
      <c r="I32"/>
      <c r="J32"/>
      <c r="K32"/>
    </row>
    <row r="33" spans="1:11">
      <c r="A33" s="709" t="s">
        <v>441</v>
      </c>
      <c r="B33" s="710">
        <v>46270</v>
      </c>
      <c r="C33" s="710">
        <v>46270</v>
      </c>
      <c r="D33" s="712">
        <v>1</v>
      </c>
      <c r="E33" s="713">
        <v>0.86</v>
      </c>
      <c r="F33" s="711">
        <v>46270</v>
      </c>
      <c r="G33" s="714">
        <v>1</v>
      </c>
      <c r="H33"/>
      <c r="I33"/>
      <c r="J33"/>
      <c r="K33"/>
    </row>
    <row r="34" spans="1:11">
      <c r="A34" s="709" t="s">
        <v>442</v>
      </c>
      <c r="B34" s="710">
        <v>46277</v>
      </c>
      <c r="C34" s="710">
        <v>46277</v>
      </c>
      <c r="D34" s="712">
        <v>1</v>
      </c>
      <c r="E34" s="713">
        <v>0.85</v>
      </c>
      <c r="F34" s="711">
        <v>46278</v>
      </c>
      <c r="G34" s="714">
        <v>1</v>
      </c>
      <c r="H34"/>
      <c r="I34"/>
      <c r="J34"/>
      <c r="K34"/>
    </row>
    <row r="35" spans="1:11">
      <c r="A35" s="709" t="s">
        <v>443</v>
      </c>
      <c r="B35" s="710">
        <v>46284</v>
      </c>
      <c r="C35" s="710">
        <v>46284</v>
      </c>
      <c r="D35" s="712">
        <v>1</v>
      </c>
      <c r="E35" s="713">
        <v>0.85</v>
      </c>
      <c r="F35" s="711">
        <v>46285</v>
      </c>
      <c r="G35" s="714">
        <v>1</v>
      </c>
      <c r="H35"/>
      <c r="I35"/>
      <c r="J35"/>
      <c r="K35"/>
    </row>
    <row r="36" spans="1:11">
      <c r="A36" s="709" t="s">
        <v>444</v>
      </c>
      <c r="B36" s="710"/>
      <c r="C36" s="711"/>
      <c r="D36" s="712"/>
      <c r="E36" s="713"/>
      <c r="F36" s="711"/>
      <c r="G36" s="714"/>
      <c r="H36"/>
      <c r="I36"/>
      <c r="J36"/>
      <c r="K36"/>
    </row>
    <row r="37" spans="1:11">
      <c r="A37" s="709" t="s">
        <v>445</v>
      </c>
      <c r="B37" s="710"/>
      <c r="C37" s="710"/>
      <c r="D37" s="712"/>
      <c r="E37" s="713"/>
      <c r="F37" s="711"/>
      <c r="G37" s="714"/>
      <c r="H37"/>
      <c r="I37"/>
      <c r="J37"/>
      <c r="K37"/>
    </row>
    <row r="38" spans="1:11">
      <c r="A38" s="709" t="s">
        <v>446</v>
      </c>
      <c r="B38" s="710"/>
      <c r="C38" s="711"/>
      <c r="D38" s="712"/>
      <c r="E38" s="713"/>
      <c r="F38" s="711"/>
      <c r="G38" s="714"/>
      <c r="H38"/>
      <c r="I38"/>
      <c r="J38"/>
      <c r="K38"/>
    </row>
    <row r="39" spans="1:11">
      <c r="A39" s="709" t="s">
        <v>447</v>
      </c>
      <c r="B39" s="710"/>
      <c r="C39" s="711"/>
      <c r="D39" s="712"/>
      <c r="E39" s="713"/>
      <c r="F39" s="711"/>
      <c r="G39" s="714"/>
      <c r="H39"/>
      <c r="I39"/>
      <c r="J39"/>
      <c r="K39"/>
    </row>
    <row r="40" spans="1:11">
      <c r="A40" s="709" t="s">
        <v>448</v>
      </c>
      <c r="B40" s="710"/>
      <c r="C40" s="711"/>
      <c r="D40" s="712"/>
      <c r="E40" s="713"/>
      <c r="F40" s="711"/>
      <c r="G40" s="714"/>
      <c r="H40"/>
      <c r="I40"/>
      <c r="J40"/>
      <c r="K40"/>
    </row>
    <row r="41" spans="1:11">
      <c r="A41" s="715"/>
      <c r="B41" s="716"/>
      <c r="C41" s="717"/>
      <c r="D41" s="718"/>
      <c r="E41" s="719"/>
      <c r="F41" s="717"/>
      <c r="G41" s="720"/>
      <c r="H41"/>
      <c r="I41"/>
      <c r="J41"/>
      <c r="K41"/>
    </row>
    <row r="42" spans="1:11">
      <c r="A42" s="721"/>
      <c r="B42" s="722"/>
      <c r="C42" s="723"/>
      <c r="D42" s="724"/>
      <c r="E42" s="725"/>
      <c r="F42" s="723"/>
      <c r="G42" s="724"/>
      <c r="H42"/>
      <c r="I42"/>
      <c r="J42"/>
      <c r="K42"/>
    </row>
    <row r="43" spans="1:11">
      <c r="A43" s="721"/>
      <c r="B43" s="722"/>
      <c r="C43" s="723"/>
      <c r="D43" s="724"/>
      <c r="E43" s="725"/>
      <c r="F43" s="723"/>
      <c r="G43" s="724"/>
      <c r="H43"/>
      <c r="I43"/>
      <c r="J43"/>
      <c r="K43"/>
    </row>
    <row r="44" spans="1:11">
      <c r="A44" s="721"/>
      <c r="B44" s="722"/>
      <c r="C44" s="723"/>
      <c r="D44" s="724"/>
      <c r="E44" s="725"/>
      <c r="F44" s="723"/>
      <c r="G44" s="724"/>
      <c r="H44"/>
      <c r="I44"/>
      <c r="J44"/>
      <c r="K44"/>
    </row>
    <row r="45" spans="1:11">
      <c r="A45" s="721"/>
      <c r="B45" s="722"/>
      <c r="C45" s="723"/>
      <c r="D45" s="724"/>
      <c r="E45" s="725"/>
      <c r="F45" s="723"/>
      <c r="G45" s="724"/>
      <c r="H45"/>
      <c r="I45"/>
      <c r="J45"/>
      <c r="K45"/>
    </row>
    <row r="46" spans="1:11">
      <c r="A46" s="721"/>
      <c r="B46" s="722"/>
      <c r="C46" s="723"/>
      <c r="D46" s="724"/>
      <c r="E46" s="725"/>
      <c r="F46" s="723"/>
      <c r="G46" s="724"/>
      <c r="H46"/>
      <c r="I46"/>
      <c r="J46"/>
      <c r="K46"/>
    </row>
    <row r="47" spans="1:11">
      <c r="A47" s="721"/>
      <c r="B47" s="722"/>
      <c r="C47" s="723"/>
      <c r="D47" s="724"/>
      <c r="E47" s="725"/>
      <c r="F47" s="723"/>
      <c r="G47" s="724"/>
      <c r="H47"/>
      <c r="I47"/>
      <c r="J47"/>
      <c r="K47"/>
    </row>
    <row r="48" spans="1:11">
      <c r="A48" s="721"/>
      <c r="B48" s="723"/>
      <c r="C48" s="723"/>
      <c r="D48" s="726"/>
      <c r="E48" s="725"/>
      <c r="F48" s="723"/>
      <c r="G48" s="724"/>
      <c r="H48"/>
      <c r="I48"/>
      <c r="J48"/>
      <c r="K48"/>
    </row>
    <row r="49" spans="1:11">
      <c r="A49" s="721"/>
      <c r="B49" s="723"/>
      <c r="C49" s="723"/>
      <c r="D49" s="726"/>
      <c r="E49" s="725"/>
      <c r="F49" s="723"/>
      <c r="G49" s="724"/>
      <c r="H49"/>
      <c r="I49"/>
      <c r="J49"/>
      <c r="K49"/>
    </row>
    <row r="50" spans="1:11">
      <c r="A50" s="721"/>
      <c r="B50" s="723"/>
      <c r="C50" s="723"/>
      <c r="D50" s="726"/>
      <c r="E50" s="725"/>
      <c r="F50" s="723"/>
      <c r="G50" s="724"/>
      <c r="H50"/>
      <c r="I50"/>
      <c r="J50"/>
      <c r="K50"/>
    </row>
    <row r="51" spans="1:11">
      <c r="A51" s="721"/>
      <c r="B51" s="723"/>
      <c r="C51" s="723"/>
      <c r="D51" s="726"/>
      <c r="E51" s="725"/>
      <c r="F51" s="723"/>
      <c r="G51" s="724"/>
      <c r="H51"/>
      <c r="I51"/>
      <c r="J51"/>
      <c r="K51"/>
    </row>
    <row r="52" spans="1:11">
      <c r="A52" s="721"/>
      <c r="B52" s="723"/>
      <c r="C52" s="723"/>
      <c r="D52" s="726"/>
      <c r="E52" s="725"/>
      <c r="F52" s="723"/>
      <c r="G52" s="724"/>
      <c r="H52"/>
      <c r="I52"/>
      <c r="J52"/>
      <c r="K52"/>
    </row>
    <row r="53" spans="1:11">
      <c r="A53" s="721"/>
      <c r="B53" s="723"/>
      <c r="C53" s="723"/>
      <c r="D53" s="726"/>
      <c r="E53" s="725"/>
      <c r="F53" s="723"/>
      <c r="G53" s="724"/>
      <c r="H53"/>
      <c r="I53"/>
      <c r="J53"/>
      <c r="K53"/>
    </row>
    <row r="54" spans="1:11">
      <c r="A54" s="721"/>
      <c r="B54" s="723"/>
      <c r="C54" s="723"/>
      <c r="D54" s="726"/>
      <c r="E54" s="725"/>
      <c r="F54" s="723"/>
      <c r="G54" s="724"/>
      <c r="H54"/>
      <c r="I54"/>
      <c r="J54"/>
      <c r="K54"/>
    </row>
    <row r="55" spans="1:11">
      <c r="A55" s="721"/>
      <c r="B55" s="723"/>
      <c r="C55" s="723"/>
      <c r="D55" s="726"/>
      <c r="E55" s="725"/>
      <c r="F55" s="723"/>
      <c r="G55" s="724"/>
      <c r="H55"/>
      <c r="I55"/>
      <c r="J55"/>
      <c r="K55"/>
    </row>
    <row r="56" spans="1:11">
      <c r="A56" s="721"/>
      <c r="B56" s="723"/>
      <c r="C56" s="723"/>
      <c r="D56" s="726"/>
      <c r="E56" s="725"/>
      <c r="F56" s="723"/>
      <c r="G56" s="724"/>
      <c r="H56"/>
      <c r="I56"/>
      <c r="J56"/>
      <c r="K56"/>
    </row>
    <row r="57" spans="1:11">
      <c r="A57" s="721"/>
      <c r="B57" s="723"/>
      <c r="C57" s="723"/>
      <c r="D57" s="726"/>
      <c r="E57" s="725"/>
      <c r="F57" s="723"/>
      <c r="G57" s="724"/>
      <c r="H57"/>
      <c r="I57"/>
      <c r="J57"/>
      <c r="K57"/>
    </row>
    <row r="58" spans="1:11">
      <c r="A58" s="721"/>
      <c r="B58" s="722"/>
      <c r="C58" s="723"/>
      <c r="D58" s="726"/>
      <c r="E58" s="725"/>
      <c r="F58" s="723"/>
      <c r="G58" s="724"/>
      <c r="H58"/>
      <c r="I58"/>
      <c r="J58"/>
      <c r="K58"/>
    </row>
    <row r="59" spans="1:11">
      <c r="A59" s="721"/>
      <c r="B59" s="722"/>
      <c r="C59" s="723"/>
      <c r="D59" s="726"/>
      <c r="E59" s="725"/>
      <c r="F59" s="723"/>
      <c r="G59" s="724"/>
      <c r="H59"/>
      <c r="I59"/>
      <c r="J59"/>
      <c r="K59"/>
    </row>
    <row r="60" spans="1:11">
      <c r="A60" s="721"/>
      <c r="B60" s="722"/>
      <c r="C60" s="723"/>
      <c r="D60" s="726"/>
      <c r="E60" s="725"/>
      <c r="F60" s="723"/>
      <c r="G60" s="724"/>
      <c r="H60"/>
      <c r="I60"/>
      <c r="J60"/>
      <c r="K60"/>
    </row>
    <row r="61" spans="1:11">
      <c r="A61" s="721"/>
      <c r="B61" s="722"/>
      <c r="C61" s="723"/>
      <c r="D61" s="726"/>
      <c r="E61" s="725"/>
      <c r="F61" s="723"/>
      <c r="G61" s="724"/>
      <c r="H61"/>
      <c r="I61"/>
      <c r="J61"/>
      <c r="K61"/>
    </row>
    <row r="62" spans="1:11">
      <c r="A62" s="721"/>
      <c r="B62" s="722"/>
      <c r="C62" s="723"/>
      <c r="D62" s="726"/>
      <c r="E62" s="725"/>
      <c r="F62" s="723"/>
      <c r="G62" s="724"/>
      <c r="H62"/>
      <c r="I62"/>
      <c r="J62"/>
      <c r="K62"/>
    </row>
    <row r="63" spans="1:11">
      <c r="A63" s="721"/>
      <c r="B63" s="722"/>
      <c r="C63" s="723"/>
      <c r="D63" s="726"/>
      <c r="E63" s="725"/>
      <c r="F63" s="723"/>
      <c r="G63" s="724"/>
      <c r="H63"/>
      <c r="I63"/>
      <c r="J63"/>
      <c r="K63"/>
    </row>
    <row r="64" spans="1:11">
      <c r="A64" s="721"/>
      <c r="B64" s="722"/>
      <c r="C64" s="723"/>
      <c r="D64" s="726"/>
      <c r="E64" s="725"/>
      <c r="F64" s="723"/>
      <c r="G64" s="724"/>
      <c r="H64"/>
      <c r="I64"/>
      <c r="J64"/>
      <c r="K64"/>
    </row>
    <row r="65" spans="1:11">
      <c r="A65" s="721"/>
      <c r="B65" s="722"/>
      <c r="C65" s="723"/>
      <c r="D65" s="726"/>
      <c r="E65" s="725"/>
      <c r="F65" s="723"/>
      <c r="G65" s="724"/>
      <c r="H65"/>
      <c r="I65"/>
      <c r="J65"/>
      <c r="K65"/>
    </row>
    <row r="66" spans="1:11">
      <c r="A66" s="721"/>
      <c r="B66" s="722"/>
      <c r="C66" s="723"/>
      <c r="D66" s="726"/>
      <c r="E66" s="725"/>
      <c r="F66" s="723"/>
      <c r="G66" s="724"/>
      <c r="H66"/>
      <c r="I66"/>
      <c r="J66"/>
      <c r="K66"/>
    </row>
    <row r="67" spans="1:11">
      <c r="A67" s="721"/>
      <c r="B67" s="722"/>
      <c r="C67" s="723"/>
      <c r="D67" s="726"/>
      <c r="E67" s="725"/>
      <c r="F67" s="723"/>
      <c r="G67" s="724"/>
      <c r="H67"/>
      <c r="I67"/>
      <c r="J67"/>
      <c r="K67"/>
    </row>
    <row r="68" spans="1:11">
      <c r="A68" s="721"/>
      <c r="B68" s="722"/>
      <c r="C68" s="723"/>
      <c r="D68" s="726"/>
      <c r="E68" s="725"/>
      <c r="F68" s="723"/>
      <c r="G68" s="724"/>
      <c r="H68"/>
      <c r="I68"/>
      <c r="J68"/>
      <c r="K68"/>
    </row>
    <row r="69" spans="1:11">
      <c r="A69" s="721"/>
      <c r="B69" s="722"/>
      <c r="C69" s="723"/>
      <c r="D69" s="726"/>
      <c r="E69" s="725"/>
      <c r="F69" s="723"/>
      <c r="G69" s="724"/>
      <c r="H69"/>
      <c r="I69"/>
      <c r="J69"/>
      <c r="K69"/>
    </row>
    <row r="70" spans="1:11">
      <c r="A70" s="721"/>
      <c r="B70" s="722"/>
      <c r="C70" s="723"/>
      <c r="D70" s="726"/>
      <c r="E70" s="727"/>
      <c r="F70" s="723"/>
      <c r="G70" s="724"/>
      <c r="H70"/>
      <c r="I70"/>
      <c r="J70"/>
      <c r="K70"/>
    </row>
    <row r="71" spans="1:11">
      <c r="A71" s="721"/>
      <c r="B71" s="722"/>
      <c r="C71" s="723"/>
      <c r="D71" s="726"/>
      <c r="E71" s="727"/>
      <c r="F71" s="723"/>
      <c r="G71" s="724"/>
      <c r="H71"/>
      <c r="I71"/>
      <c r="J71"/>
      <c r="K71"/>
    </row>
    <row r="72" spans="1:11">
      <c r="A72" s="721"/>
      <c r="B72" s="722"/>
      <c r="C72" s="723"/>
      <c r="D72" s="726"/>
      <c r="E72" s="727"/>
      <c r="F72" s="723"/>
      <c r="G72" s="724"/>
      <c r="H72"/>
      <c r="I72"/>
      <c r="J72"/>
      <c r="K72"/>
    </row>
    <row r="73" spans="1:11">
      <c r="A73" s="721"/>
      <c r="B73" s="722"/>
      <c r="C73" s="723"/>
      <c r="D73" s="726"/>
      <c r="E73" s="727"/>
      <c r="F73" s="723"/>
      <c r="G73" s="724"/>
      <c r="H73"/>
      <c r="I73"/>
      <c r="J73"/>
      <c r="K73"/>
    </row>
    <row r="74" spans="1:11">
      <c r="A74" s="721"/>
      <c r="B74" s="722"/>
      <c r="C74" s="723"/>
      <c r="D74" s="726"/>
      <c r="E74" s="727"/>
      <c r="F74" s="723"/>
      <c r="G74" s="724"/>
      <c r="H74"/>
      <c r="I74"/>
      <c r="J74"/>
      <c r="K74"/>
    </row>
    <row r="75" spans="1:11">
      <c r="A75" s="721"/>
      <c r="B75" s="722"/>
      <c r="C75" s="723"/>
      <c r="D75" s="726"/>
      <c r="E75" s="727"/>
      <c r="F75" s="723"/>
      <c r="G75" s="724"/>
      <c r="H75"/>
      <c r="I75"/>
      <c r="J75"/>
      <c r="K75"/>
    </row>
    <row r="76" spans="1:11">
      <c r="A76" s="721"/>
      <c r="B76" s="722"/>
      <c r="C76" s="723"/>
      <c r="D76" s="726"/>
      <c r="E76" s="727"/>
      <c r="F76" s="723"/>
      <c r="G76" s="724"/>
      <c r="H76"/>
      <c r="I76"/>
      <c r="J76"/>
      <c r="K76"/>
    </row>
    <row r="77" spans="1:11">
      <c r="A77" s="721"/>
      <c r="B77" s="722"/>
      <c r="C77" s="723"/>
      <c r="D77" s="726"/>
      <c r="E77" s="727"/>
      <c r="F77" s="723"/>
      <c r="G77" s="724"/>
      <c r="H77"/>
      <c r="I77"/>
      <c r="J77"/>
      <c r="K77"/>
    </row>
    <row r="78" spans="1:11">
      <c r="A78" s="721"/>
      <c r="B78" s="722"/>
      <c r="C78" s="723"/>
      <c r="D78" s="726"/>
      <c r="E78" s="727"/>
      <c r="F78" s="723"/>
      <c r="G78" s="724"/>
      <c r="H78"/>
      <c r="I78"/>
      <c r="J78"/>
      <c r="K78"/>
    </row>
    <row r="79" spans="1:11">
      <c r="A79" s="721"/>
      <c r="B79" s="722"/>
      <c r="C79" s="723"/>
      <c r="D79" s="726"/>
      <c r="E79" s="727"/>
      <c r="F79" s="723"/>
      <c r="G79" s="724"/>
      <c r="H79"/>
      <c r="I79"/>
      <c r="J79"/>
      <c r="K79"/>
    </row>
    <row r="80" spans="1:11">
      <c r="A80" s="721"/>
      <c r="B80" s="722"/>
      <c r="C80" s="723"/>
      <c r="D80" s="726"/>
      <c r="E80" s="727"/>
      <c r="F80" s="723"/>
      <c r="G80" s="724"/>
      <c r="H80"/>
      <c r="I80"/>
      <c r="J80"/>
      <c r="K80"/>
    </row>
    <row r="81" spans="1:11">
      <c r="A81" s="721"/>
      <c r="B81" s="722"/>
      <c r="C81" s="723"/>
      <c r="D81" s="726"/>
      <c r="E81" s="727"/>
      <c r="F81" s="723"/>
      <c r="G81" s="724"/>
      <c r="H81"/>
      <c r="I81"/>
      <c r="J81"/>
      <c r="K81"/>
    </row>
    <row r="82" spans="1:11">
      <c r="A82" s="721"/>
      <c r="B82" s="722"/>
      <c r="C82" s="723"/>
      <c r="D82" s="726"/>
      <c r="E82" s="727"/>
      <c r="F82" s="723"/>
      <c r="G82" s="724"/>
      <c r="H82"/>
      <c r="I82"/>
      <c r="J82"/>
      <c r="K82"/>
    </row>
    <row r="83" spans="1:11">
      <c r="A83" s="721"/>
      <c r="B83" s="722"/>
      <c r="C83" s="723"/>
      <c r="D83" s="726"/>
      <c r="E83" s="727"/>
      <c r="F83" s="723"/>
      <c r="G83" s="724"/>
      <c r="H83"/>
      <c r="I83"/>
      <c r="J83"/>
      <c r="K83"/>
    </row>
    <row r="84" spans="1:11">
      <c r="A84" s="101"/>
      <c r="B84" s="728"/>
      <c r="C84" s="728"/>
      <c r="E84" s="729"/>
    </row>
    <row r="85" spans="1:11">
      <c r="A85" s="101"/>
      <c r="B85" s="728"/>
      <c r="C85" s="728"/>
      <c r="E85" s="729"/>
    </row>
    <row r="86" spans="1:11">
      <c r="A86" s="101"/>
      <c r="B86" s="728"/>
      <c r="C86" s="728"/>
      <c r="E86" s="729"/>
    </row>
    <row r="87" spans="1:11">
      <c r="A87" s="101"/>
      <c r="B87" s="728"/>
      <c r="C87" s="728"/>
      <c r="E87" s="729"/>
    </row>
    <row r="88" spans="1:11">
      <c r="A88" s="101"/>
      <c r="B88" s="728"/>
      <c r="C88" s="728"/>
      <c r="E88" s="729"/>
    </row>
    <row r="89" spans="1:11">
      <c r="A89" s="101"/>
      <c r="B89" s="728"/>
      <c r="C89" s="728"/>
      <c r="E89" s="729"/>
    </row>
    <row r="90" spans="1:11">
      <c r="A90" s="101"/>
      <c r="B90" s="728"/>
      <c r="C90" s="728"/>
      <c r="E90" s="729"/>
    </row>
    <row r="91" spans="1:11">
      <c r="A91" s="101"/>
      <c r="B91" s="728"/>
      <c r="C91" s="728"/>
      <c r="E91" s="729"/>
    </row>
    <row r="92" spans="1:11">
      <c r="A92" s="101"/>
      <c r="B92" s="728"/>
      <c r="C92" s="728"/>
      <c r="E92" s="729"/>
    </row>
    <row r="93" spans="1:11">
      <c r="A93" s="101"/>
      <c r="B93" s="728"/>
      <c r="C93" s="728"/>
      <c r="E93" s="729"/>
    </row>
    <row r="94" spans="1:11">
      <c r="A94" s="101"/>
      <c r="B94" s="728"/>
      <c r="C94" s="728"/>
      <c r="E94" s="729"/>
    </row>
    <row r="95" spans="1:11">
      <c r="A95" s="101"/>
      <c r="B95" s="728"/>
      <c r="C95" s="728"/>
      <c r="E95" s="729"/>
    </row>
    <row r="96" spans="1:11">
      <c r="A96" s="101"/>
      <c r="B96" s="728"/>
      <c r="C96" s="728"/>
      <c r="E96" s="729"/>
    </row>
    <row r="97" spans="1:5">
      <c r="A97" s="101"/>
      <c r="B97" s="728"/>
      <c r="C97" s="728"/>
      <c r="E97" s="729"/>
    </row>
    <row r="98" spans="1:5">
      <c r="A98" s="101"/>
      <c r="B98" s="728"/>
      <c r="C98" s="728"/>
      <c r="E98" s="729"/>
    </row>
  </sheetData>
  <mergeCells count="2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J20:K20"/>
    <mergeCell ref="A22:G22"/>
    <mergeCell ref="A6:A14"/>
    <mergeCell ref="A15:A19"/>
    <mergeCell ref="A1:G2"/>
  </mergeCells>
  <dataValidations count="1">
    <dataValidation allowBlank="1" showInputMessage="1" showErrorMessage="1" prompt="Medical Treatment Cases (Healed without Disabilities)" sqref="B7:C8"/>
  </dataValidations>
  <pageMargins left="0.7" right="0.7" top="0.75" bottom="0.75" header="0.3" footer="0.3"/>
  <pageSetup paperSize="8" orientation="landscape"/>
  <headerFooter>
    <oddFooter>&amp;R
&amp;1#&amp;"Aptos"&amp;10&amp;K000000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pageSetUpPr fitToPage="1"/>
  </sheetPr>
  <dimension ref="B1:AL57"/>
  <sheetViews>
    <sheetView showGridLines="0" zoomScale="55" zoomScaleNormal="55" workbookViewId="0">
      <selection activeCell="AD38" sqref="AD38"/>
    </sheetView>
  </sheetViews>
  <sheetFormatPr defaultColWidth="9.21904761904762" defaultRowHeight="14.25"/>
  <cols>
    <col min="1" max="1" width="6" style="578" customWidth="1"/>
    <col min="2" max="2" width="60.4380952380952" style="578" customWidth="1"/>
    <col min="3" max="3" width="85.4380952380952" style="578" customWidth="1"/>
    <col min="4" max="4" width="46.4380952380952" style="578" customWidth="1"/>
    <col min="5" max="7" width="30.4380952380952" style="578" customWidth="1"/>
    <col min="8" max="8" width="40.7809523809524" style="578" customWidth="1"/>
    <col min="9" max="10" width="30.4380952380952" style="578" customWidth="1"/>
    <col min="11" max="11" width="45.4380952380952" style="578" customWidth="1"/>
    <col min="12" max="12" width="43.4380952380952" style="578" customWidth="1"/>
    <col min="13" max="15" width="120.438095238095" style="578" customWidth="1"/>
    <col min="16" max="17" width="30.4380952380952" style="578" customWidth="1"/>
    <col min="18" max="18" width="39.4380952380952" style="578" customWidth="1"/>
    <col min="19" max="22" width="30.4380952380952" style="578" customWidth="1"/>
    <col min="23" max="23" width="47" style="578" customWidth="1"/>
    <col min="24" max="24" width="36.4380952380952" style="578" customWidth="1"/>
    <col min="25" max="25" width="30.4380952380952" style="578" customWidth="1"/>
    <col min="26" max="26" width="255.438095238095" style="578" customWidth="1"/>
    <col min="27" max="27" width="43.7809523809524" style="578" customWidth="1"/>
    <col min="28" max="28" width="35.4380952380952" style="578" customWidth="1"/>
    <col min="29" max="29" width="35.4380952380952" style="579" customWidth="1"/>
    <col min="30" max="30" width="35.4380952380952" style="578" customWidth="1"/>
    <col min="31" max="31" width="29.7809523809524" style="578" customWidth="1"/>
    <col min="32" max="33" width="26.4380952380952" style="578" customWidth="1"/>
    <col min="34" max="34" width="26" style="578" customWidth="1"/>
    <col min="35" max="16384" width="9.21904761904762" style="578"/>
  </cols>
  <sheetData>
    <row r="1" s="573" customFormat="1" ht="18" spans="2:38">
      <c r="AC1" s="580"/>
    </row>
    <row r="2" s="574" customFormat="1" ht="18" spans="2:38">
      <c r="B2" s="581" t="s">
        <v>530</v>
      </c>
      <c r="C2" s="581"/>
      <c r="D2" s="581"/>
      <c r="E2" s="581"/>
      <c r="F2" s="581"/>
      <c r="G2" s="582" t="s">
        <v>531</v>
      </c>
      <c r="H2" s="582"/>
      <c r="I2" s="583"/>
      <c r="J2" s="583"/>
      <c r="K2" s="583"/>
      <c r="L2" s="583"/>
      <c r="M2" s="581" t="s">
        <v>532</v>
      </c>
      <c r="U2" s="584"/>
      <c r="V2" s="584"/>
    </row>
    <row r="3" s="574" customFormat="1" ht="18" spans="2:38">
      <c r="B3" s="581" t="s">
        <v>533</v>
      </c>
      <c r="C3" s="581"/>
      <c r="D3" s="581"/>
      <c r="E3" s="581"/>
      <c r="F3" s="581"/>
      <c r="G3" s="585" t="s">
        <v>534</v>
      </c>
      <c r="H3" s="585"/>
      <c r="I3" s="586"/>
    </row>
    <row r="4" s="574" customFormat="1" ht="18" spans="2:38">
      <c r="B4" s="587" t="s">
        <v>535</v>
      </c>
      <c r="C4" s="587"/>
      <c r="D4" s="587"/>
      <c r="E4" s="587"/>
      <c r="F4" s="587"/>
      <c r="G4" s="588" t="s">
        <v>27</v>
      </c>
      <c r="H4" s="585"/>
      <c r="I4" s="589"/>
      <c r="J4" s="589"/>
      <c r="K4" s="589"/>
      <c r="L4" s="589"/>
      <c r="M4" s="574"/>
      <c r="N4" s="574"/>
      <c r="O4" s="574"/>
      <c r="P4" s="574"/>
      <c r="T4" s="581"/>
      <c r="U4" s="581"/>
      <c r="V4" s="581"/>
    </row>
    <row r="5" s="574" customFormat="1" ht="18" spans="2:38">
      <c r="B5" s="581" t="s">
        <v>536</v>
      </c>
      <c r="C5" s="581"/>
      <c r="D5" s="581"/>
      <c r="E5" s="581"/>
      <c r="F5" s="581"/>
      <c r="G5" s="588" t="s">
        <v>29</v>
      </c>
      <c r="H5" s="585"/>
      <c r="I5" s="589"/>
      <c r="J5" s="589"/>
      <c r="K5" s="589"/>
      <c r="L5" s="589"/>
      <c r="T5" s="581"/>
      <c r="U5" s="581"/>
      <c r="V5" s="581"/>
    </row>
    <row r="6" s="574" customFormat="1" ht="18" spans="2:38">
      <c r="B6" s="581" t="s">
        <v>537</v>
      </c>
      <c r="C6" s="581"/>
      <c r="D6" s="581"/>
      <c r="E6" s="581"/>
      <c r="F6" s="581"/>
      <c r="G6" s="588" t="s">
        <v>538</v>
      </c>
      <c r="H6" s="585"/>
      <c r="I6" s="583"/>
      <c r="J6" s="590"/>
      <c r="K6" s="590"/>
      <c r="L6" s="590"/>
      <c r="M6" s="580"/>
      <c r="N6" s="580"/>
      <c r="O6" s="580"/>
      <c r="P6" s="580"/>
    </row>
    <row r="7" s="575" customFormat="1" ht="15.75" spans="2:38">
      <c r="B7" s="577"/>
      <c r="C7" s="577"/>
      <c r="D7" s="577"/>
      <c r="E7" s="577"/>
      <c r="F7" s="577"/>
      <c r="G7" s="577"/>
      <c r="H7" s="577"/>
    </row>
    <row r="8" s="576" customFormat="1" ht="34.5" customHeight="1" spans="2:38">
      <c r="B8" s="591"/>
      <c r="C8" s="591"/>
      <c r="D8" s="591"/>
      <c r="E8" s="591"/>
      <c r="F8" s="591"/>
      <c r="G8" s="591"/>
      <c r="H8" s="591"/>
      <c r="I8" s="591"/>
      <c r="J8" s="591"/>
      <c r="K8" s="591"/>
      <c r="L8" s="591"/>
      <c r="M8" s="591"/>
      <c r="N8" s="591"/>
      <c r="O8" s="591"/>
      <c r="P8" s="591"/>
      <c r="Q8" s="591"/>
      <c r="R8" s="591"/>
      <c r="S8" s="591"/>
      <c r="T8" s="1903" t="s">
        <v>539</v>
      </c>
      <c r="U8" s="593"/>
      <c r="V8" s="594"/>
      <c r="W8" s="595"/>
      <c r="X8" s="595"/>
      <c r="Y8" s="591"/>
      <c r="Z8" s="591"/>
      <c r="AA8" s="591"/>
      <c r="AB8" s="591"/>
      <c r="AC8" s="591"/>
      <c r="AD8" s="591"/>
      <c r="AE8" s="1903" t="s">
        <v>540</v>
      </c>
      <c r="AF8" s="593"/>
      <c r="AG8" s="594"/>
      <c r="AH8" s="595"/>
    </row>
    <row r="9" s="576" customFormat="1" ht="37.05" customHeight="1" spans="2:38">
      <c r="B9" s="596" t="s">
        <v>541</v>
      </c>
      <c r="C9" s="597"/>
      <c r="D9" s="597"/>
      <c r="E9" s="597"/>
      <c r="F9" s="597"/>
      <c r="G9" s="597"/>
      <c r="H9" s="597"/>
      <c r="I9" s="598"/>
      <c r="J9" s="599" t="s">
        <v>148</v>
      </c>
      <c r="K9" s="600"/>
      <c r="L9" s="601"/>
      <c r="M9" s="1904" t="s">
        <v>542</v>
      </c>
      <c r="N9" s="600"/>
      <c r="O9" s="601"/>
      <c r="P9" s="602" t="s">
        <v>543</v>
      </c>
      <c r="Q9" s="597"/>
      <c r="R9" s="1905" t="s">
        <v>544</v>
      </c>
      <c r="S9" s="1906" t="s">
        <v>545</v>
      </c>
      <c r="T9" s="605" t="s">
        <v>546</v>
      </c>
      <c r="U9" s="600"/>
      <c r="V9" s="606"/>
      <c r="W9" s="1906" t="s">
        <v>547</v>
      </c>
      <c r="X9" s="605" t="s">
        <v>548</v>
      </c>
      <c r="Y9" s="600"/>
      <c r="Z9" s="600"/>
      <c r="AA9" s="606"/>
      <c r="AB9" s="605" t="s">
        <v>549</v>
      </c>
      <c r="AC9" s="600"/>
      <c r="AD9" s="606"/>
      <c r="AE9" s="605" t="s">
        <v>546</v>
      </c>
      <c r="AF9" s="600"/>
      <c r="AG9" s="606"/>
      <c r="AH9" s="1906" t="s">
        <v>550</v>
      </c>
    </row>
    <row r="10" s="577" customFormat="1" ht="57.6" customHeight="1" spans="2:38">
      <c r="B10" s="1907" t="s">
        <v>551</v>
      </c>
      <c r="C10" s="1908" t="s">
        <v>26</v>
      </c>
      <c r="D10" s="1908" t="s">
        <v>552</v>
      </c>
      <c r="E10" s="1909" t="s">
        <v>553</v>
      </c>
      <c r="F10" s="1909" t="s">
        <v>554</v>
      </c>
      <c r="G10" s="1909" t="s">
        <v>555</v>
      </c>
      <c r="H10" s="1909" t="s">
        <v>28</v>
      </c>
      <c r="I10" s="1910" t="s">
        <v>556</v>
      </c>
      <c r="J10" s="1911" t="s">
        <v>557</v>
      </c>
      <c r="K10" s="1908" t="s">
        <v>558</v>
      </c>
      <c r="L10" s="1912" t="s">
        <v>148</v>
      </c>
      <c r="M10" s="1913" t="s">
        <v>559</v>
      </c>
      <c r="N10" s="1909" t="s">
        <v>560</v>
      </c>
      <c r="O10" s="1910" t="s">
        <v>561</v>
      </c>
      <c r="P10" s="1913" t="s">
        <v>562</v>
      </c>
      <c r="Q10" s="1909" t="s">
        <v>145</v>
      </c>
      <c r="R10" s="614"/>
      <c r="S10" s="615"/>
      <c r="T10" s="1914" t="s">
        <v>563</v>
      </c>
      <c r="U10" s="1908" t="s">
        <v>564</v>
      </c>
      <c r="V10" s="1915" t="s">
        <v>565</v>
      </c>
      <c r="W10" s="615"/>
      <c r="X10" s="1914" t="s">
        <v>566</v>
      </c>
      <c r="Y10" s="1908" t="s">
        <v>567</v>
      </c>
      <c r="Z10" s="1908" t="s">
        <v>568</v>
      </c>
      <c r="AA10" s="1915" t="s">
        <v>569</v>
      </c>
      <c r="AB10" s="1914" t="s">
        <v>570</v>
      </c>
      <c r="AC10" s="1908" t="s">
        <v>571</v>
      </c>
      <c r="AD10" s="1915" t="s">
        <v>145</v>
      </c>
      <c r="AE10" s="1914" t="s">
        <v>563</v>
      </c>
      <c r="AF10" s="1908" t="s">
        <v>564</v>
      </c>
      <c r="AG10" s="1915" t="s">
        <v>565</v>
      </c>
      <c r="AH10" s="615"/>
      <c r="AI10" s="618"/>
      <c r="AJ10" s="618"/>
      <c r="AK10" s="618"/>
      <c r="AL10" s="618"/>
    </row>
    <row r="11" s="577" customFormat="1" ht="52.5" spans="2:38">
      <c r="B11" s="619" t="s">
        <v>572</v>
      </c>
      <c r="C11" s="620" t="s">
        <v>27</v>
      </c>
      <c r="D11" s="620" t="s">
        <v>39</v>
      </c>
      <c r="E11" s="621" t="s">
        <v>573</v>
      </c>
      <c r="F11" s="621" t="s">
        <v>574</v>
      </c>
      <c r="G11" s="620" t="s">
        <v>575</v>
      </c>
      <c r="H11" s="620" t="s">
        <v>453</v>
      </c>
      <c r="I11" s="622" t="s">
        <v>576</v>
      </c>
      <c r="J11" s="623" t="s">
        <v>577</v>
      </c>
      <c r="K11" s="621" t="s">
        <v>578</v>
      </c>
      <c r="L11" s="624" t="s">
        <v>579</v>
      </c>
      <c r="M11" s="624" t="s">
        <v>580</v>
      </c>
      <c r="N11" s="620" t="s">
        <v>580</v>
      </c>
      <c r="O11" s="620" t="s">
        <v>581</v>
      </c>
      <c r="P11" s="625">
        <v>46179</v>
      </c>
      <c r="Q11" s="626"/>
      <c r="R11" s="623" t="s">
        <v>582</v>
      </c>
      <c r="S11" s="623" t="s">
        <v>583</v>
      </c>
      <c r="T11" s="620" t="s">
        <v>584</v>
      </c>
      <c r="U11" s="620" t="s">
        <v>584</v>
      </c>
      <c r="V11" s="620" t="s">
        <v>585</v>
      </c>
      <c r="W11" s="620" t="s">
        <v>586</v>
      </c>
      <c r="X11" s="627" t="s">
        <v>587</v>
      </c>
      <c r="Y11" s="623" t="s">
        <v>588</v>
      </c>
      <c r="Z11" s="620" t="s">
        <v>589</v>
      </c>
      <c r="AA11" s="620" t="s">
        <v>590</v>
      </c>
      <c r="AB11" s="625">
        <v>46179</v>
      </c>
      <c r="AC11" s="625">
        <v>46295</v>
      </c>
      <c r="AD11" s="625" t="s">
        <v>591</v>
      </c>
      <c r="AE11" s="620" t="s">
        <v>592</v>
      </c>
      <c r="AF11" s="620" t="s">
        <v>592</v>
      </c>
      <c r="AG11" s="624" t="s">
        <v>593</v>
      </c>
      <c r="AH11" s="628" t="s">
        <v>37</v>
      </c>
      <c r="AI11" s="618"/>
      <c r="AJ11" s="618"/>
      <c r="AK11" s="618"/>
      <c r="AL11" s="618"/>
    </row>
    <row r="12" s="577" customFormat="1" ht="26.25" spans="2:38">
      <c r="B12" s="629"/>
      <c r="C12" s="620"/>
      <c r="D12" s="620"/>
      <c r="E12" s="621"/>
      <c r="F12" s="621"/>
      <c r="G12" s="620"/>
      <c r="H12" s="620"/>
      <c r="I12" s="630"/>
      <c r="J12" s="631"/>
      <c r="K12" s="621"/>
      <c r="L12" s="632"/>
      <c r="M12" s="624"/>
      <c r="N12" s="620"/>
      <c r="O12" s="620"/>
      <c r="P12" s="633"/>
      <c r="Q12" s="634"/>
      <c r="R12" s="623"/>
      <c r="S12" s="623"/>
      <c r="T12" s="620"/>
      <c r="U12" s="620"/>
      <c r="V12" s="620"/>
      <c r="W12" s="620"/>
      <c r="X12" s="627"/>
      <c r="Y12" s="635"/>
      <c r="Z12" s="635"/>
      <c r="AA12" s="635"/>
      <c r="AB12" s="635"/>
      <c r="AC12" s="635"/>
      <c r="AD12" s="635"/>
      <c r="AE12" s="635"/>
      <c r="AF12" s="635"/>
      <c r="AG12" s="635"/>
      <c r="AH12" s="630"/>
      <c r="AI12" s="618"/>
      <c r="AJ12" s="618"/>
      <c r="AK12" s="618"/>
      <c r="AL12" s="618"/>
    </row>
    <row r="13" s="577" customFormat="1" ht="26.25" spans="2:38">
      <c r="B13" s="629"/>
      <c r="C13" s="624"/>
      <c r="D13" s="624"/>
      <c r="E13" s="632"/>
      <c r="F13" s="632"/>
      <c r="G13" s="624"/>
      <c r="H13" s="624"/>
      <c r="I13" s="632"/>
      <c r="J13" s="636"/>
      <c r="K13" s="632"/>
      <c r="L13" s="632"/>
      <c r="M13" s="624"/>
      <c r="N13" s="624"/>
      <c r="O13" s="624"/>
      <c r="P13" s="633"/>
      <c r="Q13" s="634"/>
      <c r="R13" s="636"/>
      <c r="S13" s="636"/>
      <c r="T13" s="624"/>
      <c r="U13" s="624"/>
      <c r="V13" s="624"/>
      <c r="W13" s="624"/>
      <c r="X13" s="637"/>
      <c r="Y13" s="638"/>
      <c r="Z13" s="638"/>
      <c r="AA13" s="639"/>
      <c r="AB13" s="638"/>
      <c r="AC13" s="638"/>
      <c r="AD13" s="638"/>
      <c r="AE13" s="635"/>
      <c r="AF13" s="635"/>
      <c r="AG13" s="635"/>
      <c r="AH13" s="630"/>
      <c r="AI13" s="618"/>
      <c r="AJ13" s="618"/>
      <c r="AK13" s="618"/>
      <c r="AL13" s="618"/>
    </row>
    <row r="14" s="577" customFormat="1" ht="26.25" spans="2:38">
      <c r="B14" s="629"/>
      <c r="C14" s="624"/>
      <c r="D14" s="624"/>
      <c r="E14" s="632"/>
      <c r="F14" s="632"/>
      <c r="G14" s="624"/>
      <c r="H14" s="624"/>
      <c r="I14" s="632"/>
      <c r="J14" s="636"/>
      <c r="K14" s="632"/>
      <c r="L14" s="632"/>
      <c r="M14" s="624"/>
      <c r="N14" s="624"/>
      <c r="O14" s="624"/>
      <c r="P14" s="633"/>
      <c r="Q14" s="634"/>
      <c r="R14" s="636"/>
      <c r="S14" s="636"/>
      <c r="T14" s="624"/>
      <c r="U14" s="624"/>
      <c r="V14" s="624"/>
      <c r="W14" s="624"/>
      <c r="X14" s="637"/>
      <c r="Y14" s="636"/>
      <c r="Z14" s="624"/>
      <c r="AA14" s="624"/>
      <c r="AB14" s="633"/>
      <c r="AC14" s="633"/>
      <c r="AD14" s="633"/>
      <c r="AE14" s="624"/>
      <c r="AF14" s="624"/>
      <c r="AG14" s="624"/>
      <c r="AH14" s="640"/>
      <c r="AI14" s="618"/>
      <c r="AJ14" s="618"/>
      <c r="AK14" s="618"/>
      <c r="AL14" s="618"/>
    </row>
    <row r="15" s="577" customFormat="1" ht="26.25" spans="2:38">
      <c r="B15" s="629"/>
      <c r="C15" s="624"/>
      <c r="D15" s="624"/>
      <c r="E15" s="632"/>
      <c r="F15" s="632"/>
      <c r="G15" s="624"/>
      <c r="H15" s="624"/>
      <c r="I15" s="632"/>
      <c r="J15" s="636"/>
      <c r="K15" s="632"/>
      <c r="L15" s="632"/>
      <c r="M15" s="624"/>
      <c r="N15" s="624"/>
      <c r="O15" s="624"/>
      <c r="P15" s="633"/>
      <c r="Q15" s="634"/>
      <c r="R15" s="636"/>
      <c r="S15" s="636"/>
      <c r="T15" s="624"/>
      <c r="U15" s="624"/>
      <c r="V15" s="624"/>
      <c r="W15" s="624"/>
      <c r="X15" s="637"/>
      <c r="Y15" s="636"/>
      <c r="Z15" s="624"/>
      <c r="AA15" s="624"/>
      <c r="AB15" s="633"/>
      <c r="AC15" s="633"/>
      <c r="AD15" s="633"/>
      <c r="AE15" s="624"/>
      <c r="AF15" s="624"/>
      <c r="AG15" s="624"/>
      <c r="AH15" s="640"/>
      <c r="AI15" s="618"/>
      <c r="AJ15" s="618"/>
      <c r="AK15" s="618"/>
      <c r="AL15" s="618"/>
    </row>
    <row r="16" s="577" customFormat="1" ht="26.25" spans="2:38">
      <c r="B16" s="629"/>
      <c r="C16" s="624"/>
      <c r="D16" s="624"/>
      <c r="E16" s="632"/>
      <c r="F16" s="632"/>
      <c r="G16" s="624"/>
      <c r="H16" s="624"/>
      <c r="I16" s="632"/>
      <c r="J16" s="636"/>
      <c r="K16" s="632"/>
      <c r="L16" s="632"/>
      <c r="M16" s="624"/>
      <c r="N16" s="624"/>
      <c r="O16" s="624"/>
      <c r="P16" s="633"/>
      <c r="Q16" s="634"/>
      <c r="R16" s="636"/>
      <c r="S16" s="636"/>
      <c r="T16" s="624"/>
      <c r="U16" s="624"/>
      <c r="V16" s="624"/>
      <c r="W16" s="624"/>
      <c r="X16" s="637"/>
      <c r="Y16" s="636"/>
      <c r="Z16" s="624"/>
      <c r="AA16" s="624"/>
      <c r="AB16" s="633"/>
      <c r="AC16" s="633"/>
      <c r="AD16" s="633"/>
      <c r="AE16" s="624"/>
      <c r="AF16" s="624"/>
      <c r="AG16" s="624"/>
      <c r="AH16" s="640"/>
      <c r="AI16" s="618"/>
      <c r="AJ16" s="618"/>
      <c r="AK16" s="618"/>
      <c r="AL16" s="618"/>
    </row>
    <row r="17" s="577" customFormat="1" ht="26.25" spans="2:38">
      <c r="B17" s="629"/>
      <c r="C17" s="624"/>
      <c r="D17" s="624"/>
      <c r="E17" s="632"/>
      <c r="F17" s="632"/>
      <c r="G17" s="624"/>
      <c r="H17" s="624"/>
      <c r="I17" s="632"/>
      <c r="J17" s="636"/>
      <c r="K17" s="632"/>
      <c r="L17" s="632"/>
      <c r="M17" s="624"/>
      <c r="N17" s="624"/>
      <c r="O17" s="624"/>
      <c r="P17" s="633"/>
      <c r="Q17" s="634"/>
      <c r="R17" s="636"/>
      <c r="S17" s="636"/>
      <c r="T17" s="624"/>
      <c r="U17" s="624"/>
      <c r="V17" s="624"/>
      <c r="W17" s="624"/>
      <c r="X17" s="637"/>
      <c r="Y17" s="636"/>
      <c r="Z17" s="624"/>
      <c r="AA17" s="624"/>
      <c r="AB17" s="633"/>
      <c r="AC17" s="633"/>
      <c r="AD17" s="633"/>
      <c r="AE17" s="624"/>
      <c r="AF17" s="624"/>
      <c r="AG17" s="624"/>
      <c r="AH17" s="640"/>
      <c r="AI17" s="618"/>
      <c r="AJ17" s="618"/>
      <c r="AK17" s="618"/>
      <c r="AL17" s="618"/>
    </row>
    <row r="18" s="577" customFormat="1" ht="26.25" spans="2:38">
      <c r="B18" s="629"/>
      <c r="C18" s="624"/>
      <c r="D18" s="624"/>
      <c r="E18" s="632"/>
      <c r="F18" s="632"/>
      <c r="G18" s="624"/>
      <c r="H18" s="624"/>
      <c r="I18" s="632"/>
      <c r="J18" s="636"/>
      <c r="K18" s="632"/>
      <c r="L18" s="632"/>
      <c r="M18" s="624"/>
      <c r="N18" s="624"/>
      <c r="O18" s="624"/>
      <c r="P18" s="633"/>
      <c r="Q18" s="634"/>
      <c r="R18" s="636"/>
      <c r="S18" s="636"/>
      <c r="T18" s="624"/>
      <c r="U18" s="624"/>
      <c r="V18" s="624"/>
      <c r="W18" s="624"/>
      <c r="X18" s="637"/>
      <c r="Y18" s="636"/>
      <c r="Z18" s="624"/>
      <c r="AA18" s="624"/>
      <c r="AB18" s="633"/>
      <c r="AC18" s="633"/>
      <c r="AD18" s="633"/>
      <c r="AE18" s="624"/>
      <c r="AF18" s="624"/>
      <c r="AG18" s="624"/>
      <c r="AH18" s="640"/>
      <c r="AI18" s="618"/>
      <c r="AJ18" s="618"/>
      <c r="AK18" s="618"/>
      <c r="AL18" s="618"/>
    </row>
    <row r="19" s="577" customFormat="1" ht="26.25" spans="2:38">
      <c r="B19" s="629"/>
      <c r="C19" s="624"/>
      <c r="D19" s="624"/>
      <c r="E19" s="632"/>
      <c r="F19" s="632"/>
      <c r="G19" s="624"/>
      <c r="H19" s="624"/>
      <c r="I19" s="632"/>
      <c r="J19" s="636"/>
      <c r="K19" s="632"/>
      <c r="L19" s="632"/>
      <c r="M19" s="624"/>
      <c r="N19" s="624"/>
      <c r="O19" s="624"/>
      <c r="P19" s="633"/>
      <c r="Q19" s="634"/>
      <c r="R19" s="636"/>
      <c r="S19" s="636"/>
      <c r="T19" s="624"/>
      <c r="U19" s="624"/>
      <c r="V19" s="624"/>
      <c r="W19" s="624"/>
      <c r="X19" s="637"/>
      <c r="Y19" s="636"/>
      <c r="Z19" s="624"/>
      <c r="AA19" s="624"/>
      <c r="AB19" s="633"/>
      <c r="AC19" s="633"/>
      <c r="AD19" s="633"/>
      <c r="AE19" s="624"/>
      <c r="AF19" s="624"/>
      <c r="AG19" s="624"/>
      <c r="AH19" s="640"/>
      <c r="AI19" s="618"/>
      <c r="AJ19" s="618"/>
      <c r="AK19" s="618"/>
      <c r="AL19" s="618"/>
    </row>
    <row r="20" s="577" customFormat="1" ht="26.25" spans="2:38">
      <c r="B20" s="629"/>
      <c r="C20" s="624"/>
      <c r="D20" s="624"/>
      <c r="E20" s="632"/>
      <c r="F20" s="632"/>
      <c r="G20" s="624"/>
      <c r="H20" s="624"/>
      <c r="I20" s="632"/>
      <c r="J20" s="636"/>
      <c r="K20" s="632"/>
      <c r="L20" s="632"/>
      <c r="M20" s="624"/>
      <c r="N20" s="624"/>
      <c r="O20" s="624"/>
      <c r="P20" s="633"/>
      <c r="Q20" s="633"/>
      <c r="R20" s="636"/>
      <c r="S20" s="636"/>
      <c r="T20" s="624"/>
      <c r="U20" s="624"/>
      <c r="V20" s="624"/>
      <c r="W20" s="624"/>
      <c r="X20" s="637"/>
      <c r="Y20" s="636"/>
      <c r="Z20" s="624"/>
      <c r="AA20" s="624"/>
      <c r="AB20" s="633"/>
      <c r="AC20" s="633"/>
      <c r="AD20" s="633"/>
      <c r="AE20" s="624"/>
      <c r="AF20" s="624"/>
      <c r="AG20" s="624"/>
      <c r="AH20" s="640"/>
      <c r="AI20" s="618"/>
      <c r="AJ20" s="618"/>
      <c r="AK20" s="618"/>
      <c r="AL20" s="618"/>
    </row>
    <row r="21" s="577" customFormat="1" ht="26.25" spans="2:38">
      <c r="B21" s="629"/>
      <c r="C21" s="624"/>
      <c r="D21" s="624"/>
      <c r="E21" s="632"/>
      <c r="F21" s="632"/>
      <c r="G21" s="624"/>
      <c r="H21" s="624"/>
      <c r="I21" s="632"/>
      <c r="J21" s="636"/>
      <c r="K21" s="632"/>
      <c r="L21" s="632"/>
      <c r="M21" s="624"/>
      <c r="N21" s="624"/>
      <c r="O21" s="624"/>
      <c r="P21" s="633"/>
      <c r="Q21" s="634"/>
      <c r="R21" s="636"/>
      <c r="S21" s="636"/>
      <c r="T21" s="624"/>
      <c r="U21" s="624"/>
      <c r="V21" s="624"/>
      <c r="W21" s="624"/>
      <c r="X21" s="637"/>
      <c r="Y21" s="636"/>
      <c r="Z21" s="624"/>
      <c r="AA21" s="624"/>
      <c r="AB21" s="633"/>
      <c r="AC21" s="633"/>
      <c r="AD21" s="633"/>
      <c r="AE21" s="624"/>
      <c r="AF21" s="624"/>
      <c r="AG21" s="624"/>
      <c r="AH21" s="640"/>
      <c r="AI21" s="618"/>
      <c r="AJ21" s="618"/>
      <c r="AK21" s="618"/>
      <c r="AL21" s="618"/>
    </row>
    <row r="22" s="577" customFormat="1" ht="26.25" spans="2:38">
      <c r="B22" s="629"/>
      <c r="C22" s="624"/>
      <c r="D22" s="624"/>
      <c r="E22" s="632"/>
      <c r="F22" s="632"/>
      <c r="G22" s="624"/>
      <c r="H22" s="624"/>
      <c r="I22" s="632"/>
      <c r="J22" s="636"/>
      <c r="K22" s="632"/>
      <c r="L22" s="632"/>
      <c r="M22" s="624"/>
      <c r="N22" s="624"/>
      <c r="O22" s="624"/>
      <c r="P22" s="633"/>
      <c r="Q22" s="634"/>
      <c r="R22" s="636"/>
      <c r="S22" s="636"/>
      <c r="T22" s="624"/>
      <c r="U22" s="624"/>
      <c r="V22" s="624"/>
      <c r="W22" s="624"/>
      <c r="X22" s="637"/>
      <c r="Y22" s="636"/>
      <c r="Z22" s="624"/>
      <c r="AA22" s="624"/>
      <c r="AB22" s="633"/>
      <c r="AC22" s="633"/>
      <c r="AD22" s="633"/>
      <c r="AE22" s="624"/>
      <c r="AF22" s="624"/>
      <c r="AG22" s="624"/>
      <c r="AH22" s="640"/>
      <c r="AI22" s="618"/>
      <c r="AJ22" s="618"/>
      <c r="AK22" s="618"/>
      <c r="AL22" s="618"/>
    </row>
    <row r="23" s="577" customFormat="1" ht="26.25" spans="2:38">
      <c r="B23" s="629"/>
      <c r="C23" s="624"/>
      <c r="D23" s="624"/>
      <c r="E23" s="632"/>
      <c r="F23" s="632"/>
      <c r="G23" s="624"/>
      <c r="H23" s="624"/>
      <c r="I23" s="632"/>
      <c r="J23" s="636"/>
      <c r="K23" s="632"/>
      <c r="L23" s="632"/>
      <c r="M23" s="624"/>
      <c r="N23" s="624"/>
      <c r="O23" s="624"/>
      <c r="P23" s="633"/>
      <c r="Q23" s="634"/>
      <c r="R23" s="636"/>
      <c r="S23" s="636"/>
      <c r="T23" s="624"/>
      <c r="U23" s="624"/>
      <c r="V23" s="624"/>
      <c r="W23" s="624"/>
      <c r="X23" s="637"/>
      <c r="Y23" s="636"/>
      <c r="Z23" s="624"/>
      <c r="AA23" s="624"/>
      <c r="AB23" s="633"/>
      <c r="AC23" s="633"/>
      <c r="AD23" s="633"/>
      <c r="AE23" s="624"/>
      <c r="AF23" s="624"/>
      <c r="AG23" s="624"/>
      <c r="AH23" s="640"/>
      <c r="AI23" s="618"/>
      <c r="AJ23" s="618"/>
      <c r="AK23" s="618"/>
      <c r="AL23" s="618"/>
    </row>
    <row r="24" s="577" customFormat="1" ht="26.25" spans="2:38">
      <c r="B24" s="629"/>
      <c r="C24" s="624"/>
      <c r="D24" s="624"/>
      <c r="E24" s="632"/>
      <c r="F24" s="632"/>
      <c r="G24" s="624"/>
      <c r="H24" s="624"/>
      <c r="I24" s="632"/>
      <c r="J24" s="636"/>
      <c r="K24" s="632"/>
      <c r="L24" s="632"/>
      <c r="M24" s="624"/>
      <c r="N24" s="624"/>
      <c r="O24" s="624"/>
      <c r="P24" s="633"/>
      <c r="Q24" s="633"/>
      <c r="R24" s="636"/>
      <c r="S24" s="636"/>
      <c r="T24" s="624"/>
      <c r="U24" s="624"/>
      <c r="V24" s="624"/>
      <c r="W24" s="624"/>
      <c r="X24" s="637"/>
      <c r="Y24" s="636"/>
      <c r="Z24" s="624"/>
      <c r="AA24" s="624"/>
      <c r="AB24" s="633"/>
      <c r="AC24" s="633"/>
      <c r="AD24" s="633"/>
      <c r="AE24" s="624"/>
      <c r="AF24" s="624"/>
      <c r="AG24" s="624"/>
      <c r="AH24" s="640"/>
      <c r="AI24" s="618"/>
      <c r="AJ24" s="618"/>
      <c r="AK24" s="618"/>
      <c r="AL24" s="618"/>
    </row>
    <row r="25" s="577" customFormat="1" ht="27" spans="2:38">
      <c r="B25" s="641"/>
      <c r="C25" s="642"/>
      <c r="D25" s="642"/>
      <c r="E25" s="643"/>
      <c r="F25" s="643"/>
      <c r="G25" s="642"/>
      <c r="H25" s="642"/>
      <c r="I25" s="643"/>
      <c r="J25" s="644"/>
      <c r="K25" s="643"/>
      <c r="L25" s="643"/>
      <c r="M25" s="642"/>
      <c r="N25" s="642"/>
      <c r="O25" s="642"/>
      <c r="P25" s="645"/>
      <c r="Q25" s="645"/>
      <c r="R25" s="644"/>
      <c r="S25" s="644"/>
      <c r="T25" s="642"/>
      <c r="U25" s="642"/>
      <c r="V25" s="642"/>
      <c r="W25" s="642"/>
      <c r="X25" s="646"/>
      <c r="Y25" s="644"/>
      <c r="Z25" s="642"/>
      <c r="AA25" s="642"/>
      <c r="AB25" s="645"/>
      <c r="AC25" s="645"/>
      <c r="AD25" s="645"/>
      <c r="AE25" s="642"/>
      <c r="AF25" s="642"/>
      <c r="AG25" s="642"/>
      <c r="AH25" s="647"/>
      <c r="AI25" s="618"/>
      <c r="AJ25" s="618"/>
      <c r="AK25" s="618"/>
      <c r="AL25" s="618"/>
    </row>
    <row r="26" ht="26.25" spans="2:38">
      <c r="B26" s="648"/>
      <c r="C26" s="648"/>
      <c r="D26" s="648"/>
      <c r="E26" s="649"/>
      <c r="F26" s="649"/>
      <c r="G26" s="648"/>
      <c r="H26" s="648"/>
      <c r="I26" s="649"/>
      <c r="J26" s="650"/>
      <c r="K26" s="649"/>
      <c r="L26" s="648"/>
      <c r="M26" s="648"/>
      <c r="N26" s="648"/>
      <c r="O26" s="648"/>
      <c r="P26" s="651"/>
      <c r="Q26" s="652"/>
      <c r="R26" s="650"/>
      <c r="S26" s="650"/>
      <c r="T26" s="648"/>
      <c r="U26" s="648"/>
      <c r="V26" s="648"/>
      <c r="W26" s="648"/>
      <c r="X26" s="653"/>
      <c r="Y26" s="650"/>
      <c r="Z26" s="648"/>
      <c r="AA26" s="648"/>
      <c r="AB26" s="651"/>
      <c r="AC26" s="651"/>
      <c r="AD26" s="652"/>
      <c r="AE26" s="648"/>
      <c r="AF26" s="648"/>
      <c r="AG26" s="648"/>
      <c r="AH26" s="648"/>
    </row>
    <row r="27" ht="18" spans="2:38">
      <c r="B27" s="654" t="s">
        <v>594</v>
      </c>
      <c r="C27" s="654"/>
      <c r="D27" s="654"/>
      <c r="E27" s="654"/>
      <c r="F27" s="654"/>
      <c r="G27" s="654"/>
      <c r="H27" s="654"/>
      <c r="I27" s="654"/>
      <c r="J27" s="654"/>
      <c r="K27" s="654"/>
      <c r="L27" s="654"/>
      <c r="M27" s="655"/>
      <c r="N27" s="656"/>
      <c r="O27" s="575"/>
      <c r="P27" s="575"/>
      <c r="W27" s="657"/>
      <c r="AC27" s="578"/>
      <c r="AD27" s="657"/>
      <c r="AE27" s="579"/>
    </row>
    <row r="28" ht="18" spans="2:38">
      <c r="B28" s="657" t="s">
        <v>595</v>
      </c>
      <c r="C28" s="657"/>
      <c r="D28" s="657"/>
      <c r="E28" s="657"/>
      <c r="F28" s="657"/>
      <c r="G28" s="657"/>
      <c r="H28" s="657"/>
      <c r="I28" s="654"/>
      <c r="J28" s="654"/>
      <c r="K28" s="654"/>
      <c r="L28" s="654"/>
      <c r="M28" s="655"/>
      <c r="N28" s="656"/>
      <c r="O28" s="575"/>
      <c r="P28" s="575"/>
      <c r="W28" s="657"/>
      <c r="AC28" s="578"/>
      <c r="AE28" s="579"/>
    </row>
    <row r="29" ht="18" spans="2:38">
      <c r="B29" s="657"/>
      <c r="C29" s="657"/>
      <c r="D29" s="657"/>
      <c r="E29" s="657"/>
      <c r="F29" s="657"/>
      <c r="G29" s="657"/>
      <c r="H29" s="657"/>
      <c r="I29" s="654"/>
      <c r="J29" s="654"/>
      <c r="K29" s="654"/>
      <c r="L29" s="654"/>
      <c r="M29" s="655"/>
      <c r="N29" s="656"/>
      <c r="O29" s="575"/>
      <c r="P29" s="575"/>
      <c r="AC29" s="578"/>
      <c r="AE29" s="579"/>
    </row>
    <row r="30" ht="18.75" spans="2:38">
      <c r="B30" s="658" t="s">
        <v>596</v>
      </c>
      <c r="C30" s="658"/>
      <c r="D30" s="658"/>
      <c r="E30" s="658"/>
      <c r="F30" s="658"/>
      <c r="G30" s="658"/>
      <c r="H30" s="658"/>
      <c r="I30" s="654"/>
      <c r="J30" s="654"/>
      <c r="K30" s="654"/>
      <c r="L30" s="654"/>
      <c r="M30" s="654"/>
      <c r="N30" s="573"/>
    </row>
    <row r="31" ht="19.5" spans="2:38">
      <c r="B31" s="659" t="s">
        <v>597</v>
      </c>
      <c r="C31" s="660"/>
      <c r="D31" s="660"/>
      <c r="E31" s="660"/>
      <c r="F31" s="660"/>
      <c r="G31" s="660"/>
      <c r="H31" s="660"/>
      <c r="I31" s="654"/>
      <c r="J31" s="661"/>
      <c r="K31" s="661"/>
      <c r="L31" s="661"/>
      <c r="M31" s="661"/>
      <c r="N31" s="662"/>
      <c r="O31" s="663"/>
    </row>
    <row r="32" ht="20.25" spans="2:38">
      <c r="B32" s="664" t="s">
        <v>598</v>
      </c>
      <c r="C32" s="660"/>
      <c r="D32" s="660"/>
      <c r="E32" s="660"/>
      <c r="F32" s="660"/>
      <c r="G32" s="660"/>
      <c r="H32" s="660"/>
      <c r="I32" s="654"/>
      <c r="J32" s="661"/>
      <c r="K32" s="661"/>
      <c r="L32" s="661"/>
      <c r="M32" s="661"/>
      <c r="N32" s="662"/>
      <c r="O32" s="663"/>
    </row>
    <row r="33" ht="19.5" spans="2:31">
      <c r="B33" s="665" t="s">
        <v>599</v>
      </c>
      <c r="C33" s="660"/>
      <c r="D33" s="660"/>
      <c r="E33" s="660"/>
      <c r="F33" s="660"/>
      <c r="G33" s="660"/>
      <c r="H33" s="660"/>
      <c r="I33" s="654"/>
      <c r="J33" s="661"/>
      <c r="K33" s="661"/>
      <c r="L33" s="661"/>
      <c r="M33" s="661"/>
      <c r="N33" s="662"/>
      <c r="O33" s="663"/>
    </row>
    <row r="34" ht="19.5" spans="2:31">
      <c r="B34" s="665" t="s">
        <v>600</v>
      </c>
      <c r="C34" s="660"/>
      <c r="D34" s="660"/>
      <c r="E34" s="660"/>
      <c r="F34" s="660"/>
      <c r="G34" s="660"/>
      <c r="H34" s="660"/>
      <c r="I34" s="654"/>
      <c r="J34" s="661"/>
      <c r="K34" s="661"/>
      <c r="L34" s="661"/>
      <c r="M34" s="661"/>
      <c r="N34" s="662"/>
      <c r="O34" s="663"/>
    </row>
    <row r="35" ht="19.5" spans="2:31">
      <c r="B35" s="665" t="s">
        <v>601</v>
      </c>
      <c r="C35" s="660"/>
      <c r="D35" s="660"/>
      <c r="E35" s="660"/>
      <c r="F35" s="660"/>
      <c r="G35" s="660"/>
      <c r="H35" s="660"/>
      <c r="I35" s="654"/>
      <c r="J35" s="661"/>
      <c r="K35" s="661"/>
      <c r="L35" s="661"/>
      <c r="M35" s="661"/>
      <c r="N35" s="662"/>
      <c r="O35" s="663"/>
    </row>
    <row r="36" ht="19.5" spans="2:31">
      <c r="B36" s="665" t="s">
        <v>602</v>
      </c>
      <c r="C36" s="660"/>
      <c r="D36" s="660"/>
      <c r="E36" s="660"/>
      <c r="F36" s="660"/>
      <c r="G36" s="660"/>
      <c r="H36" s="660"/>
      <c r="I36" s="654"/>
      <c r="J36" s="661"/>
      <c r="K36" s="661"/>
      <c r="L36" s="661"/>
      <c r="M36" s="661"/>
      <c r="N36" s="662"/>
      <c r="O36" s="663"/>
    </row>
    <row r="37" ht="19.5" spans="2:31">
      <c r="B37" s="665" t="s">
        <v>603</v>
      </c>
      <c r="C37" s="660"/>
      <c r="D37" s="660"/>
      <c r="E37" s="660"/>
      <c r="F37" s="660"/>
      <c r="G37" s="660"/>
      <c r="H37" s="660"/>
      <c r="I37" s="654"/>
      <c r="J37" s="661"/>
      <c r="K37" s="661"/>
      <c r="L37" s="661"/>
      <c r="M37" s="661"/>
      <c r="N37" s="662"/>
      <c r="O37" s="663"/>
    </row>
    <row r="38" ht="19.5" spans="2:31">
      <c r="B38" s="665" t="s">
        <v>604</v>
      </c>
      <c r="C38" s="660"/>
      <c r="D38" s="660"/>
      <c r="E38" s="660"/>
      <c r="F38" s="660"/>
      <c r="G38" s="660"/>
      <c r="H38" s="660"/>
      <c r="I38" s="654"/>
      <c r="J38" s="661"/>
      <c r="K38" s="661"/>
      <c r="L38" s="661"/>
      <c r="M38" s="661"/>
      <c r="N38" s="662"/>
      <c r="O38" s="663"/>
    </row>
    <row r="39" ht="19.5" spans="2:31">
      <c r="B39" s="665" t="s">
        <v>605</v>
      </c>
      <c r="C39" s="660"/>
      <c r="D39" s="660"/>
      <c r="E39" s="660"/>
      <c r="F39" s="660"/>
      <c r="G39" s="660"/>
      <c r="H39" s="660"/>
      <c r="I39" s="654"/>
      <c r="J39" s="661"/>
      <c r="K39" s="661"/>
      <c r="L39" s="661"/>
      <c r="M39" s="661"/>
      <c r="N39" s="662"/>
      <c r="O39" s="663"/>
    </row>
    <row r="40" ht="19.5" spans="2:31">
      <c r="B40" s="665" t="s">
        <v>606</v>
      </c>
      <c r="C40" s="660"/>
      <c r="D40" s="660"/>
      <c r="E40" s="660"/>
      <c r="F40" s="660"/>
      <c r="G40" s="660"/>
      <c r="H40" s="660"/>
      <c r="I40" s="654"/>
      <c r="J40" s="661"/>
      <c r="K40" s="661"/>
      <c r="L40" s="661"/>
      <c r="M40" s="661"/>
      <c r="N40" s="662"/>
      <c r="O40" s="663"/>
    </row>
    <row r="41" ht="19.5" spans="2:31">
      <c r="B41" s="665" t="s">
        <v>607</v>
      </c>
      <c r="C41" s="660"/>
      <c r="D41" s="660"/>
      <c r="E41" s="660"/>
      <c r="F41" s="660"/>
      <c r="G41" s="660"/>
      <c r="H41" s="660"/>
      <c r="I41" s="654"/>
      <c r="J41" s="661"/>
      <c r="K41" s="661"/>
      <c r="L41" s="661"/>
      <c r="M41" s="661"/>
      <c r="N41" s="662"/>
      <c r="O41" s="663"/>
    </row>
    <row r="42" ht="19.5" spans="2:31">
      <c r="B42" s="665" t="s">
        <v>608</v>
      </c>
      <c r="C42" s="660"/>
      <c r="D42" s="660"/>
      <c r="E42" s="660"/>
      <c r="F42" s="660"/>
      <c r="G42" s="660"/>
      <c r="H42" s="660"/>
      <c r="I42" s="654"/>
      <c r="J42" s="661"/>
      <c r="K42" s="661"/>
      <c r="L42" s="661"/>
      <c r="M42" s="661"/>
      <c r="N42" s="662"/>
      <c r="O42" s="663"/>
    </row>
    <row r="43" ht="18.75" spans="2:31">
      <c r="B43" s="660"/>
      <c r="C43" s="660"/>
      <c r="D43" s="660"/>
      <c r="E43" s="660"/>
      <c r="F43" s="660"/>
      <c r="G43" s="660"/>
      <c r="H43" s="660"/>
      <c r="I43" s="654"/>
      <c r="J43" s="661"/>
      <c r="K43" s="661"/>
      <c r="L43" s="661"/>
      <c r="M43" s="661"/>
      <c r="N43" s="662"/>
      <c r="O43" s="663"/>
    </row>
    <row r="44" ht="18" spans="2:31">
      <c r="B44" s="658" t="s">
        <v>609</v>
      </c>
      <c r="C44" s="658"/>
      <c r="D44" s="658"/>
      <c r="E44" s="658"/>
      <c r="F44" s="658"/>
      <c r="G44" s="658"/>
      <c r="H44" s="658"/>
      <c r="I44" s="654"/>
      <c r="J44" s="654"/>
      <c r="K44" s="654"/>
      <c r="L44" s="654"/>
      <c r="M44" s="655"/>
      <c r="N44" s="656"/>
      <c r="O44" s="575"/>
      <c r="P44" s="575"/>
      <c r="AC44" s="578"/>
      <c r="AE44" s="579"/>
    </row>
    <row r="45" ht="18" spans="2:31">
      <c r="B45" s="657" t="s">
        <v>610</v>
      </c>
      <c r="C45" s="657"/>
      <c r="D45" s="657"/>
      <c r="E45" s="657"/>
      <c r="F45" s="657"/>
      <c r="G45" s="657"/>
      <c r="H45" s="657"/>
      <c r="I45" s="654"/>
      <c r="J45" s="654"/>
      <c r="K45" s="654"/>
      <c r="L45" s="654"/>
      <c r="M45" s="655"/>
      <c r="N45" s="656"/>
      <c r="O45" s="575"/>
      <c r="P45" s="575"/>
      <c r="AC45" s="578"/>
      <c r="AE45" s="579"/>
    </row>
    <row r="46" ht="18" spans="2:31">
      <c r="B46" s="657" t="s">
        <v>611</v>
      </c>
      <c r="C46" s="657"/>
      <c r="D46" s="657"/>
      <c r="E46" s="657"/>
      <c r="F46" s="657"/>
      <c r="G46" s="657"/>
      <c r="H46" s="657"/>
      <c r="I46" s="654"/>
      <c r="J46" s="654"/>
      <c r="K46" s="654"/>
      <c r="L46" s="654"/>
      <c r="M46" s="655"/>
      <c r="N46" s="656"/>
      <c r="O46" s="575"/>
      <c r="P46" s="575"/>
      <c r="AC46" s="578"/>
      <c r="AE46" s="579"/>
    </row>
    <row r="47" ht="18" spans="2:31">
      <c r="B47" s="657" t="s">
        <v>612</v>
      </c>
      <c r="C47" s="657"/>
      <c r="D47" s="657"/>
      <c r="E47" s="657"/>
      <c r="F47" s="657"/>
      <c r="G47" s="657"/>
      <c r="H47" s="657"/>
      <c r="I47" s="654"/>
      <c r="J47" s="654"/>
      <c r="K47" s="654"/>
      <c r="L47" s="654"/>
      <c r="M47" s="655"/>
      <c r="N47" s="656"/>
      <c r="O47" s="575"/>
      <c r="P47" s="575"/>
      <c r="AC47" s="578"/>
      <c r="AE47" s="579"/>
    </row>
    <row r="48" ht="18" spans="2:31">
      <c r="B48" s="657"/>
      <c r="C48" s="657"/>
      <c r="D48" s="657"/>
      <c r="E48" s="657"/>
      <c r="F48" s="657"/>
      <c r="G48" s="657"/>
      <c r="H48" s="657"/>
      <c r="I48" s="654"/>
      <c r="J48" s="654"/>
      <c r="K48" s="654"/>
      <c r="L48" s="654"/>
      <c r="M48" s="655"/>
      <c r="N48" s="656"/>
      <c r="O48" s="575"/>
      <c r="P48" s="575"/>
      <c r="AC48" s="578"/>
      <c r="AE48" s="579"/>
    </row>
    <row r="49" ht="18" spans="2:31">
      <c r="B49" s="657" t="s">
        <v>613</v>
      </c>
      <c r="C49" s="657"/>
      <c r="D49" s="657"/>
      <c r="E49" s="657"/>
      <c r="F49" s="657"/>
      <c r="G49" s="657"/>
      <c r="H49" s="657"/>
      <c r="I49" s="654"/>
      <c r="J49" s="654"/>
      <c r="K49" s="654"/>
      <c r="L49" s="654"/>
      <c r="M49" s="655"/>
      <c r="N49" s="656"/>
      <c r="O49" s="575"/>
      <c r="P49" s="575"/>
      <c r="AC49" s="578"/>
      <c r="AE49" s="579"/>
    </row>
    <row r="50" ht="18" spans="2:31">
      <c r="B50" s="657" t="s">
        <v>614</v>
      </c>
      <c r="C50" s="657"/>
      <c r="D50" s="657"/>
      <c r="E50" s="657"/>
      <c r="F50" s="657"/>
      <c r="G50" s="657"/>
      <c r="H50" s="657"/>
      <c r="I50" s="654"/>
      <c r="J50" s="654"/>
      <c r="K50" s="654"/>
      <c r="L50" s="654"/>
      <c r="M50" s="655"/>
      <c r="N50" s="656"/>
      <c r="O50" s="575"/>
      <c r="P50" s="575"/>
      <c r="AC50" s="578"/>
      <c r="AE50" s="579"/>
    </row>
    <row r="51" ht="18" spans="2:31">
      <c r="B51" s="657" t="s">
        <v>615</v>
      </c>
      <c r="C51" s="657"/>
      <c r="D51" s="657"/>
      <c r="E51" s="657"/>
      <c r="F51" s="657"/>
      <c r="G51" s="657"/>
      <c r="H51" s="657"/>
      <c r="I51" s="654"/>
      <c r="J51" s="654"/>
      <c r="K51" s="654"/>
      <c r="L51" s="654"/>
      <c r="M51" s="655"/>
      <c r="N51" s="656"/>
      <c r="O51" s="575"/>
      <c r="P51" s="575"/>
      <c r="AC51" s="578"/>
      <c r="AE51" s="579"/>
    </row>
    <row r="52" ht="18" spans="2:31">
      <c r="B52" s="657" t="s">
        <v>616</v>
      </c>
      <c r="C52" s="657"/>
      <c r="D52" s="657"/>
      <c r="E52" s="657"/>
      <c r="F52" s="657"/>
      <c r="G52" s="657"/>
      <c r="H52" s="657"/>
      <c r="I52" s="654"/>
      <c r="J52" s="654"/>
      <c r="K52" s="654"/>
      <c r="L52" s="654"/>
      <c r="M52" s="655"/>
      <c r="N52" s="656"/>
      <c r="O52" s="575"/>
      <c r="P52" s="575"/>
    </row>
    <row r="53" ht="18" spans="2:31">
      <c r="B53" s="654"/>
      <c r="C53" s="654"/>
      <c r="D53" s="654"/>
      <c r="E53" s="654"/>
      <c r="F53" s="654"/>
      <c r="G53" s="654"/>
      <c r="H53" s="654"/>
      <c r="I53" s="654"/>
      <c r="J53" s="654"/>
      <c r="K53" s="654"/>
      <c r="L53" s="654"/>
      <c r="M53" s="654"/>
      <c r="N53" s="573"/>
    </row>
    <row r="54" ht="18" spans="2:31">
      <c r="B54" s="654" t="s">
        <v>617</v>
      </c>
      <c r="C54" s="654"/>
      <c r="D54" s="654"/>
      <c r="E54" s="654"/>
      <c r="F54" s="654"/>
      <c r="G54" s="654"/>
      <c r="H54" s="654"/>
      <c r="I54" s="654"/>
      <c r="J54" s="654"/>
      <c r="K54" s="654"/>
      <c r="L54" s="654"/>
      <c r="M54" s="654"/>
      <c r="N54" s="573"/>
    </row>
    <row r="55" ht="18" spans="2:31">
      <c r="B55" s="654"/>
      <c r="C55" s="654"/>
      <c r="D55" s="654"/>
      <c r="E55" s="654"/>
      <c r="F55" s="654"/>
      <c r="G55" s="654"/>
      <c r="H55" s="654"/>
      <c r="I55" s="654"/>
      <c r="J55" s="654"/>
      <c r="K55" s="654"/>
      <c r="L55" s="654"/>
      <c r="M55" s="654"/>
      <c r="N55" s="573"/>
    </row>
    <row r="56" ht="18" spans="2:31">
      <c r="B56" s="573"/>
      <c r="C56" s="573"/>
      <c r="D56" s="573"/>
      <c r="E56" s="573"/>
      <c r="F56" s="573"/>
      <c r="G56" s="573"/>
      <c r="H56" s="573"/>
      <c r="I56" s="573"/>
      <c r="J56" s="573"/>
      <c r="K56" s="573"/>
      <c r="L56" s="573"/>
      <c r="M56" s="573"/>
      <c r="N56" s="573"/>
    </row>
    <row r="57" spans="2:31">
      <c r="P57" s="666"/>
    </row>
  </sheetData>
  <mergeCells count="17">
    <mergeCell ref="U2:V2"/>
    <mergeCell ref="J4:P4"/>
    <mergeCell ref="U4:V4"/>
    <mergeCell ref="T8:V8"/>
    <mergeCell ref="AE8:AG8"/>
    <mergeCell ref="B9:I9"/>
    <mergeCell ref="J9:L9"/>
    <mergeCell ref="M9:O9"/>
    <mergeCell ref="P9:Q9"/>
    <mergeCell ref="T9:V9"/>
    <mergeCell ref="X9:AA9"/>
    <mergeCell ref="AB9:AD9"/>
    <mergeCell ref="AE9:AG9"/>
    <mergeCell ref="R9:R10"/>
    <mergeCell ref="S9:S10"/>
    <mergeCell ref="W9:W10"/>
    <mergeCell ref="AH9:AH10"/>
  </mergeCells>
  <conditionalFormatting sqref="X11:Y11">
    <cfRule type="cellIs" dxfId="13" priority="32" stopIfTrue="1" operator="equal">
      <formula>"Threat"</formula>
    </cfRule>
    <cfRule type="cellIs" dxfId="14" priority="33" stopIfTrue="1" operator="equal">
      <formula>"Opportunity"</formula>
    </cfRule>
    <cfRule type="cellIs" dxfId="15" priority="34" stopIfTrue="1" operator="equal">
      <formula>"Issue"</formula>
    </cfRule>
  </conditionalFormatting>
  <conditionalFormatting sqref="AG11">
    <cfRule type="containsText" dxfId="20" priority="13" operator="between" text="M5">
      <formula>NOT(ISERROR(SEARCH("M5",AG11)))</formula>
    </cfRule>
    <cfRule type="containsText" dxfId="21" priority="14" operator="between" text="L4">
      <formula>NOT(ISERROR(SEARCH("L4",AG11)))</formula>
    </cfRule>
    <cfRule type="containsText" dxfId="21" priority="15" operator="between" text="L3">
      <formula>NOT(ISERROR(SEARCH("L3",AG11)))</formula>
    </cfRule>
    <cfRule type="containsText" dxfId="21" priority="16" operator="between" text="L2">
      <formula>NOT(ISERROR(SEARCH("L2",AG11)))</formula>
    </cfRule>
    <cfRule type="containsText" dxfId="21" priority="17" operator="between" text="L1">
      <formula>NOT(ISERROR(SEARCH("L1",AG11)))</formula>
    </cfRule>
    <cfRule type="containsText" dxfId="20" priority="12" operator="between" text="M6">
      <formula>NOT(ISERROR(SEARCH("M6",AG11)))</formula>
    </cfRule>
    <cfRule type="containsText" dxfId="22" priority="4" operator="between" text="H25">
      <formula>NOT(ISERROR(SEARCH("H25",AG11)))</formula>
    </cfRule>
    <cfRule type="containsText" dxfId="22" priority="5" operator="between" text="H20">
      <formula>NOT(ISERROR(SEARCH("H20",AG11)))</formula>
    </cfRule>
    <cfRule type="containsText" dxfId="22" priority="6" operator="between" text="H16">
      <formula>NOT(ISERROR(SEARCH("H16",AG11)))</formula>
    </cfRule>
    <cfRule type="containsText" dxfId="22" priority="7" operator="between" text="H15">
      <formula>NOT(ISERROR(SEARCH("H15",AG11)))</formula>
    </cfRule>
    <cfRule type="containsText" dxfId="20" priority="8" operator="between" text="M12">
      <formula>NOT(ISERROR(SEARCH("M12",AG11)))</formula>
    </cfRule>
    <cfRule type="containsText" dxfId="20" priority="9" operator="between" text="M10">
      <formula>NOT(ISERROR(SEARCH("M10",AG11)))</formula>
    </cfRule>
    <cfRule type="containsText" dxfId="20" priority="10" operator="between" text="M9">
      <formula>NOT(ISERROR(SEARCH("M9",AG11)))</formula>
    </cfRule>
    <cfRule type="containsText" dxfId="20" priority="11" operator="between" text="M8">
      <formula>NOT(ISERROR(SEARCH("M8",AG11)))</formula>
    </cfRule>
  </conditionalFormatting>
  <conditionalFormatting sqref="J12">
    <cfRule type="cellIs" dxfId="23" priority="39" stopIfTrue="1" operator="equal">
      <formula>"Opportunity"</formula>
    </cfRule>
    <cfRule type="cellIs" dxfId="24" priority="38" stopIfTrue="1" operator="equal">
      <formula>"Threat"</formula>
    </cfRule>
    <cfRule type="cellIs" dxfId="25" priority="40" stopIfTrue="1" operator="equal">
      <formula>"Issue"</formula>
    </cfRule>
  </conditionalFormatting>
  <conditionalFormatting sqref="J13:J26">
    <cfRule type="cellIs" dxfId="15" priority="77" stopIfTrue="1" operator="equal">
      <formula>"Issue"</formula>
    </cfRule>
    <cfRule type="cellIs" dxfId="13" priority="75" stopIfTrue="1" operator="equal">
      <formula>"Threat"</formula>
    </cfRule>
    <cfRule type="cellIs" dxfId="14" priority="76" stopIfTrue="1" operator="equal">
      <formula>"Opportunity"</formula>
    </cfRule>
  </conditionalFormatting>
  <conditionalFormatting sqref="V11:V26">
    <cfRule type="containsText" dxfId="22" priority="20" operator="between" text="H16">
      <formula>NOT(ISERROR(SEARCH("H16",V11)))</formula>
    </cfRule>
    <cfRule type="containsText" dxfId="20" priority="26" operator="between" text="M6">
      <formula>NOT(ISERROR(SEARCH("M6",V11)))</formula>
    </cfRule>
    <cfRule type="containsText" dxfId="20" priority="27" operator="between" text="M5">
      <formula>NOT(ISERROR(SEARCH("M5",V11)))</formula>
    </cfRule>
    <cfRule type="containsText" dxfId="21" priority="28" operator="between" text="L4">
      <formula>NOT(ISERROR(SEARCH("L4",V11)))</formula>
    </cfRule>
    <cfRule type="containsText" dxfId="21" priority="29" operator="between" text="L3">
      <formula>NOT(ISERROR(SEARCH("L3",V11)))</formula>
    </cfRule>
    <cfRule type="containsText" dxfId="21" priority="30" operator="between" text="L2">
      <formula>NOT(ISERROR(SEARCH("L2",V11)))</formula>
    </cfRule>
    <cfRule type="containsText" dxfId="21" priority="31" operator="between" text="L1">
      <formula>NOT(ISERROR(SEARCH("L1",V11)))</formula>
    </cfRule>
    <cfRule type="containsText" dxfId="22" priority="18" operator="between" text="H25">
      <formula>NOT(ISERROR(SEARCH("H25",V11)))</formula>
    </cfRule>
    <cfRule type="containsText" dxfId="22" priority="19" operator="between" text="H20">
      <formula>NOT(ISERROR(SEARCH("H20",V11)))</formula>
    </cfRule>
    <cfRule type="containsText" dxfId="22" priority="21" operator="between" text="H15">
      <formula>NOT(ISERROR(SEARCH("H15",V11)))</formula>
    </cfRule>
    <cfRule type="containsText" dxfId="20" priority="22" operator="between" text="M12">
      <formula>NOT(ISERROR(SEARCH("M12",V11)))</formula>
    </cfRule>
    <cfRule type="containsText" dxfId="20" priority="23" operator="between" text="M10">
      <formula>NOT(ISERROR(SEARCH("M10",V11)))</formula>
    </cfRule>
    <cfRule type="containsText" dxfId="20" priority="24" operator="between" text="M9">
      <formula>NOT(ISERROR(SEARCH("M9",V11)))</formula>
    </cfRule>
    <cfRule type="containsText" dxfId="20" priority="25" operator="between" text="M8">
      <formula>NOT(ISERROR(SEARCH("M8",V11)))</formula>
    </cfRule>
  </conditionalFormatting>
  <conditionalFormatting sqref="AG12:AG13">
    <cfRule type="containsText" dxfId="26" priority="50" operator="between" text="M9">
      <formula>NOT(ISERROR(SEARCH("M9",AG12)))</formula>
    </cfRule>
    <cfRule type="containsText" dxfId="26" priority="51" operator="between" text="M8">
      <formula>NOT(ISERROR(SEARCH("M8",AG12)))</formula>
    </cfRule>
    <cfRule type="containsText" dxfId="26" priority="52" operator="between" text="M6">
      <formula>NOT(ISERROR(SEARCH("M6",AG12)))</formula>
    </cfRule>
    <cfRule type="containsText" dxfId="26" priority="53" operator="between" text="M5">
      <formula>NOT(ISERROR(SEARCH("M5",AG12)))</formula>
    </cfRule>
    <cfRule type="containsText" dxfId="27" priority="54" operator="between" text="L4">
      <formula>NOT(ISERROR(SEARCH("L4",AG12)))</formula>
    </cfRule>
    <cfRule type="containsText" dxfId="27" priority="55" operator="between" text="L3">
      <formula>NOT(ISERROR(SEARCH("L3",AG12)))</formula>
    </cfRule>
    <cfRule type="containsText" dxfId="27" priority="56" operator="between" text="L2">
      <formula>NOT(ISERROR(SEARCH("L2",AG12)))</formula>
    </cfRule>
    <cfRule type="containsText" dxfId="27" priority="57" operator="between" text="L1">
      <formula>NOT(ISERROR(SEARCH("L1",AG12)))</formula>
    </cfRule>
    <cfRule type="containsText" dxfId="28" priority="44" operator="between" text="H25">
      <formula>NOT(ISERROR(SEARCH("H25",AG12)))</formula>
    </cfRule>
    <cfRule type="containsText" dxfId="28" priority="45" operator="between" text="H20">
      <formula>NOT(ISERROR(SEARCH("H20",AG12)))</formula>
    </cfRule>
    <cfRule type="containsText" dxfId="28" priority="46" operator="between" text="H16">
      <formula>NOT(ISERROR(SEARCH("H16",AG12)))</formula>
    </cfRule>
    <cfRule type="containsText" dxfId="28" priority="47" operator="between" text="H15">
      <formula>NOT(ISERROR(SEARCH("H15",AG12)))</formula>
    </cfRule>
    <cfRule type="containsText" dxfId="26" priority="48" operator="between" text="M12">
      <formula>NOT(ISERROR(SEARCH("M12",AG12)))</formula>
    </cfRule>
    <cfRule type="containsText" dxfId="26" priority="49" operator="between" text="M10">
      <formula>NOT(ISERROR(SEARCH("M10",AG12)))</formula>
    </cfRule>
  </conditionalFormatting>
  <conditionalFormatting sqref="AG14:AG26">
    <cfRule type="containsText" dxfId="22" priority="58" operator="between" text="H25">
      <formula>NOT(ISERROR(SEARCH("H25",AG14)))</formula>
    </cfRule>
    <cfRule type="containsText" dxfId="22" priority="59" operator="between" text="H20">
      <formula>NOT(ISERROR(SEARCH("H20",AG14)))</formula>
    </cfRule>
    <cfRule type="containsText" dxfId="22" priority="60" operator="between" text="H16">
      <formula>NOT(ISERROR(SEARCH("H16",AG14)))</formula>
    </cfRule>
    <cfRule type="containsText" dxfId="20" priority="62" operator="between" text="M12">
      <formula>NOT(ISERROR(SEARCH("M12",AG14)))</formula>
    </cfRule>
    <cfRule type="containsText" dxfId="20" priority="63" operator="between" text="M10">
      <formula>NOT(ISERROR(SEARCH("M10",AG14)))</formula>
    </cfRule>
    <cfRule type="containsText" dxfId="20" priority="64" operator="between" text="M9">
      <formula>NOT(ISERROR(SEARCH("M9",AG14)))</formula>
    </cfRule>
    <cfRule type="containsText" dxfId="20" priority="65" operator="between" text="M8">
      <formula>NOT(ISERROR(SEARCH("M8",AG14)))</formula>
    </cfRule>
    <cfRule type="containsText" dxfId="20" priority="66" operator="between" text="M6">
      <formula>NOT(ISERROR(SEARCH("M6",AG14)))</formula>
    </cfRule>
    <cfRule type="containsText" dxfId="20" priority="67" operator="between" text="M5">
      <formula>NOT(ISERROR(SEARCH("M5",AG14)))</formula>
    </cfRule>
    <cfRule type="containsText" dxfId="21" priority="68" operator="between" text="L4">
      <formula>NOT(ISERROR(SEARCH("L4",AG14)))</formula>
    </cfRule>
    <cfRule type="containsText" dxfId="22" priority="61" operator="between" text="H15">
      <formula>NOT(ISERROR(SEARCH("H15",AG14)))</formula>
    </cfRule>
    <cfRule type="containsText" dxfId="21" priority="70" operator="between" text="L2">
      <formula>NOT(ISERROR(SEARCH("L2",AG14)))</formula>
    </cfRule>
    <cfRule type="containsText" dxfId="21" priority="71" operator="between" text="L1">
      <formula>NOT(ISERROR(SEARCH("L1",AG14)))</formula>
    </cfRule>
    <cfRule type="containsText" dxfId="21" priority="69" operator="between" text="L3">
      <formula>NOT(ISERROR(SEARCH("L3",AG14)))</formula>
    </cfRule>
  </conditionalFormatting>
  <conditionalFormatting sqref="J11 R11:S26 X12:X13">
    <cfRule type="cellIs" dxfId="13" priority="35" stopIfTrue="1" operator="equal">
      <formula>"Threat"</formula>
    </cfRule>
    <cfRule type="cellIs" dxfId="14" priority="36" stopIfTrue="1" operator="equal">
      <formula>"Opportunity"</formula>
    </cfRule>
    <cfRule type="cellIs" dxfId="15" priority="37" stopIfTrue="1" operator="equal">
      <formula>"Issue"</formula>
    </cfRule>
  </conditionalFormatting>
  <conditionalFormatting sqref="X14:Y26">
    <cfRule type="cellIs" dxfId="13" priority="72" stopIfTrue="1" operator="equal">
      <formula>"Threat"</formula>
    </cfRule>
    <cfRule type="cellIs" dxfId="14" priority="73" stopIfTrue="1" operator="equal">
      <formula>"Opportunity"</formula>
    </cfRule>
    <cfRule type="cellIs" dxfId="15" priority="74" stopIfTrue="1" operator="equal">
      <formula>"Issue"</formula>
    </cfRule>
  </conditionalFormatting>
  <dataValidations count="19">
    <dataValidation type="list" allowBlank="1" showInputMessage="1" showErrorMessage="1" sqref="I11 I13:I26">
      <formula1>"Open,Close,Realize"</formula1>
    </dataValidation>
    <dataValidation type="list" allowBlank="1" showInputMessage="1" showErrorMessage="1" sqref="J11 J13:J26">
      <formula1>"Threat,Opportunity,Issue"</formula1>
    </dataValidation>
    <dataValidation type="list" allowBlank="1" showInputMessage="1" showErrorMessage="1" sqref="Y11 Y14:Y25">
      <formula1>"Mitigate,Control,Fall Back, N/A"</formula1>
    </dataValidation>
    <dataValidation type="list" allowBlank="1" showInputMessage="1" showErrorMessage="1" sqref="AE11:AF11 T11:U26 AE14:AF26">
      <formula1>"Very High,High,Medium,Low,Very Low"</formula1>
    </dataValidation>
    <dataValidation type="list" allowBlank="1" showInputMessage="1" showErrorMessage="1" sqref="AH11 AH14:AH25">
      <formula1>"Active,Closed,Residual,Secondary"</formula1>
    </dataValidation>
    <dataValidation type="list" allowBlank="1" showErrorMessage="1" sqref="I12">
      <formula1>"Open,Close,Realize,Escalate"</formula1>
    </dataValidation>
    <dataValidation type="list" allowBlank="1" showErrorMessage="1" sqref="J12">
      <formula1>"Threat,Opportunity,Issue"</formula1>
    </dataValidation>
    <dataValidation type="list" allowBlank="1" showInputMessage="1" showErrorMessage="1" sqref="X26">
      <formula1>"Terminate,Tolerate,Transfer,Enhance/Exploit,Share,Treat"</formula1>
    </dataValidation>
    <dataValidation type="list" allowBlank="1" showInputMessage="1" showErrorMessage="1" sqref="Y26">
      <formula1>"Mitigate,Control,Fall Back"</formula1>
    </dataValidation>
    <dataValidation type="list" allowBlank="1" showInputMessage="1" showErrorMessage="1" sqref="AH26">
      <formula1>"Active,Closed,Residual,Residual/Escalate,Secondary"</formula1>
    </dataValidation>
    <dataValidation type="list" allowBlank="1" showInputMessage="1" showErrorMessage="1" sqref="E11:E26">
      <formula1>"All,Central,Eastern,Western,WAS"</formula1>
    </dataValidation>
    <dataValidation type="list" allowBlank="1" showInputMessage="1" showErrorMessage="1" sqref="F11:F26">
      <formula1>"Design-Infra,Design-Super,Exec-Central,Exec-Eastern,Exec-Western,Exec-WAS,Urban,GIS"</formula1>
    </dataValidation>
    <dataValidation type="list" allowBlank="1" showInputMessage="1" showErrorMessage="1" sqref="K11:K26">
      <formula1>"Internal, External"</formula1>
    </dataValidation>
    <dataValidation type="list" allowBlank="1" showInputMessage="1" showErrorMessage="1" sqref="R11:R26">
      <formula1>"Ease,Moderate,Difficult"</formula1>
    </dataValidation>
    <dataValidation type="list" allowBlank="1" showInputMessage="1" showErrorMessage="1" sqref="S11:S26">
      <formula1>"Distant,Med Term,Imminent,Overdue"</formula1>
    </dataValidation>
    <dataValidation type="list" allowBlank="1" showInputMessage="1" showErrorMessage="1" sqref="X11:X25">
      <formula1>"Terminate,Tolerate,Transfer,Enhance/Exploit,Share,Treat, Accept"</formula1>
    </dataValidation>
    <dataValidation type="list" allowBlank="1" showErrorMessage="1" sqref="AH12:AH13">
      <formula1>"Open,Close,Residual,Escalate,Secondary"</formula1>
    </dataValidation>
    <dataValidation type="list" allowBlank="1" showInputMessage="1" showErrorMessage="1" sqref="AI23:AI25">
      <formula1>"Active, Completed"</formula1>
    </dataValidation>
    <dataValidation type="list" allowBlank="1" showErrorMessage="1" sqref="AE12:AF13">
      <formula1>"Very High,High,Medium,Low,Very Low"</formula1>
    </dataValidation>
  </dataValidations>
  <pageMargins left="0.75" right="0.75" top="1.2" bottom="1" header="0.3" footer="0.3"/>
  <pageSetup paperSize="8" scale="11" fitToHeight="50" orientation="landscape"/>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4" max="1048575" man="1"/>
  </colBreaks>
  <legacyDrawingHF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9" tint="0.599993896298105"/>
    <pageSetUpPr fitToPage="1"/>
  </sheetPr>
  <dimension ref="A1:ZX285"/>
  <sheetViews>
    <sheetView view="pageBreakPreview" zoomScale="80" zoomScaleNormal="100" workbookViewId="0">
      <selection activeCell="I158" sqref="I158"/>
    </sheetView>
  </sheetViews>
  <sheetFormatPr defaultColWidth="9.21904761904762" defaultRowHeight="15"/>
  <cols>
    <col min="1" max="1" width="11.2190476190476" style="11" customWidth="1"/>
    <col min="2" max="2" width="40.552380952381" style="11" customWidth="1"/>
    <col min="3" max="3" width="13.2190476190476" style="11" customWidth="1"/>
    <col min="4" max="4" width="19.4380952380952" style="11" customWidth="1"/>
    <col min="5" max="6" width="11.552380952381" style="11" customWidth="1"/>
    <col min="7" max="8" width="14.4380952380952" style="11" customWidth="1"/>
    <col min="9" max="9" width="13.2190476190476" style="11" customWidth="1"/>
    <col min="10" max="10" width="24" style="11" customWidth="1"/>
    <col min="11" max="11" width="9.55238095238095" style="11" customWidth="1"/>
    <col min="12" max="13" width="10.4380952380952" style="11" customWidth="1"/>
    <col min="14" max="17" width="9.55238095238095" style="11" customWidth="1"/>
    <col min="18" max="21" width="9.78095238095238" style="11" customWidth="1"/>
    <col min="22" max="27" width="9.55238095238095" style="11" customWidth="1"/>
    <col min="28" max="68" width="9.78095238095238" style="11" customWidth="1"/>
    <col min="69" max="97" width="9.43809523809524" style="11" customWidth="1"/>
    <col min="98" max="119" width="10.2190476190476" style="11" customWidth="1"/>
    <col min="120" max="189" width="9.43809523809524" style="11" customWidth="1"/>
    <col min="190" max="211" width="9.78095238095238" style="11" customWidth="1"/>
    <col min="212" max="220" width="9.43809523809524" style="11" customWidth="1"/>
    <col min="221" max="241" width="9.55238095238095" style="11" customWidth="1"/>
    <col min="242" max="281" width="9.43809523809524" style="11" customWidth="1"/>
    <col min="282" max="302" width="10" style="11" customWidth="1"/>
    <col min="303" max="311" width="9.43809523809524" style="11" customWidth="1"/>
    <col min="312" max="333" width="9.55238095238095" style="11" customWidth="1"/>
    <col min="334" max="373" width="9.43809523809524" style="11" customWidth="1"/>
    <col min="374" max="392" width="9.55238095238095" style="11" customWidth="1"/>
    <col min="393" max="401" width="9.43809523809524" style="11" customWidth="1"/>
    <col min="402" max="423" width="9.78095238095238" style="11" customWidth="1"/>
    <col min="424" max="462" width="9.43809523809524" style="11" customWidth="1"/>
    <col min="463" max="484" width="10.2190476190476" style="11" customWidth="1"/>
    <col min="485" max="554" width="9.43809523809524" style="11" customWidth="1"/>
    <col min="555" max="576" width="9.78095238095238" style="11" customWidth="1"/>
    <col min="577" max="585" width="9.43809523809524" style="11" customWidth="1"/>
    <col min="586" max="606" width="9.55238095238095" style="11" customWidth="1"/>
    <col min="607" max="646" width="9.43809523809524" style="11" customWidth="1"/>
    <col min="647" max="667" width="10" style="11" customWidth="1"/>
    <col min="668" max="676" width="9.43809523809524" style="11" customWidth="1"/>
    <col min="677" max="681" width="9.55238095238095" style="11" customWidth="1"/>
    <col min="682" max="682" width="11.4380952380952" style="11" customWidth="1"/>
    <col min="683" max="683" width="9.21904761904762" style="11"/>
    <col min="684" max="688" width="9.43809523809524" style="11" customWidth="1"/>
    <col min="689" max="689" width="11.4380952380952" style="206" customWidth="1"/>
    <col min="690" max="690" width="9.43809523809524" style="206" customWidth="1"/>
    <col min="691" max="691" width="9.21904761904762" style="11"/>
    <col min="692" max="692" width="12.552380952381" style="11" customWidth="1"/>
    <col min="693" max="693" width="8.78095238095238" style="11" customWidth="1"/>
    <col min="694" max="694" width="9.55238095238095" style="11" customWidth="1"/>
    <col min="695" max="701" width="8.78095238095238" style="11" customWidth="1"/>
    <col min="702" max="703" width="9.78095238095238" style="11" customWidth="1"/>
    <col min="704" max="709" width="9.55238095238095" style="11" customWidth="1"/>
    <col min="710" max="718" width="8.78095238095238" style="11" customWidth="1"/>
    <col min="719" max="740" width="9.78095238095238" style="11" customWidth="1"/>
    <col min="741" max="744" width="8.43809523809524" style="11" customWidth="1"/>
    <col min="745" max="770" width="9.43809523809524" style="11" customWidth="1"/>
    <col min="771" max="801" width="10.2190476190476" style="11" customWidth="1"/>
    <col min="802" max="831" width="9.43809523809524" style="11" customWidth="1"/>
    <col min="832" max="862" width="8.78095238095238" style="11" customWidth="1"/>
    <col min="863" max="893" width="9.78095238095238" style="11" customWidth="1"/>
    <col min="894" max="923" width="9.55238095238095" style="11" customWidth="1"/>
    <col min="924" max="954" width="9.43809523809524" style="11" customWidth="1"/>
    <col min="955" max="984" width="10" style="11" customWidth="1"/>
    <col min="985" max="1015" width="9.55238095238095" style="11" customWidth="1"/>
    <col min="1016" max="1046" width="9.43809523809524" style="11" customWidth="1"/>
    <col min="1047" max="1074" width="9.55238095238095" style="11" customWidth="1"/>
    <col min="1075" max="1105" width="9.78095238095238" style="11" customWidth="1"/>
    <col min="1106" max="1135" width="9.43809523809524" style="11" customWidth="1"/>
    <col min="1136" max="1166" width="10.2190476190476" style="11" customWidth="1"/>
    <col min="1167" max="1196" width="9.43809523809524" style="11" customWidth="1"/>
    <col min="1197" max="1227" width="8.78095238095238" style="11" customWidth="1"/>
    <col min="1228" max="1258" width="9.78095238095238" style="11" customWidth="1"/>
    <col min="1259" max="1288" width="9.55238095238095" style="11" customWidth="1"/>
    <col min="1289" max="1319" width="9.43809523809524" style="11" customWidth="1"/>
    <col min="1320" max="1349" width="10" style="11" customWidth="1"/>
    <col min="1350" max="1365" width="9.55238095238095" style="11" customWidth="1"/>
    <col min="1366" max="16384" width="9.21904761904762" style="11"/>
  </cols>
  <sheetData>
    <row r="1" s="6" customFormat="1" ht="39" customHeight="1" spans="1:690">
      <c r="A1" s="554" t="s">
        <v>618</v>
      </c>
      <c r="B1" s="554" t="s">
        <v>619</v>
      </c>
      <c r="C1" s="554" t="s">
        <v>620</v>
      </c>
      <c r="D1" s="554" t="s">
        <v>621</v>
      </c>
      <c r="E1" s="554" t="s">
        <v>622</v>
      </c>
      <c r="F1" s="554" t="s">
        <v>623</v>
      </c>
      <c r="G1" s="554" t="s">
        <v>624</v>
      </c>
      <c r="H1" s="554" t="s">
        <v>52</v>
      </c>
      <c r="I1" s="554" t="s">
        <v>625</v>
      </c>
      <c r="J1" s="554" t="s">
        <v>626</v>
      </c>
      <c r="L1" s="118" t="s">
        <v>627</v>
      </c>
      <c r="ZM1" s="555"/>
      <c r="ZN1" s="555"/>
    </row>
    <row r="2" spans="1:690">
      <c r="A2" s="556"/>
      <c r="B2" s="557"/>
      <c r="C2" s="558"/>
      <c r="D2" s="556"/>
      <c r="E2" s="559"/>
      <c r="F2" s="560"/>
      <c r="G2" s="561"/>
      <c r="H2" s="562"/>
      <c r="I2" s="563"/>
      <c r="J2" s="558"/>
      <c r="L2" s="564" t="e">
        <f>F2/C2</f>
        <v>#DIV/0!</v>
      </c>
      <c r="M2" s="565"/>
      <c r="N2" s="566"/>
    </row>
    <row r="3" spans="1:690">
      <c r="A3" s="556"/>
      <c r="B3" s="557"/>
      <c r="C3" s="558"/>
      <c r="D3" s="556"/>
      <c r="E3" s="559"/>
      <c r="F3" s="560"/>
      <c r="G3" s="561"/>
      <c r="H3" s="562"/>
      <c r="I3" s="563"/>
      <c r="J3" s="558"/>
      <c r="L3" s="564" t="e">
        <f t="shared" ref="L3:L24" si="0">F3/C3</f>
        <v>#DIV/0!</v>
      </c>
      <c r="M3" s="565"/>
      <c r="N3" s="566"/>
    </row>
    <row r="4" spans="1:690">
      <c r="A4" s="556"/>
      <c r="B4" s="557"/>
      <c r="C4" s="558"/>
      <c r="D4" s="556"/>
      <c r="E4" s="559"/>
      <c r="F4" s="560"/>
      <c r="G4" s="561"/>
      <c r="H4" s="562"/>
      <c r="I4" s="563"/>
      <c r="J4" s="558"/>
      <c r="L4" s="564" t="e">
        <f t="shared" si="0"/>
        <v>#DIV/0!</v>
      </c>
      <c r="M4" s="565"/>
      <c r="N4" s="566"/>
    </row>
    <row r="5" spans="1:690">
      <c r="A5" s="556"/>
      <c r="B5" s="557"/>
      <c r="C5" s="558"/>
      <c r="D5" s="556"/>
      <c r="E5" s="559"/>
      <c r="F5" s="567"/>
      <c r="G5" s="561"/>
      <c r="H5" s="562"/>
      <c r="I5" s="563"/>
      <c r="J5" s="558"/>
      <c r="L5" s="564" t="e">
        <f t="shared" si="0"/>
        <v>#DIV/0!</v>
      </c>
      <c r="M5" s="565"/>
      <c r="N5" s="566"/>
    </row>
    <row r="6" spans="1:690">
      <c r="A6" s="556"/>
      <c r="B6" s="557"/>
      <c r="C6" s="558"/>
      <c r="D6" s="556"/>
      <c r="E6" s="559"/>
      <c r="F6" s="560"/>
      <c r="G6" s="561"/>
      <c r="H6" s="562"/>
      <c r="I6" s="563"/>
      <c r="J6" s="558"/>
      <c r="L6" s="564" t="e">
        <f t="shared" si="0"/>
        <v>#DIV/0!</v>
      </c>
      <c r="M6" s="565"/>
      <c r="N6" s="566"/>
    </row>
    <row r="7" spans="1:690">
      <c r="A7" s="556"/>
      <c r="B7" s="557"/>
      <c r="C7" s="558"/>
      <c r="D7" s="556"/>
      <c r="E7" s="559"/>
      <c r="F7" s="560"/>
      <c r="G7" s="561"/>
      <c r="H7" s="562"/>
      <c r="I7" s="563"/>
      <c r="J7" s="558"/>
      <c r="L7" s="564" t="e">
        <f t="shared" si="0"/>
        <v>#DIV/0!</v>
      </c>
      <c r="M7" s="565"/>
      <c r="N7" s="566"/>
    </row>
    <row r="8" spans="1:690">
      <c r="A8" s="556"/>
      <c r="B8" s="557"/>
      <c r="C8" s="558"/>
      <c r="D8" s="556"/>
      <c r="E8" s="559"/>
      <c r="F8" s="560"/>
      <c r="G8" s="561"/>
      <c r="H8" s="562"/>
      <c r="I8" s="563"/>
      <c r="J8" s="558"/>
      <c r="L8" s="564" t="e">
        <f t="shared" si="0"/>
        <v>#DIV/0!</v>
      </c>
      <c r="M8" s="565"/>
      <c r="N8" s="566"/>
    </row>
    <row r="9" spans="1:690">
      <c r="A9" s="556"/>
      <c r="B9" s="557"/>
      <c r="C9" s="558"/>
      <c r="D9" s="556"/>
      <c r="E9" s="559"/>
      <c r="F9" s="560"/>
      <c r="G9" s="561"/>
      <c r="H9" s="562"/>
      <c r="I9" s="563"/>
      <c r="J9" s="558"/>
      <c r="L9" s="564" t="e">
        <f t="shared" si="0"/>
        <v>#DIV/0!</v>
      </c>
      <c r="M9" s="565"/>
      <c r="N9" s="566"/>
    </row>
    <row r="10" spans="1:690">
      <c r="A10" s="556"/>
      <c r="B10" s="557"/>
      <c r="C10" s="558"/>
      <c r="D10" s="556"/>
      <c r="E10" s="559"/>
      <c r="F10" s="560"/>
      <c r="G10" s="561"/>
      <c r="H10" s="562"/>
      <c r="I10" s="563"/>
      <c r="J10" s="558"/>
      <c r="L10" s="564" t="e">
        <f t="shared" si="0"/>
        <v>#DIV/0!</v>
      </c>
      <c r="M10" s="565"/>
      <c r="N10" s="566"/>
    </row>
    <row r="11" spans="1:690">
      <c r="A11" s="556"/>
      <c r="B11" s="557"/>
      <c r="C11" s="558"/>
      <c r="D11" s="556"/>
      <c r="E11" s="559"/>
      <c r="F11" s="560"/>
      <c r="G11" s="561"/>
      <c r="H11" s="562"/>
      <c r="I11" s="563"/>
      <c r="J11" s="558"/>
      <c r="L11" s="564" t="e">
        <f t="shared" si="0"/>
        <v>#DIV/0!</v>
      </c>
      <c r="M11" s="565"/>
      <c r="N11" s="566"/>
    </row>
    <row r="12" spans="1:690">
      <c r="A12" s="556"/>
      <c r="B12" s="557"/>
      <c r="C12" s="558"/>
      <c r="D12" s="556"/>
      <c r="E12" s="559"/>
      <c r="F12" s="560"/>
      <c r="G12" s="561"/>
      <c r="H12" s="562"/>
      <c r="I12" s="563"/>
      <c r="J12" s="558"/>
      <c r="L12" s="564" t="e">
        <f t="shared" si="0"/>
        <v>#DIV/0!</v>
      </c>
      <c r="M12" s="565"/>
      <c r="N12" s="566"/>
    </row>
    <row r="13" spans="1:690">
      <c r="A13" s="556"/>
      <c r="B13" s="557"/>
      <c r="C13" s="558"/>
      <c r="D13" s="556"/>
      <c r="E13" s="559"/>
      <c r="F13" s="560"/>
      <c r="G13" s="561"/>
      <c r="H13" s="562"/>
      <c r="I13" s="563"/>
      <c r="J13" s="558"/>
      <c r="L13" s="564" t="e">
        <f t="shared" si="0"/>
        <v>#DIV/0!</v>
      </c>
      <c r="M13" s="565"/>
      <c r="N13" s="566"/>
    </row>
    <row r="14" spans="1:690">
      <c r="A14" s="556"/>
      <c r="B14" s="557"/>
      <c r="C14" s="558"/>
      <c r="D14" s="556"/>
      <c r="E14" s="559"/>
      <c r="F14" s="560"/>
      <c r="G14" s="561"/>
      <c r="H14" s="562"/>
      <c r="I14" s="563"/>
      <c r="J14" s="558"/>
      <c r="L14" s="564" t="e">
        <f t="shared" si="0"/>
        <v>#DIV/0!</v>
      </c>
      <c r="M14" s="565"/>
      <c r="N14" s="566"/>
    </row>
    <row r="15" spans="1:690">
      <c r="A15" s="556"/>
      <c r="B15" s="557"/>
      <c r="C15" s="558"/>
      <c r="D15" s="556"/>
      <c r="E15" s="559"/>
      <c r="F15" s="560"/>
      <c r="G15" s="561"/>
      <c r="H15" s="562"/>
      <c r="I15" s="563"/>
      <c r="J15" s="558"/>
      <c r="L15" s="564" t="e">
        <f t="shared" si="0"/>
        <v>#DIV/0!</v>
      </c>
      <c r="M15" s="565"/>
      <c r="N15" s="566"/>
    </row>
    <row r="16" spans="1:690">
      <c r="A16" s="556"/>
      <c r="B16" s="557"/>
      <c r="C16" s="558"/>
      <c r="D16" s="556"/>
      <c r="E16" s="559"/>
      <c r="F16" s="560"/>
      <c r="G16" s="561"/>
      <c r="H16" s="562"/>
      <c r="I16" s="563"/>
      <c r="J16" s="558"/>
      <c r="L16" s="564" t="e">
        <f t="shared" si="0"/>
        <v>#DIV/0!</v>
      </c>
      <c r="M16" s="565"/>
      <c r="N16" s="566"/>
    </row>
    <row r="17" spans="1:700">
      <c r="A17" s="556"/>
      <c r="B17" s="557"/>
      <c r="C17" s="558"/>
      <c r="D17" s="556"/>
      <c r="E17" s="559"/>
      <c r="F17" s="560"/>
      <c r="G17" s="561"/>
      <c r="H17" s="562"/>
      <c r="I17" s="563"/>
      <c r="J17" s="558"/>
      <c r="L17" s="564" t="e">
        <f t="shared" si="0"/>
        <v>#DIV/0!</v>
      </c>
      <c r="M17" s="565"/>
      <c r="N17" s="566"/>
    </row>
    <row r="18" spans="1:700">
      <c r="A18" s="556"/>
      <c r="B18" s="557"/>
      <c r="C18" s="558"/>
      <c r="D18" s="556"/>
      <c r="E18" s="559"/>
      <c r="F18" s="560"/>
      <c r="G18" s="561"/>
      <c r="H18" s="562"/>
      <c r="I18" s="563"/>
      <c r="J18" s="558"/>
      <c r="L18" s="564" t="e">
        <f t="shared" si="0"/>
        <v>#DIV/0!</v>
      </c>
      <c r="M18" s="565"/>
      <c r="N18" s="566"/>
    </row>
    <row r="19" spans="1:700">
      <c r="A19" s="556"/>
      <c r="B19" s="557"/>
      <c r="C19" s="558"/>
      <c r="D19" s="556"/>
      <c r="E19" s="559"/>
      <c r="F19" s="560"/>
      <c r="G19" s="561"/>
      <c r="H19" s="562"/>
      <c r="I19" s="563"/>
      <c r="J19" s="558"/>
      <c r="L19" s="564" t="e">
        <f t="shared" si="0"/>
        <v>#DIV/0!</v>
      </c>
      <c r="M19" s="565"/>
      <c r="N19" s="566"/>
    </row>
    <row r="20" spans="1:700">
      <c r="A20" s="556"/>
      <c r="B20" s="557"/>
      <c r="C20" s="558"/>
      <c r="D20" s="556"/>
      <c r="E20" s="559"/>
      <c r="F20" s="560"/>
      <c r="G20" s="561"/>
      <c r="H20" s="562"/>
      <c r="I20" s="563"/>
      <c r="J20" s="558"/>
      <c r="L20" s="564" t="e">
        <f t="shared" si="0"/>
        <v>#DIV/0!</v>
      </c>
    </row>
    <row r="21" spans="1:700">
      <c r="A21" s="556"/>
      <c r="B21" s="557"/>
      <c r="C21" s="558"/>
      <c r="D21" s="556"/>
      <c r="E21" s="559"/>
      <c r="F21" s="560"/>
      <c r="G21" s="561"/>
      <c r="H21" s="562"/>
      <c r="I21" s="563"/>
      <c r="J21" s="558"/>
      <c r="L21" s="564" t="e">
        <f t="shared" si="0"/>
        <v>#DIV/0!</v>
      </c>
    </row>
    <row r="22" spans="1:700">
      <c r="A22" s="556"/>
      <c r="B22" s="557"/>
      <c r="C22" s="558"/>
      <c r="D22" s="556"/>
      <c r="E22" s="559"/>
      <c r="F22" s="560"/>
      <c r="G22" s="561"/>
      <c r="H22" s="562"/>
      <c r="I22" s="563"/>
      <c r="J22" s="558"/>
      <c r="L22" s="564" t="e">
        <f t="shared" si="0"/>
        <v>#DIV/0!</v>
      </c>
    </row>
    <row r="23" spans="1:700">
      <c r="A23" s="556"/>
      <c r="B23" s="486"/>
      <c r="C23" s="558"/>
      <c r="D23" s="556"/>
      <c r="E23" s="558"/>
      <c r="F23" s="558"/>
      <c r="G23" s="561"/>
      <c r="H23" s="562"/>
      <c r="I23" s="568"/>
      <c r="J23" s="558"/>
      <c r="L23" s="564" t="e">
        <f t="shared" si="0"/>
        <v>#DIV/0!</v>
      </c>
    </row>
    <row r="24" spans="1:700">
      <c r="A24" s="556"/>
      <c r="B24" s="486"/>
      <c r="C24" s="486"/>
      <c r="D24" s="556"/>
      <c r="E24" s="558"/>
      <c r="F24" s="558"/>
      <c r="G24" s="561"/>
      <c r="H24" s="562"/>
      <c r="I24" s="568"/>
      <c r="J24" s="558"/>
      <c r="L24" s="569" t="e">
        <f t="shared" si="0"/>
        <v>#DIV/0!</v>
      </c>
    </row>
    <row r="31" hidden="1" spans="1:700">
      <c r="A31" s="11" t="s">
        <v>628</v>
      </c>
      <c r="B31" s="11" t="s">
        <v>629</v>
      </c>
      <c r="C31" s="11" t="s">
        <v>630</v>
      </c>
      <c r="D31" s="11" t="s">
        <v>631</v>
      </c>
      <c r="E31" s="11" t="s">
        <v>632</v>
      </c>
      <c r="F31" s="11" t="s">
        <v>633</v>
      </c>
      <c r="G31" s="11" t="s">
        <v>634</v>
      </c>
      <c r="H31" s="11" t="s">
        <v>634</v>
      </c>
      <c r="I31" s="570" t="s">
        <v>231</v>
      </c>
      <c r="J31" s="571">
        <v>45319</v>
      </c>
      <c r="K31" s="571">
        <v>45320</v>
      </c>
      <c r="L31" s="571">
        <v>45321</v>
      </c>
      <c r="M31" s="571">
        <v>45322</v>
      </c>
      <c r="N31" s="571">
        <v>45323</v>
      </c>
      <c r="O31" s="571">
        <v>45324</v>
      </c>
      <c r="P31" s="571">
        <v>45325</v>
      </c>
      <c r="Q31" s="571">
        <v>45326</v>
      </c>
      <c r="R31" s="571">
        <v>45327</v>
      </c>
      <c r="S31" s="571">
        <v>45328</v>
      </c>
      <c r="T31" s="571">
        <v>45329</v>
      </c>
      <c r="U31" s="571">
        <v>45330</v>
      </c>
      <c r="V31" s="571">
        <v>45331</v>
      </c>
      <c r="W31" s="571">
        <v>45332</v>
      </c>
      <c r="X31" s="571">
        <v>45333</v>
      </c>
      <c r="Y31" s="571">
        <v>45334</v>
      </c>
      <c r="Z31" s="571">
        <v>45335</v>
      </c>
      <c r="AA31" s="571">
        <v>45336</v>
      </c>
      <c r="AB31" s="571">
        <v>45337</v>
      </c>
      <c r="AC31" s="571">
        <v>45338</v>
      </c>
      <c r="AD31" s="571">
        <v>45339</v>
      </c>
      <c r="AE31" s="571">
        <v>45340</v>
      </c>
      <c r="AF31" s="571">
        <v>45341</v>
      </c>
      <c r="AG31" s="571">
        <v>45342</v>
      </c>
      <c r="AH31" s="571">
        <v>45343</v>
      </c>
      <c r="AI31" s="571">
        <v>45344</v>
      </c>
      <c r="AJ31" s="571">
        <v>45345</v>
      </c>
      <c r="AK31" s="571">
        <v>45346</v>
      </c>
      <c r="AL31" s="571">
        <v>45347</v>
      </c>
      <c r="AM31" s="571">
        <v>45348</v>
      </c>
      <c r="AN31" s="571">
        <v>45349</v>
      </c>
      <c r="AO31" s="571">
        <v>45350</v>
      </c>
      <c r="AP31" s="571">
        <v>45351</v>
      </c>
      <c r="AQ31" s="571">
        <v>45352</v>
      </c>
      <c r="AR31" s="571">
        <v>45353</v>
      </c>
      <c r="AS31" s="571">
        <v>45354</v>
      </c>
      <c r="AT31" s="571">
        <v>45355</v>
      </c>
      <c r="AU31" s="571">
        <v>45356</v>
      </c>
      <c r="AV31" s="571">
        <v>45357</v>
      </c>
      <c r="AW31" s="571">
        <v>45358</v>
      </c>
      <c r="AX31" s="571">
        <v>45359</v>
      </c>
      <c r="AY31" s="571">
        <v>45360</v>
      </c>
      <c r="AZ31" s="571">
        <v>45361</v>
      </c>
      <c r="BA31" s="571">
        <v>45362</v>
      </c>
      <c r="BB31" s="571">
        <v>45363</v>
      </c>
      <c r="BC31" s="571">
        <v>45364</v>
      </c>
      <c r="BD31" s="571">
        <v>45365</v>
      </c>
      <c r="BE31" s="571">
        <v>45366</v>
      </c>
      <c r="BF31" s="571">
        <v>45367</v>
      </c>
      <c r="BG31" s="571">
        <v>45368</v>
      </c>
      <c r="BH31" s="571">
        <v>45369</v>
      </c>
      <c r="BI31" s="571">
        <v>45370</v>
      </c>
      <c r="BJ31" s="571">
        <v>45371</v>
      </c>
      <c r="BK31" s="571">
        <v>45372</v>
      </c>
      <c r="BL31" s="571">
        <v>45373</v>
      </c>
      <c r="BM31" s="571">
        <v>45374</v>
      </c>
      <c r="BN31" s="571">
        <v>45375</v>
      </c>
      <c r="BO31" s="571">
        <v>45376</v>
      </c>
      <c r="BP31" s="571">
        <v>45377</v>
      </c>
      <c r="BQ31" s="571">
        <v>45378</v>
      </c>
      <c r="BR31" s="571">
        <v>45379</v>
      </c>
      <c r="BS31" s="571">
        <v>45380</v>
      </c>
      <c r="BT31" s="571">
        <v>45381</v>
      </c>
      <c r="BU31" s="571">
        <v>45382</v>
      </c>
      <c r="BV31" s="571">
        <v>45383</v>
      </c>
      <c r="BW31" s="571">
        <v>45384</v>
      </c>
      <c r="BX31" s="571">
        <v>45385</v>
      </c>
      <c r="BY31" s="571">
        <v>45386</v>
      </c>
      <c r="BZ31" s="571">
        <v>45387</v>
      </c>
      <c r="CA31" s="571">
        <v>45388</v>
      </c>
      <c r="CB31" s="571">
        <v>45389</v>
      </c>
      <c r="CC31" s="571">
        <v>45390</v>
      </c>
      <c r="CD31" s="571">
        <v>45391</v>
      </c>
      <c r="CE31" s="571">
        <v>45392</v>
      </c>
      <c r="CF31" s="571">
        <v>45393</v>
      </c>
      <c r="CG31" s="571">
        <v>45394</v>
      </c>
      <c r="CH31" s="571">
        <v>45395</v>
      </c>
      <c r="CI31" s="571">
        <v>45396</v>
      </c>
      <c r="CJ31" s="571">
        <v>45397</v>
      </c>
      <c r="CK31" s="571">
        <v>45398</v>
      </c>
      <c r="CL31" s="571">
        <v>45399</v>
      </c>
      <c r="CM31" s="571">
        <v>45400</v>
      </c>
      <c r="CN31" s="571">
        <v>45401</v>
      </c>
      <c r="CO31" s="571">
        <v>45402</v>
      </c>
      <c r="CP31" s="571">
        <v>45403</v>
      </c>
      <c r="CQ31" s="571">
        <v>45404</v>
      </c>
      <c r="CR31" s="571">
        <v>45405</v>
      </c>
      <c r="CS31" s="571">
        <v>45406</v>
      </c>
      <c r="CT31" s="571">
        <v>45407</v>
      </c>
      <c r="CU31" s="571">
        <v>45408</v>
      </c>
      <c r="CV31" s="571">
        <v>45409</v>
      </c>
      <c r="CW31" s="571">
        <v>45410</v>
      </c>
      <c r="CX31" s="571">
        <v>45411</v>
      </c>
      <c r="CY31" s="571">
        <v>45412</v>
      </c>
      <c r="CZ31" s="571">
        <v>45413</v>
      </c>
      <c r="DA31" s="571">
        <v>45414</v>
      </c>
      <c r="DB31" s="571">
        <v>45415</v>
      </c>
      <c r="DC31" s="571">
        <v>45416</v>
      </c>
      <c r="DD31" s="571">
        <v>45417</v>
      </c>
      <c r="DE31" s="571">
        <v>45418</v>
      </c>
      <c r="DF31" s="571">
        <v>45419</v>
      </c>
      <c r="DG31" s="571">
        <v>45420</v>
      </c>
      <c r="DH31" s="571">
        <v>45421</v>
      </c>
      <c r="DI31" s="571">
        <v>45422</v>
      </c>
      <c r="DJ31" s="571">
        <v>45423</v>
      </c>
      <c r="DK31" s="571">
        <v>45424</v>
      </c>
      <c r="DL31" s="571">
        <v>45425</v>
      </c>
      <c r="DM31" s="571">
        <v>45426</v>
      </c>
      <c r="DN31" s="571">
        <v>45427</v>
      </c>
      <c r="DO31" s="571">
        <v>45428</v>
      </c>
      <c r="DP31" s="571">
        <v>45429</v>
      </c>
      <c r="DQ31" s="571">
        <v>45430</v>
      </c>
      <c r="DR31" s="571">
        <v>45431</v>
      </c>
      <c r="DS31" s="571">
        <v>45432</v>
      </c>
      <c r="DT31" s="571">
        <v>45433</v>
      </c>
      <c r="DU31" s="571">
        <v>45434</v>
      </c>
      <c r="DV31" s="571">
        <v>45435</v>
      </c>
      <c r="DW31" s="571">
        <v>45436</v>
      </c>
      <c r="DX31" s="571">
        <v>45437</v>
      </c>
      <c r="DY31" s="571">
        <v>45438</v>
      </c>
      <c r="DZ31" s="571">
        <v>45439</v>
      </c>
      <c r="EA31" s="571">
        <v>45440</v>
      </c>
      <c r="EB31" s="571">
        <v>45441</v>
      </c>
      <c r="EC31" s="571">
        <v>45442</v>
      </c>
      <c r="ED31" s="571">
        <v>45443</v>
      </c>
      <c r="EE31" s="571">
        <v>45444</v>
      </c>
      <c r="EF31" s="571">
        <v>45445</v>
      </c>
      <c r="EG31" s="571">
        <v>45446</v>
      </c>
      <c r="EH31" s="571">
        <v>45447</v>
      </c>
      <c r="EI31" s="571">
        <v>45448</v>
      </c>
      <c r="EJ31" s="571">
        <v>45449</v>
      </c>
      <c r="EK31" s="571">
        <v>45450</v>
      </c>
      <c r="EL31" s="571">
        <v>45451</v>
      </c>
      <c r="EM31" s="571">
        <v>45452</v>
      </c>
      <c r="EN31" s="571">
        <v>45453</v>
      </c>
      <c r="EO31" s="571">
        <v>45454</v>
      </c>
      <c r="EP31" s="571">
        <v>45455</v>
      </c>
      <c r="EQ31" s="571">
        <v>45456</v>
      </c>
      <c r="ER31" s="571">
        <v>45457</v>
      </c>
      <c r="ES31" s="571">
        <v>45458</v>
      </c>
      <c r="ET31" s="571">
        <v>45459</v>
      </c>
      <c r="EU31" s="571">
        <v>45460</v>
      </c>
      <c r="EV31" s="571">
        <v>45461</v>
      </c>
      <c r="EW31" s="571">
        <v>45462</v>
      </c>
      <c r="EX31" s="571">
        <v>45463</v>
      </c>
      <c r="EY31" s="571">
        <v>45464</v>
      </c>
      <c r="EZ31" s="571">
        <v>45465</v>
      </c>
      <c r="FA31" s="571">
        <v>45466</v>
      </c>
      <c r="FB31" s="571">
        <v>45467</v>
      </c>
      <c r="FC31" s="571">
        <v>45468</v>
      </c>
      <c r="FD31" s="571">
        <v>45469</v>
      </c>
      <c r="FE31" s="571">
        <v>45470</v>
      </c>
      <c r="FF31" s="571">
        <v>45471</v>
      </c>
      <c r="FG31" s="571">
        <v>45472</v>
      </c>
      <c r="FH31" s="571">
        <v>45473</v>
      </c>
      <c r="FI31" s="571">
        <v>45474</v>
      </c>
      <c r="FJ31" s="571">
        <v>45475</v>
      </c>
      <c r="FK31" s="571">
        <v>45476</v>
      </c>
      <c r="FL31" s="571">
        <v>45477</v>
      </c>
      <c r="FM31" s="571">
        <v>45478</v>
      </c>
      <c r="FN31" s="571">
        <v>45479</v>
      </c>
      <c r="FO31" s="571">
        <v>45480</v>
      </c>
      <c r="FP31" s="571">
        <v>45481</v>
      </c>
      <c r="FQ31" s="571">
        <v>45482</v>
      </c>
      <c r="FR31" s="571">
        <v>45483</v>
      </c>
      <c r="FS31" s="571">
        <v>45484</v>
      </c>
      <c r="FT31" s="571">
        <v>45485</v>
      </c>
      <c r="FU31" s="571">
        <v>45486</v>
      </c>
      <c r="FV31" s="571">
        <v>45487</v>
      </c>
      <c r="FW31" s="571">
        <v>45488</v>
      </c>
      <c r="FX31" s="571">
        <v>45489</v>
      </c>
      <c r="FY31" s="571">
        <v>45490</v>
      </c>
      <c r="FZ31" s="571">
        <v>45491</v>
      </c>
      <c r="GA31" s="571">
        <v>45492</v>
      </c>
      <c r="GB31" s="571">
        <v>45493</v>
      </c>
      <c r="GC31" s="571">
        <v>45494</v>
      </c>
      <c r="GD31" s="571">
        <v>45495</v>
      </c>
      <c r="GE31" s="571">
        <v>45496</v>
      </c>
      <c r="GF31" s="571">
        <v>45497</v>
      </c>
      <c r="GG31" s="571">
        <v>45498</v>
      </c>
      <c r="GH31" s="571">
        <v>45499</v>
      </c>
      <c r="GI31" s="571">
        <v>45500</v>
      </c>
      <c r="GJ31" s="571">
        <v>45501</v>
      </c>
      <c r="GK31" s="571">
        <v>45502</v>
      </c>
      <c r="GL31" s="571">
        <v>45503</v>
      </c>
      <c r="GM31" s="571">
        <v>45504</v>
      </c>
      <c r="GN31" s="571">
        <v>45505</v>
      </c>
      <c r="GO31" s="571">
        <v>45506</v>
      </c>
      <c r="GP31" s="571">
        <v>45507</v>
      </c>
      <c r="GQ31" s="571">
        <v>45508</v>
      </c>
      <c r="GR31" s="571">
        <v>45509</v>
      </c>
      <c r="GS31" s="571">
        <v>45510</v>
      </c>
      <c r="GT31" s="571">
        <v>45511</v>
      </c>
      <c r="GU31" s="571">
        <v>45512</v>
      </c>
      <c r="GV31" s="571">
        <v>45513</v>
      </c>
      <c r="GW31" s="571">
        <v>45514</v>
      </c>
      <c r="GX31" s="571">
        <v>45515</v>
      </c>
      <c r="GY31" s="571">
        <v>45516</v>
      </c>
      <c r="GZ31" s="571">
        <v>45517</v>
      </c>
      <c r="HA31" s="571">
        <v>45518</v>
      </c>
      <c r="HB31" s="571">
        <v>45519</v>
      </c>
      <c r="HC31" s="571">
        <v>45520</v>
      </c>
      <c r="HD31" s="571">
        <v>45521</v>
      </c>
      <c r="HE31" s="571">
        <v>45522</v>
      </c>
      <c r="HF31" s="571">
        <v>45523</v>
      </c>
      <c r="HG31" s="571">
        <v>45524</v>
      </c>
      <c r="HH31" s="571">
        <v>45525</v>
      </c>
      <c r="HI31" s="571">
        <v>45526</v>
      </c>
      <c r="HJ31" s="571">
        <v>45527</v>
      </c>
      <c r="HK31" s="571">
        <v>45528</v>
      </c>
      <c r="HL31" s="571">
        <v>45529</v>
      </c>
      <c r="HM31" s="571">
        <v>45530</v>
      </c>
      <c r="HN31" s="571">
        <v>45531</v>
      </c>
      <c r="HO31" s="571">
        <v>45532</v>
      </c>
      <c r="HP31" s="571">
        <v>45533</v>
      </c>
      <c r="HQ31" s="571">
        <v>45534</v>
      </c>
      <c r="HR31" s="571">
        <v>45535</v>
      </c>
      <c r="HS31" s="571">
        <v>45536</v>
      </c>
      <c r="HT31" s="571">
        <v>45537</v>
      </c>
      <c r="HU31" s="571">
        <v>45538</v>
      </c>
      <c r="HV31" s="571">
        <v>45539</v>
      </c>
      <c r="HW31" s="571">
        <v>45540</v>
      </c>
      <c r="HX31" s="571">
        <v>45541</v>
      </c>
      <c r="HY31" s="571">
        <v>45542</v>
      </c>
      <c r="HZ31" s="571">
        <v>45543</v>
      </c>
      <c r="IA31" s="571">
        <v>45544</v>
      </c>
      <c r="IB31" s="571">
        <v>45545</v>
      </c>
      <c r="IC31" s="571">
        <v>45546</v>
      </c>
      <c r="ID31" s="571">
        <v>45547</v>
      </c>
      <c r="IE31" s="571">
        <v>45548</v>
      </c>
      <c r="IF31" s="571">
        <v>45549</v>
      </c>
      <c r="IG31" s="571">
        <v>45550</v>
      </c>
      <c r="IH31" s="571">
        <v>45551</v>
      </c>
      <c r="II31" s="571">
        <v>45552</v>
      </c>
      <c r="IJ31" s="571">
        <v>45553</v>
      </c>
      <c r="IK31" s="571">
        <v>45554</v>
      </c>
      <c r="IL31" s="571">
        <v>45555</v>
      </c>
      <c r="IM31" s="571">
        <v>45556</v>
      </c>
      <c r="IN31" s="571">
        <v>45557</v>
      </c>
      <c r="IO31" s="571">
        <v>45558</v>
      </c>
      <c r="IP31" s="571">
        <v>45559</v>
      </c>
      <c r="IQ31" s="571">
        <v>45560</v>
      </c>
      <c r="IR31" s="571">
        <v>45561</v>
      </c>
      <c r="IS31" s="571">
        <v>45562</v>
      </c>
      <c r="IT31" s="571">
        <v>45563</v>
      </c>
      <c r="IU31" s="571">
        <v>45564</v>
      </c>
      <c r="IV31" s="571">
        <v>45565</v>
      </c>
      <c r="IW31" s="571">
        <v>45566</v>
      </c>
      <c r="IX31" s="571">
        <v>45567</v>
      </c>
      <c r="IY31" s="571">
        <v>45568</v>
      </c>
      <c r="IZ31" s="571">
        <v>45569</v>
      </c>
      <c r="JA31" s="571">
        <v>45570</v>
      </c>
      <c r="JB31" s="571">
        <v>45571</v>
      </c>
      <c r="JC31" s="571">
        <v>45572</v>
      </c>
      <c r="JD31" s="571">
        <v>45573</v>
      </c>
      <c r="JE31" s="571">
        <v>45574</v>
      </c>
      <c r="JF31" s="571">
        <v>45575</v>
      </c>
      <c r="JG31" s="571">
        <v>45576</v>
      </c>
      <c r="JH31" s="571">
        <v>45577</v>
      </c>
      <c r="JI31" s="571">
        <v>45578</v>
      </c>
      <c r="JJ31" s="571">
        <v>45579</v>
      </c>
      <c r="JK31" s="571">
        <v>45580</v>
      </c>
      <c r="JL31" s="571">
        <v>45581</v>
      </c>
      <c r="JM31" s="571">
        <v>45582</v>
      </c>
      <c r="JN31" s="571">
        <v>45583</v>
      </c>
      <c r="JO31" s="571">
        <v>45584</v>
      </c>
      <c r="JP31" s="571">
        <v>45585</v>
      </c>
      <c r="JQ31" s="571">
        <v>45586</v>
      </c>
      <c r="JR31" s="571">
        <v>45587</v>
      </c>
      <c r="JS31" s="571">
        <v>45588</v>
      </c>
      <c r="JT31" s="571">
        <v>45589</v>
      </c>
      <c r="JU31" s="571">
        <v>45590</v>
      </c>
      <c r="JV31" s="571">
        <v>45591</v>
      </c>
      <c r="JW31" s="571">
        <v>45592</v>
      </c>
      <c r="JX31" s="571">
        <v>45593</v>
      </c>
      <c r="JY31" s="571">
        <v>45594</v>
      </c>
      <c r="JZ31" s="571">
        <v>45595</v>
      </c>
      <c r="KA31" s="571">
        <v>45596</v>
      </c>
      <c r="KB31" s="571">
        <v>45597</v>
      </c>
      <c r="KC31" s="571">
        <v>45598</v>
      </c>
      <c r="KD31" s="571">
        <v>45599</v>
      </c>
      <c r="KE31" s="571">
        <v>45600</v>
      </c>
      <c r="KF31" s="571">
        <v>45601</v>
      </c>
      <c r="KG31" s="571">
        <v>45602</v>
      </c>
      <c r="KH31" s="571">
        <v>45603</v>
      </c>
      <c r="KI31" s="571">
        <v>45604</v>
      </c>
      <c r="KJ31" s="571">
        <v>45605</v>
      </c>
      <c r="KK31" s="571">
        <v>45606</v>
      </c>
      <c r="KL31" s="571">
        <v>45607</v>
      </c>
      <c r="KM31" s="571">
        <v>45608</v>
      </c>
      <c r="KN31" s="571">
        <v>45609</v>
      </c>
      <c r="KO31" s="571">
        <v>45610</v>
      </c>
      <c r="KP31" s="571">
        <v>45611</v>
      </c>
      <c r="KQ31" s="571">
        <v>45612</v>
      </c>
      <c r="KR31" s="571">
        <v>45613</v>
      </c>
      <c r="KS31" s="571">
        <v>45614</v>
      </c>
      <c r="KT31" s="571">
        <v>45615</v>
      </c>
      <c r="KU31" s="571">
        <v>45616</v>
      </c>
      <c r="KV31" s="571">
        <v>45617</v>
      </c>
      <c r="KW31" s="571">
        <v>45618</v>
      </c>
      <c r="KX31" s="571">
        <v>45619</v>
      </c>
      <c r="KY31" s="571">
        <v>45620</v>
      </c>
      <c r="KZ31" s="571">
        <v>45621</v>
      </c>
      <c r="LA31" s="571">
        <v>45622</v>
      </c>
      <c r="LB31" s="571">
        <v>45623</v>
      </c>
      <c r="LC31" s="571">
        <v>45624</v>
      </c>
      <c r="LD31" s="571">
        <v>45625</v>
      </c>
      <c r="LE31" s="571">
        <v>45626</v>
      </c>
      <c r="LF31" s="571">
        <v>45627</v>
      </c>
      <c r="LG31" s="571">
        <v>45628</v>
      </c>
      <c r="LH31" s="571">
        <v>45629</v>
      </c>
      <c r="LI31" s="571">
        <v>45630</v>
      </c>
      <c r="LJ31" s="571">
        <v>45631</v>
      </c>
      <c r="LK31" s="571">
        <v>45632</v>
      </c>
      <c r="LL31" s="571">
        <v>45633</v>
      </c>
      <c r="LM31" s="571">
        <v>45634</v>
      </c>
      <c r="LN31" s="571">
        <v>45635</v>
      </c>
      <c r="LO31" s="571">
        <v>45636</v>
      </c>
      <c r="LP31" s="571">
        <v>45637</v>
      </c>
      <c r="LQ31" s="571">
        <v>45638</v>
      </c>
      <c r="LR31" s="571">
        <v>45639</v>
      </c>
      <c r="LS31" s="571">
        <v>45640</v>
      </c>
      <c r="LT31" s="571">
        <v>45641</v>
      </c>
      <c r="LU31" s="571">
        <v>45642</v>
      </c>
      <c r="LV31" s="571">
        <v>45643</v>
      </c>
      <c r="LW31" s="571">
        <v>45644</v>
      </c>
      <c r="LX31" s="571">
        <v>45645</v>
      </c>
      <c r="LY31" s="571">
        <v>45646</v>
      </c>
      <c r="LZ31" s="571">
        <v>45647</v>
      </c>
      <c r="MA31" s="571">
        <v>45648</v>
      </c>
      <c r="MB31" s="571">
        <v>45649</v>
      </c>
      <c r="MC31" s="571">
        <v>45650</v>
      </c>
      <c r="MD31" s="571">
        <v>45651</v>
      </c>
      <c r="ME31" s="571">
        <v>45652</v>
      </c>
      <c r="MF31" s="571">
        <v>45653</v>
      </c>
      <c r="MG31" s="571">
        <v>45654</v>
      </c>
      <c r="MH31" s="571">
        <v>45655</v>
      </c>
      <c r="MI31" s="571">
        <v>45656</v>
      </c>
      <c r="MJ31" s="571">
        <v>45657</v>
      </c>
      <c r="MK31" s="571">
        <v>45658</v>
      </c>
      <c r="ML31" s="571">
        <v>45659</v>
      </c>
      <c r="MM31" s="571">
        <v>45660</v>
      </c>
      <c r="MN31" s="571">
        <v>45661</v>
      </c>
      <c r="MO31" s="571">
        <v>45662</v>
      </c>
      <c r="MP31" s="571">
        <v>45663</v>
      </c>
      <c r="MQ31" s="571">
        <v>45664</v>
      </c>
      <c r="MR31" s="571">
        <v>45665</v>
      </c>
      <c r="MS31" s="571">
        <v>45666</v>
      </c>
      <c r="MT31" s="571">
        <v>45667</v>
      </c>
      <c r="MU31" s="571">
        <v>45668</v>
      </c>
      <c r="MV31" s="571">
        <v>45669</v>
      </c>
      <c r="MW31" s="571">
        <v>45670</v>
      </c>
      <c r="MX31" s="571">
        <v>45671</v>
      </c>
      <c r="MY31" s="571">
        <v>45672</v>
      </c>
      <c r="MZ31" s="571">
        <v>45673</v>
      </c>
      <c r="NA31" s="571">
        <v>45674</v>
      </c>
      <c r="NB31" s="571">
        <v>45675</v>
      </c>
      <c r="NC31" s="571">
        <v>45676</v>
      </c>
      <c r="ND31" s="571">
        <v>45677</v>
      </c>
      <c r="NE31" s="571">
        <v>45678</v>
      </c>
      <c r="NF31" s="571">
        <v>45679</v>
      </c>
      <c r="NG31" s="571">
        <v>45680</v>
      </c>
      <c r="NH31" s="571">
        <v>45681</v>
      </c>
      <c r="NI31" s="571">
        <v>45682</v>
      </c>
      <c r="NJ31" s="571">
        <v>45683</v>
      </c>
      <c r="NK31" s="571">
        <v>45684</v>
      </c>
      <c r="NL31" s="571">
        <v>45685</v>
      </c>
      <c r="NM31" s="571">
        <v>45686</v>
      </c>
      <c r="NN31" s="571">
        <v>45687</v>
      </c>
      <c r="NO31" s="571">
        <v>45688</v>
      </c>
      <c r="NP31" s="571">
        <v>45689</v>
      </c>
      <c r="NQ31" s="571">
        <v>45690</v>
      </c>
      <c r="NR31" s="571">
        <v>45691</v>
      </c>
      <c r="NS31" s="571">
        <v>45692</v>
      </c>
      <c r="NT31" s="571">
        <v>45693</v>
      </c>
      <c r="NU31" s="571">
        <v>45694</v>
      </c>
      <c r="NV31" s="571">
        <v>45695</v>
      </c>
      <c r="NW31" s="571">
        <v>45696</v>
      </c>
      <c r="NX31" s="571">
        <v>45697</v>
      </c>
      <c r="NY31" s="571">
        <v>45698</v>
      </c>
      <c r="NZ31" s="571">
        <v>45699</v>
      </c>
      <c r="OA31" s="571">
        <v>45700</v>
      </c>
      <c r="OB31" s="571">
        <v>45701</v>
      </c>
      <c r="OC31" s="571">
        <v>45702</v>
      </c>
      <c r="OD31" s="571">
        <v>45703</v>
      </c>
      <c r="OE31" s="571">
        <v>45704</v>
      </c>
      <c r="OF31" s="571">
        <v>45705</v>
      </c>
      <c r="OG31" s="571">
        <v>45706</v>
      </c>
      <c r="OH31" s="571">
        <v>45707</v>
      </c>
      <c r="OI31" s="571">
        <v>45708</v>
      </c>
      <c r="OJ31" s="571">
        <v>45709</v>
      </c>
      <c r="OK31" s="571">
        <v>45710</v>
      </c>
      <c r="OL31" s="571">
        <v>45711</v>
      </c>
      <c r="OM31" s="571">
        <v>45712</v>
      </c>
      <c r="ON31" s="571">
        <v>45713</v>
      </c>
      <c r="OO31" s="571">
        <v>45714</v>
      </c>
      <c r="OP31" s="571">
        <v>45715</v>
      </c>
      <c r="OQ31" s="571">
        <v>45716</v>
      </c>
      <c r="OR31" s="571">
        <v>45717</v>
      </c>
      <c r="OS31" s="571">
        <v>45718</v>
      </c>
      <c r="OT31" s="571">
        <v>45719</v>
      </c>
      <c r="OU31" s="571">
        <v>45720</v>
      </c>
      <c r="OV31" s="571">
        <v>45721</v>
      </c>
      <c r="OW31" s="571">
        <v>45722</v>
      </c>
      <c r="OX31" s="571">
        <v>45723</v>
      </c>
      <c r="OY31" s="571">
        <v>45724</v>
      </c>
      <c r="OZ31" s="571">
        <v>45725</v>
      </c>
      <c r="PA31" s="571">
        <v>45726</v>
      </c>
      <c r="PB31" s="571">
        <v>45727</v>
      </c>
      <c r="PC31" s="571">
        <v>45728</v>
      </c>
      <c r="PD31" s="571">
        <v>45729</v>
      </c>
      <c r="PE31" s="571">
        <v>45730</v>
      </c>
      <c r="PF31" s="571">
        <v>45731</v>
      </c>
      <c r="PG31" s="571">
        <v>45732</v>
      </c>
      <c r="PH31" s="571">
        <v>45733</v>
      </c>
      <c r="PI31" s="571">
        <v>45734</v>
      </c>
      <c r="PJ31" s="571">
        <v>45735</v>
      </c>
      <c r="PK31" s="571">
        <v>45736</v>
      </c>
      <c r="PL31" s="571">
        <v>45737</v>
      </c>
      <c r="PM31" s="571">
        <v>45738</v>
      </c>
      <c r="PN31" s="571">
        <v>45739</v>
      </c>
      <c r="PO31" s="571">
        <v>45740</v>
      </c>
      <c r="PP31" s="571">
        <v>45741</v>
      </c>
      <c r="PQ31" s="571">
        <v>45742</v>
      </c>
      <c r="PR31" s="571">
        <v>45743</v>
      </c>
      <c r="PS31" s="571">
        <v>45744</v>
      </c>
      <c r="PT31" s="571">
        <v>45745</v>
      </c>
      <c r="PU31" s="571">
        <v>45746</v>
      </c>
      <c r="PV31" s="571">
        <v>45747</v>
      </c>
      <c r="PW31" s="571">
        <v>45748</v>
      </c>
      <c r="PX31" s="571">
        <v>45749</v>
      </c>
      <c r="PY31" s="571">
        <v>45750</v>
      </c>
      <c r="PZ31" s="571">
        <v>45751</v>
      </c>
      <c r="QA31" s="571">
        <v>45752</v>
      </c>
      <c r="QB31" s="571">
        <v>45753</v>
      </c>
      <c r="QC31" s="571">
        <v>45754</v>
      </c>
      <c r="QD31" s="571">
        <v>45755</v>
      </c>
      <c r="QE31" s="571">
        <v>45756</v>
      </c>
      <c r="QF31" s="571">
        <v>45757</v>
      </c>
      <c r="QG31" s="571">
        <v>45758</v>
      </c>
      <c r="QH31" s="571">
        <v>45759</v>
      </c>
      <c r="QI31" s="571">
        <v>45760</v>
      </c>
      <c r="QJ31" s="571">
        <v>45761</v>
      </c>
      <c r="QK31" s="571">
        <v>45762</v>
      </c>
      <c r="QL31" s="571">
        <v>45763</v>
      </c>
      <c r="QM31" s="571">
        <v>45764</v>
      </c>
      <c r="QN31" s="571">
        <v>45765</v>
      </c>
      <c r="QO31" s="571">
        <v>45766</v>
      </c>
      <c r="QP31" s="571">
        <v>45767</v>
      </c>
      <c r="QQ31" s="571">
        <v>45768</v>
      </c>
      <c r="QR31" s="571">
        <v>45769</v>
      </c>
      <c r="QS31" s="571">
        <v>45770</v>
      </c>
      <c r="QT31" s="571">
        <v>45771</v>
      </c>
      <c r="QU31" s="571">
        <v>45772</v>
      </c>
      <c r="QV31" s="571">
        <v>45773</v>
      </c>
      <c r="QW31" s="571">
        <v>45774</v>
      </c>
      <c r="QX31" s="571">
        <v>45775</v>
      </c>
      <c r="QY31" s="571">
        <v>45776</v>
      </c>
      <c r="QZ31" s="571">
        <v>45777</v>
      </c>
      <c r="RA31" s="571">
        <v>45778</v>
      </c>
      <c r="RB31" s="571">
        <v>45779</v>
      </c>
      <c r="RC31" s="571">
        <v>45780</v>
      </c>
      <c r="RD31" s="571">
        <v>45781</v>
      </c>
      <c r="RE31" s="571">
        <v>45782</v>
      </c>
      <c r="RF31" s="571">
        <v>45783</v>
      </c>
      <c r="RG31" s="571">
        <v>45784</v>
      </c>
      <c r="RH31" s="571">
        <v>45785</v>
      </c>
      <c r="RI31" s="571">
        <v>45786</v>
      </c>
      <c r="RJ31" s="571">
        <v>45787</v>
      </c>
      <c r="RK31" s="571">
        <v>45788</v>
      </c>
      <c r="RL31" s="571">
        <v>45789</v>
      </c>
      <c r="RM31" s="571">
        <v>45790</v>
      </c>
      <c r="RN31" s="571">
        <v>45791</v>
      </c>
      <c r="RO31" s="571">
        <v>45792</v>
      </c>
      <c r="RP31" s="571">
        <v>45793</v>
      </c>
      <c r="RQ31" s="571">
        <v>45794</v>
      </c>
      <c r="RR31" s="571">
        <v>45795</v>
      </c>
      <c r="RS31" s="571">
        <v>45796</v>
      </c>
      <c r="RT31" s="571">
        <v>45797</v>
      </c>
      <c r="RU31" s="571">
        <v>45798</v>
      </c>
      <c r="RV31" s="571">
        <v>45799</v>
      </c>
      <c r="RW31" s="571">
        <v>45800</v>
      </c>
      <c r="RX31" s="571">
        <v>45801</v>
      </c>
      <c r="RY31" s="571">
        <v>45802</v>
      </c>
      <c r="RZ31" s="571">
        <v>45803</v>
      </c>
      <c r="SA31" s="571">
        <v>45804</v>
      </c>
      <c r="SB31" s="571">
        <v>45805</v>
      </c>
      <c r="SC31" s="571">
        <v>45806</v>
      </c>
      <c r="SD31" s="571">
        <v>45807</v>
      </c>
      <c r="SE31" s="571">
        <v>45808</v>
      </c>
      <c r="SF31" s="571">
        <v>45809</v>
      </c>
      <c r="SG31" s="571">
        <v>45810</v>
      </c>
      <c r="SH31" s="571">
        <v>45811</v>
      </c>
      <c r="SI31" s="571">
        <v>45812</v>
      </c>
      <c r="SJ31" s="571">
        <v>45813</v>
      </c>
      <c r="SK31" s="571">
        <v>45814</v>
      </c>
      <c r="SL31" s="571">
        <v>45815</v>
      </c>
      <c r="SM31" s="571">
        <v>45816</v>
      </c>
      <c r="SN31" s="571">
        <v>45817</v>
      </c>
      <c r="SO31" s="571">
        <v>45818</v>
      </c>
      <c r="SP31" s="571">
        <v>45819</v>
      </c>
      <c r="SQ31" s="571">
        <v>45820</v>
      </c>
      <c r="SR31" s="571">
        <v>45821</v>
      </c>
      <c r="SS31" s="571">
        <v>45822</v>
      </c>
      <c r="ST31" s="571">
        <v>45823</v>
      </c>
      <c r="SU31" s="571">
        <v>45824</v>
      </c>
      <c r="SV31" s="571">
        <v>45825</v>
      </c>
      <c r="SW31" s="571">
        <v>45826</v>
      </c>
      <c r="SX31" s="571">
        <v>45827</v>
      </c>
      <c r="SY31" s="571">
        <v>45828</v>
      </c>
      <c r="SZ31" s="571">
        <v>45829</v>
      </c>
      <c r="TA31" s="571">
        <v>45830</v>
      </c>
      <c r="TB31" s="571">
        <v>45831</v>
      </c>
      <c r="TC31" s="571">
        <v>45832</v>
      </c>
      <c r="TD31" s="571">
        <v>45833</v>
      </c>
      <c r="TE31" s="571">
        <v>45834</v>
      </c>
      <c r="TF31" s="571">
        <v>45835</v>
      </c>
      <c r="TG31" s="571">
        <v>45836</v>
      </c>
      <c r="TH31" s="571">
        <v>45837</v>
      </c>
      <c r="TI31" s="571">
        <v>45838</v>
      </c>
      <c r="TJ31" s="571">
        <v>45839</v>
      </c>
      <c r="TK31" s="571">
        <v>45840</v>
      </c>
      <c r="TL31" s="571">
        <v>45841</v>
      </c>
      <c r="TM31" s="571">
        <v>45842</v>
      </c>
      <c r="TN31" s="571">
        <v>45843</v>
      </c>
      <c r="TO31" s="571">
        <v>45844</v>
      </c>
      <c r="TP31" s="571">
        <v>45845</v>
      </c>
      <c r="TQ31" s="571">
        <v>45846</v>
      </c>
      <c r="TR31" s="571">
        <v>45847</v>
      </c>
      <c r="TS31" s="571">
        <v>45848</v>
      </c>
      <c r="TT31" s="571">
        <v>45849</v>
      </c>
      <c r="TU31" s="571">
        <v>45850</v>
      </c>
      <c r="TV31" s="571">
        <v>45851</v>
      </c>
      <c r="TW31" s="571">
        <v>45852</v>
      </c>
      <c r="TX31" s="571">
        <v>45853</v>
      </c>
      <c r="TY31" s="571">
        <v>45854</v>
      </c>
      <c r="TZ31" s="571">
        <v>45855</v>
      </c>
      <c r="UA31" s="571">
        <v>45856</v>
      </c>
      <c r="UB31" s="571">
        <v>45857</v>
      </c>
      <c r="UC31" s="571">
        <v>45858</v>
      </c>
      <c r="UD31" s="571">
        <v>45859</v>
      </c>
      <c r="UE31" s="571">
        <v>45860</v>
      </c>
      <c r="UF31" s="571">
        <v>45861</v>
      </c>
      <c r="UG31" s="571">
        <v>45862</v>
      </c>
      <c r="UH31" s="571">
        <v>45863</v>
      </c>
      <c r="UI31" s="571">
        <v>45864</v>
      </c>
      <c r="UJ31" s="571">
        <v>45865</v>
      </c>
      <c r="UK31" s="571">
        <v>45866</v>
      </c>
      <c r="UL31" s="571">
        <v>45867</v>
      </c>
      <c r="UM31" s="571">
        <v>45868</v>
      </c>
      <c r="UN31" s="571">
        <v>45869</v>
      </c>
      <c r="UO31" s="571">
        <v>45870</v>
      </c>
      <c r="UP31" s="571">
        <v>45871</v>
      </c>
      <c r="UQ31" s="571">
        <v>45872</v>
      </c>
      <c r="UR31" s="571">
        <v>45873</v>
      </c>
      <c r="US31" s="571">
        <v>45874</v>
      </c>
      <c r="UT31" s="571">
        <v>45875</v>
      </c>
      <c r="UU31" s="571">
        <v>45876</v>
      </c>
      <c r="UV31" s="571">
        <v>45877</v>
      </c>
      <c r="UW31" s="571">
        <v>45878</v>
      </c>
      <c r="UX31" s="571">
        <v>45879</v>
      </c>
      <c r="UY31" s="571">
        <v>45880</v>
      </c>
      <c r="UZ31" s="571">
        <v>45881</v>
      </c>
      <c r="VA31" s="571">
        <v>45882</v>
      </c>
      <c r="VB31" s="571">
        <v>45883</v>
      </c>
      <c r="VC31" s="571">
        <v>45884</v>
      </c>
      <c r="VD31" s="571">
        <v>45885</v>
      </c>
      <c r="VE31" s="571">
        <v>45886</v>
      </c>
      <c r="VF31" s="571">
        <v>45887</v>
      </c>
      <c r="VG31" s="571">
        <v>45888</v>
      </c>
      <c r="VH31" s="571">
        <v>45889</v>
      </c>
      <c r="VI31" s="571">
        <v>45890</v>
      </c>
      <c r="VJ31" s="571">
        <v>45891</v>
      </c>
      <c r="VK31" s="571">
        <v>45892</v>
      </c>
      <c r="VL31" s="571">
        <v>45893</v>
      </c>
      <c r="VM31" s="571">
        <v>45894</v>
      </c>
      <c r="VN31" s="571">
        <v>45895</v>
      </c>
      <c r="VO31" s="571">
        <v>45896</v>
      </c>
      <c r="VP31" s="571">
        <v>45897</v>
      </c>
      <c r="VQ31" s="571">
        <v>45898</v>
      </c>
      <c r="VR31" s="571">
        <v>45899</v>
      </c>
      <c r="VS31" s="571">
        <v>45900</v>
      </c>
      <c r="VT31" s="571">
        <v>45901</v>
      </c>
      <c r="VU31" s="571">
        <v>45902</v>
      </c>
      <c r="VV31" s="571">
        <v>45903</v>
      </c>
      <c r="VW31" s="571">
        <v>45904</v>
      </c>
      <c r="VX31" s="571">
        <v>45905</v>
      </c>
      <c r="VY31" s="571">
        <v>45906</v>
      </c>
      <c r="VZ31" s="571">
        <v>45907</v>
      </c>
      <c r="WA31" s="571">
        <v>45908</v>
      </c>
      <c r="WB31" s="571">
        <v>45909</v>
      </c>
      <c r="WC31" s="571">
        <v>45910</v>
      </c>
      <c r="WD31" s="571">
        <v>45911</v>
      </c>
      <c r="WE31" s="571">
        <v>45912</v>
      </c>
      <c r="WF31" s="571">
        <v>45913</v>
      </c>
      <c r="WG31" s="571">
        <v>45914</v>
      </c>
      <c r="WH31" s="571">
        <v>45915</v>
      </c>
      <c r="WI31" s="571">
        <v>45916</v>
      </c>
      <c r="WJ31" s="571">
        <v>45917</v>
      </c>
      <c r="WK31" s="571">
        <v>45918</v>
      </c>
      <c r="WL31" s="571">
        <v>45919</v>
      </c>
      <c r="WM31" s="571">
        <v>45920</v>
      </c>
      <c r="WN31" s="571">
        <v>45921</v>
      </c>
      <c r="WO31" s="571">
        <v>45922</v>
      </c>
      <c r="WP31" s="571">
        <v>45923</v>
      </c>
      <c r="WQ31" s="571">
        <v>45924</v>
      </c>
      <c r="WR31" s="571">
        <v>45925</v>
      </c>
      <c r="WS31" s="571">
        <v>45926</v>
      </c>
      <c r="WT31" s="571">
        <v>45927</v>
      </c>
      <c r="WU31" s="571">
        <v>45928</v>
      </c>
      <c r="WV31" s="571">
        <v>45929</v>
      </c>
      <c r="WW31" s="571">
        <v>45930</v>
      </c>
      <c r="WX31" s="571">
        <v>45931</v>
      </c>
      <c r="WY31" s="571">
        <v>45932</v>
      </c>
      <c r="WZ31" s="571">
        <v>45933</v>
      </c>
      <c r="XA31" s="571">
        <v>45934</v>
      </c>
      <c r="XB31" s="571">
        <v>45935</v>
      </c>
      <c r="XC31" s="571">
        <v>45936</v>
      </c>
      <c r="XD31" s="571">
        <v>45937</v>
      </c>
      <c r="XE31" s="571">
        <v>45938</v>
      </c>
      <c r="XF31" s="571">
        <v>45939</v>
      </c>
      <c r="XG31" s="571">
        <v>45940</v>
      </c>
      <c r="XH31" s="571">
        <v>45941</v>
      </c>
      <c r="XI31" s="571">
        <v>45942</v>
      </c>
      <c r="XJ31" s="571">
        <v>45943</v>
      </c>
      <c r="XK31" s="571">
        <v>45944</v>
      </c>
      <c r="XL31" s="571">
        <v>45945</v>
      </c>
      <c r="XM31" s="571">
        <v>45946</v>
      </c>
      <c r="XN31" s="571">
        <v>45947</v>
      </c>
      <c r="XO31" s="571">
        <v>45948</v>
      </c>
      <c r="XP31" s="571">
        <v>45949</v>
      </c>
      <c r="XQ31" s="571">
        <v>45950</v>
      </c>
      <c r="XR31" s="571">
        <v>45951</v>
      </c>
      <c r="XS31" s="571">
        <v>45952</v>
      </c>
      <c r="XT31" s="571">
        <v>45953</v>
      </c>
      <c r="XU31" s="571">
        <v>45954</v>
      </c>
      <c r="XV31" s="571">
        <v>45955</v>
      </c>
      <c r="XW31" s="571">
        <v>45956</v>
      </c>
      <c r="XX31" s="571">
        <v>45957</v>
      </c>
      <c r="XY31" s="571">
        <v>45958</v>
      </c>
      <c r="XZ31" s="571">
        <v>45959</v>
      </c>
      <c r="YA31" s="571">
        <v>45960</v>
      </c>
      <c r="YB31" s="571">
        <v>45961</v>
      </c>
      <c r="YC31" s="571">
        <v>45962</v>
      </c>
      <c r="YD31" s="571">
        <v>45963</v>
      </c>
      <c r="YE31" s="571">
        <v>45964</v>
      </c>
      <c r="YF31" s="571">
        <v>45965</v>
      </c>
      <c r="YG31" s="571">
        <v>45966</v>
      </c>
      <c r="YH31" s="571">
        <v>45967</v>
      </c>
      <c r="YI31" s="571">
        <v>45968</v>
      </c>
      <c r="YJ31" s="571">
        <v>45969</v>
      </c>
      <c r="YK31" s="571">
        <v>45970</v>
      </c>
      <c r="YL31" s="571">
        <v>45971</v>
      </c>
      <c r="YM31" s="571">
        <v>45972</v>
      </c>
      <c r="YN31" s="571">
        <v>45973</v>
      </c>
      <c r="YO31" s="571">
        <v>45974</v>
      </c>
      <c r="YP31" s="571">
        <v>45975</v>
      </c>
      <c r="YQ31" s="571">
        <v>45976</v>
      </c>
      <c r="YR31" s="571">
        <v>45977</v>
      </c>
      <c r="YS31" s="571">
        <v>45978</v>
      </c>
      <c r="YT31" s="571">
        <v>45979</v>
      </c>
      <c r="YU31" s="571">
        <v>45980</v>
      </c>
      <c r="YV31" s="571">
        <v>45981</v>
      </c>
      <c r="YW31" s="571">
        <v>45982</v>
      </c>
      <c r="YX31" s="571">
        <v>45983</v>
      </c>
      <c r="YY31" s="571">
        <v>45984</v>
      </c>
      <c r="YZ31" s="571">
        <v>45985</v>
      </c>
      <c r="ZA31" s="571">
        <v>45986</v>
      </c>
      <c r="ZB31" s="571">
        <v>45987</v>
      </c>
      <c r="ZC31" s="571">
        <v>45988</v>
      </c>
      <c r="ZD31" s="571">
        <v>45989</v>
      </c>
      <c r="ZE31" s="571">
        <v>45990</v>
      </c>
      <c r="ZF31" s="571">
        <v>45991</v>
      </c>
      <c r="ZG31" s="571">
        <v>45992</v>
      </c>
      <c r="ZH31" s="571">
        <v>45993</v>
      </c>
      <c r="ZI31" s="571">
        <v>45994</v>
      </c>
      <c r="ZJ31" s="571">
        <v>45995</v>
      </c>
      <c r="ZK31" s="571">
        <v>45996</v>
      </c>
      <c r="ZL31" s="571">
        <v>45997</v>
      </c>
      <c r="ZM31" s="206">
        <v>45998</v>
      </c>
      <c r="ZN31" s="206">
        <v>45999</v>
      </c>
      <c r="ZO31" s="571">
        <v>46000</v>
      </c>
      <c r="ZP31" s="571">
        <v>46001</v>
      </c>
      <c r="ZQ31" s="571">
        <v>46002</v>
      </c>
      <c r="ZR31" s="571">
        <v>46003</v>
      </c>
      <c r="ZS31" s="571">
        <v>46004</v>
      </c>
      <c r="ZT31" s="571">
        <v>46005</v>
      </c>
      <c r="ZU31" s="571">
        <v>46006</v>
      </c>
      <c r="ZV31" s="571">
        <v>46007</v>
      </c>
      <c r="ZW31" s="571">
        <v>46008</v>
      </c>
      <c r="ZX31" s="571">
        <v>46009</v>
      </c>
    </row>
    <row r="32" hidden="1" spans="1:700">
      <c r="A32" s="11" t="s">
        <v>139</v>
      </c>
      <c r="E32" s="11">
        <v>102031</v>
      </c>
      <c r="F32" s="11">
        <v>23531.31</v>
      </c>
      <c r="G32" s="572">
        <v>45093675</v>
      </c>
      <c r="H32" s="572">
        <v>45093675</v>
      </c>
      <c r="I32" s="206">
        <f>F32</f>
        <v>23531.31</v>
      </c>
      <c r="J32" s="11">
        <v>21.55</v>
      </c>
      <c r="K32" s="11">
        <v>21.55</v>
      </c>
      <c r="L32" s="11">
        <v>21.55</v>
      </c>
      <c r="M32" s="11">
        <v>21.55</v>
      </c>
      <c r="N32" s="11">
        <v>21.55</v>
      </c>
      <c r="P32" s="11">
        <v>21.83</v>
      </c>
      <c r="Q32" s="11">
        <v>21.83</v>
      </c>
      <c r="R32" s="11">
        <v>21.83</v>
      </c>
      <c r="S32" s="11">
        <v>0.27</v>
      </c>
      <c r="T32" s="11">
        <v>0.27</v>
      </c>
      <c r="U32" s="11">
        <v>1.46</v>
      </c>
      <c r="W32" s="11">
        <v>1.46</v>
      </c>
      <c r="X32" s="11">
        <v>1.46</v>
      </c>
      <c r="Y32" s="11">
        <v>70.33</v>
      </c>
      <c r="Z32" s="11">
        <v>70.33</v>
      </c>
      <c r="AA32" s="11">
        <v>70.33</v>
      </c>
      <c r="AB32" s="11">
        <v>112.19</v>
      </c>
      <c r="AD32" s="11">
        <v>112.19</v>
      </c>
      <c r="AE32" s="11">
        <v>112.19</v>
      </c>
      <c r="AF32" s="11">
        <v>59.21</v>
      </c>
      <c r="AG32" s="11">
        <v>59.21</v>
      </c>
      <c r="AH32" s="11">
        <v>59.21</v>
      </c>
      <c r="AK32" s="11">
        <v>35.32</v>
      </c>
      <c r="AL32" s="11">
        <v>35.32</v>
      </c>
      <c r="AM32" s="11">
        <v>16.44</v>
      </c>
      <c r="AN32" s="11">
        <v>16.85</v>
      </c>
      <c r="AO32" s="11">
        <v>16.85</v>
      </c>
      <c r="AP32" s="11">
        <v>0.87</v>
      </c>
      <c r="AR32" s="11">
        <v>0.27</v>
      </c>
      <c r="AS32" s="11">
        <v>0.27</v>
      </c>
      <c r="AT32" s="11">
        <v>0</v>
      </c>
      <c r="AU32" s="11">
        <v>0</v>
      </c>
      <c r="AV32" s="11">
        <v>0</v>
      </c>
      <c r="AW32" s="11">
        <v>189.2</v>
      </c>
      <c r="AY32" s="11">
        <v>189.2</v>
      </c>
      <c r="AZ32" s="11">
        <v>189.2</v>
      </c>
      <c r="BA32" s="11">
        <v>141.9</v>
      </c>
      <c r="BB32" s="11">
        <v>141.9</v>
      </c>
      <c r="BC32" s="11">
        <v>141.9</v>
      </c>
      <c r="BD32" s="11">
        <v>141.9</v>
      </c>
      <c r="BF32" s="11">
        <v>141.9</v>
      </c>
      <c r="BG32" s="11">
        <v>141.9</v>
      </c>
      <c r="BH32" s="11">
        <v>141.9</v>
      </c>
      <c r="BI32" s="11">
        <v>141.9</v>
      </c>
      <c r="BJ32" s="11">
        <v>141.9</v>
      </c>
      <c r="BK32" s="11">
        <v>141.9</v>
      </c>
      <c r="BM32" s="11">
        <v>141.9</v>
      </c>
      <c r="BN32" s="11">
        <v>141.9</v>
      </c>
      <c r="BO32" s="11">
        <v>141.9</v>
      </c>
      <c r="BP32" s="11">
        <v>141.9</v>
      </c>
      <c r="BQ32" s="11">
        <v>141.9</v>
      </c>
      <c r="BR32" s="11">
        <v>141.9</v>
      </c>
      <c r="BT32" s="11">
        <v>141.9</v>
      </c>
      <c r="BU32" s="11">
        <v>141.9</v>
      </c>
      <c r="BV32" s="11">
        <v>141.9</v>
      </c>
      <c r="BW32" s="11">
        <v>141.9</v>
      </c>
      <c r="BX32" s="11">
        <v>127.2</v>
      </c>
      <c r="BY32" s="11">
        <v>126.6</v>
      </c>
      <c r="CA32" s="11">
        <v>126.6</v>
      </c>
      <c r="CB32" s="11">
        <v>126.6</v>
      </c>
      <c r="CC32" s="11">
        <v>126.6</v>
      </c>
      <c r="CD32" s="11">
        <v>126.6</v>
      </c>
      <c r="CJ32" s="11">
        <v>168.8</v>
      </c>
      <c r="CK32" s="11">
        <v>168.8</v>
      </c>
      <c r="CL32" s="11">
        <v>168.8</v>
      </c>
      <c r="CM32" s="11">
        <v>168.8</v>
      </c>
      <c r="CO32" s="11">
        <v>168.8</v>
      </c>
      <c r="CP32" s="11">
        <v>168.8</v>
      </c>
      <c r="CQ32" s="11">
        <v>168.8</v>
      </c>
      <c r="CR32" s="11">
        <v>168.8</v>
      </c>
      <c r="CS32" s="11">
        <v>168.8</v>
      </c>
      <c r="CT32" s="11">
        <v>168.8</v>
      </c>
      <c r="CV32" s="11">
        <v>168.8</v>
      </c>
      <c r="CW32" s="11">
        <v>168.8</v>
      </c>
      <c r="CX32" s="11">
        <v>168.8</v>
      </c>
      <c r="CY32" s="11">
        <v>176.59</v>
      </c>
      <c r="CZ32" s="11">
        <v>184.37</v>
      </c>
      <c r="DA32" s="11">
        <v>184.37</v>
      </c>
      <c r="DC32" s="11">
        <v>184.37</v>
      </c>
      <c r="DD32" s="11">
        <v>184.37</v>
      </c>
      <c r="DE32" s="11">
        <v>184.37</v>
      </c>
      <c r="DF32" s="11">
        <v>184.37</v>
      </c>
      <c r="DG32" s="11">
        <v>184.48</v>
      </c>
      <c r="DH32" s="11">
        <v>184.59</v>
      </c>
      <c r="DJ32" s="11">
        <v>184.59</v>
      </c>
      <c r="DK32" s="11">
        <v>184.59</v>
      </c>
      <c r="DL32" s="11">
        <v>184.59</v>
      </c>
      <c r="DM32" s="11">
        <v>188.22</v>
      </c>
      <c r="DN32" s="11">
        <v>191.86</v>
      </c>
      <c r="DO32" s="11">
        <v>191.87</v>
      </c>
      <c r="DQ32" s="11">
        <v>192.51</v>
      </c>
      <c r="DR32" s="11">
        <v>193.15</v>
      </c>
      <c r="DS32" s="11">
        <v>189.52</v>
      </c>
      <c r="DT32" s="11">
        <v>173.9</v>
      </c>
      <c r="DU32" s="11">
        <v>161.91</v>
      </c>
      <c r="DV32" s="11">
        <v>162.5</v>
      </c>
      <c r="DX32" s="11">
        <v>164.88</v>
      </c>
      <c r="DY32" s="11">
        <v>167.11</v>
      </c>
      <c r="DZ32" s="11">
        <v>167.57</v>
      </c>
      <c r="EA32" s="11">
        <v>167.58</v>
      </c>
      <c r="EB32" s="11">
        <v>166.99</v>
      </c>
      <c r="EC32" s="11">
        <v>168.41</v>
      </c>
      <c r="EE32" s="11">
        <v>169.07</v>
      </c>
      <c r="EF32" s="11">
        <v>168.89</v>
      </c>
      <c r="EG32" s="11">
        <v>170.07</v>
      </c>
      <c r="EH32" s="11">
        <v>170.1</v>
      </c>
      <c r="EI32" s="11">
        <v>168.12</v>
      </c>
      <c r="EJ32" s="11">
        <v>166.1</v>
      </c>
      <c r="EL32" s="11">
        <v>173.18</v>
      </c>
      <c r="EM32" s="11">
        <v>181.19</v>
      </c>
      <c r="EN32" s="11">
        <v>182.12</v>
      </c>
      <c r="EO32" s="11">
        <v>182.19</v>
      </c>
      <c r="EP32" s="11">
        <v>182.26</v>
      </c>
      <c r="EQ32" s="11">
        <v>715.97</v>
      </c>
      <c r="ES32" s="11">
        <v>1253.81</v>
      </c>
      <c r="ET32" s="11">
        <v>1257.95</v>
      </c>
      <c r="EZ32" s="11">
        <v>1259.46</v>
      </c>
      <c r="FA32" s="11">
        <v>1260.97</v>
      </c>
      <c r="FB32" s="11">
        <v>1261.4</v>
      </c>
      <c r="FC32" s="11">
        <v>1257.71</v>
      </c>
      <c r="FD32" s="11">
        <v>1256.27</v>
      </c>
      <c r="FE32" s="11">
        <v>1258.96</v>
      </c>
      <c r="FG32" s="11">
        <v>1258.8</v>
      </c>
      <c r="FH32" s="11">
        <v>1259.08</v>
      </c>
      <c r="FI32" s="11">
        <v>1257.81</v>
      </c>
      <c r="FJ32" s="11">
        <v>1253.41</v>
      </c>
      <c r="FK32" s="11">
        <v>1250.72</v>
      </c>
      <c r="FL32" s="11">
        <v>1250.72</v>
      </c>
      <c r="FN32" s="11">
        <v>1256.66</v>
      </c>
      <c r="FO32" s="11">
        <v>1261.05</v>
      </c>
      <c r="FP32" s="11">
        <v>1261.24</v>
      </c>
      <c r="FQ32" s="11">
        <v>1262.99</v>
      </c>
      <c r="FR32" s="11">
        <v>1262.99</v>
      </c>
      <c r="FS32" s="11">
        <v>1396.73</v>
      </c>
      <c r="FU32" s="11">
        <v>1526.57</v>
      </c>
      <c r="FV32" s="11">
        <v>1521.77</v>
      </c>
      <c r="FW32" s="11">
        <v>1520.73</v>
      </c>
      <c r="FX32" s="11">
        <v>1520.58</v>
      </c>
      <c r="FY32" s="11">
        <v>1520.58</v>
      </c>
      <c r="FZ32" s="11">
        <v>1518.2</v>
      </c>
      <c r="GB32" s="11">
        <v>1516.6</v>
      </c>
      <c r="GC32" s="11">
        <v>1522.61</v>
      </c>
      <c r="GD32" s="11">
        <v>1531.64</v>
      </c>
      <c r="GE32" s="11">
        <v>1535.45</v>
      </c>
      <c r="GF32" s="11">
        <v>785.51</v>
      </c>
      <c r="GG32" s="11">
        <v>35.59</v>
      </c>
      <c r="GI32" s="11">
        <v>28.78</v>
      </c>
      <c r="GJ32" s="11">
        <v>21.94</v>
      </c>
      <c r="GK32" s="11">
        <v>21.94</v>
      </c>
      <c r="GL32" s="11">
        <v>23.84</v>
      </c>
      <c r="GM32" s="11">
        <v>25.12</v>
      </c>
      <c r="GN32" s="11">
        <v>24.42</v>
      </c>
      <c r="GP32" s="11">
        <v>24.2</v>
      </c>
      <c r="GQ32" s="11">
        <v>36.24</v>
      </c>
      <c r="GR32" s="11">
        <v>48.4</v>
      </c>
      <c r="GS32" s="11">
        <v>52.11</v>
      </c>
      <c r="GT32" s="11">
        <v>55.84</v>
      </c>
      <c r="GU32" s="11">
        <v>55.69</v>
      </c>
      <c r="GW32" s="11">
        <v>42.55</v>
      </c>
      <c r="GX32" s="11">
        <v>28.38</v>
      </c>
      <c r="GY32" s="11">
        <v>33.58</v>
      </c>
      <c r="GZ32" s="11">
        <v>40.48</v>
      </c>
      <c r="HA32" s="11">
        <v>41.01</v>
      </c>
      <c r="HB32" s="11">
        <v>41.81</v>
      </c>
      <c r="HD32" s="11">
        <v>72.51</v>
      </c>
      <c r="HE32" s="11">
        <v>274.38</v>
      </c>
      <c r="HF32" s="11">
        <v>459.01</v>
      </c>
      <c r="HG32" s="11">
        <v>471.56</v>
      </c>
      <c r="HH32" s="11">
        <v>471.46</v>
      </c>
      <c r="HI32" s="11">
        <v>467.45</v>
      </c>
      <c r="HK32" s="11">
        <v>464.26</v>
      </c>
      <c r="HL32" s="11">
        <v>452.44</v>
      </c>
      <c r="HM32" s="11">
        <v>444.04</v>
      </c>
      <c r="HN32" s="11">
        <v>448.3</v>
      </c>
      <c r="HO32" s="11">
        <v>448.19</v>
      </c>
      <c r="HP32" s="11">
        <v>445.73</v>
      </c>
      <c r="HR32" s="11">
        <v>444.97</v>
      </c>
      <c r="HS32" s="11">
        <v>442.3</v>
      </c>
      <c r="HT32" s="11">
        <v>438.04</v>
      </c>
      <c r="HU32" s="11">
        <v>260.54</v>
      </c>
      <c r="HV32" s="11">
        <v>83.03</v>
      </c>
      <c r="HW32" s="11">
        <v>78.29</v>
      </c>
      <c r="HY32" s="11">
        <v>43.88</v>
      </c>
      <c r="HZ32" s="11">
        <v>13.3</v>
      </c>
      <c r="IA32" s="11">
        <v>197.77</v>
      </c>
      <c r="IB32" s="11">
        <v>383.29</v>
      </c>
      <c r="IC32" s="11">
        <v>383.45</v>
      </c>
      <c r="ID32" s="11">
        <v>381.68</v>
      </c>
      <c r="IF32" s="11">
        <v>380</v>
      </c>
      <c r="IG32" s="11">
        <v>194.34</v>
      </c>
      <c r="IH32" s="11">
        <v>8.59</v>
      </c>
      <c r="II32" s="11">
        <v>8.59</v>
      </c>
      <c r="IJ32" s="11">
        <v>8.77</v>
      </c>
      <c r="IK32" s="11">
        <v>8.69</v>
      </c>
      <c r="IM32" s="11">
        <v>8.43</v>
      </c>
      <c r="IN32" s="11">
        <v>8.44</v>
      </c>
      <c r="IP32" s="11">
        <v>8.28</v>
      </c>
      <c r="IQ32" s="11">
        <v>8.96</v>
      </c>
      <c r="IR32" s="11">
        <v>9.8</v>
      </c>
      <c r="IT32" s="11">
        <v>9.74</v>
      </c>
      <c r="IU32" s="11">
        <v>11.69</v>
      </c>
      <c r="IV32" s="11">
        <v>13.68</v>
      </c>
      <c r="IW32" s="11">
        <v>14.81</v>
      </c>
      <c r="IX32" s="11">
        <v>15.72</v>
      </c>
      <c r="IY32" s="11">
        <v>15.51</v>
      </c>
      <c r="JA32" s="11">
        <v>14.14</v>
      </c>
      <c r="JB32" s="11">
        <v>15.53</v>
      </c>
      <c r="JC32" s="11">
        <v>19.42</v>
      </c>
      <c r="JD32" s="11">
        <v>22.57</v>
      </c>
      <c r="JE32" s="11">
        <v>24.53</v>
      </c>
      <c r="JF32" s="11">
        <v>27.69</v>
      </c>
      <c r="JH32" s="11">
        <v>35.94</v>
      </c>
      <c r="JI32" s="11">
        <v>41.52</v>
      </c>
      <c r="JJ32" s="11">
        <v>42.66</v>
      </c>
      <c r="JK32" s="11">
        <v>42.76</v>
      </c>
      <c r="JL32" s="11">
        <v>53.47</v>
      </c>
      <c r="JM32" s="11">
        <v>69.64</v>
      </c>
      <c r="JO32" s="11">
        <v>62.96</v>
      </c>
      <c r="JP32" s="11">
        <v>58.15</v>
      </c>
      <c r="JQ32" s="11">
        <v>72.8</v>
      </c>
      <c r="JR32" s="11">
        <v>112.27</v>
      </c>
      <c r="JS32" s="11">
        <v>142.58</v>
      </c>
      <c r="JT32" s="11">
        <v>129.26</v>
      </c>
      <c r="JV32" s="11">
        <v>127.31</v>
      </c>
      <c r="JW32" s="11">
        <v>144.73</v>
      </c>
      <c r="JX32" s="11">
        <v>105.34</v>
      </c>
      <c r="JY32" s="11">
        <v>57.11</v>
      </c>
      <c r="JZ32" s="11">
        <v>64.4</v>
      </c>
      <c r="KA32" s="11">
        <v>64.56</v>
      </c>
      <c r="KC32" s="11">
        <v>46.25</v>
      </c>
      <c r="KD32" s="11">
        <v>41.41</v>
      </c>
      <c r="KE32" s="11">
        <v>50.63</v>
      </c>
      <c r="KF32" s="11">
        <v>54.8</v>
      </c>
      <c r="KG32" s="11">
        <v>49.72</v>
      </c>
      <c r="KH32" s="11">
        <v>44.52</v>
      </c>
      <c r="KJ32" s="11">
        <v>47.52</v>
      </c>
      <c r="KK32" s="11">
        <v>50.57</v>
      </c>
      <c r="KL32" s="11">
        <v>39.97</v>
      </c>
      <c r="KM32" s="11">
        <v>29.71</v>
      </c>
      <c r="KN32" s="11">
        <v>37.26</v>
      </c>
      <c r="KO32" s="11">
        <v>44.53</v>
      </c>
      <c r="KQ32" s="11">
        <v>39.58</v>
      </c>
      <c r="KR32" s="11">
        <v>33.69</v>
      </c>
      <c r="KS32" s="11">
        <v>51.95</v>
      </c>
      <c r="KT32" s="11">
        <v>91.66</v>
      </c>
      <c r="KU32" s="11">
        <v>108.72</v>
      </c>
      <c r="KV32" s="11">
        <v>106.4</v>
      </c>
      <c r="KX32" s="11">
        <v>107.85</v>
      </c>
      <c r="KY32" s="11">
        <v>99.66</v>
      </c>
      <c r="KZ32" s="11">
        <v>92.65</v>
      </c>
      <c r="LA32" s="11">
        <v>83.03</v>
      </c>
      <c r="LB32" s="11">
        <v>72.46</v>
      </c>
      <c r="LC32" s="11">
        <v>60.56</v>
      </c>
      <c r="LE32" s="11">
        <v>48.38</v>
      </c>
      <c r="LF32" s="11">
        <v>45.24</v>
      </c>
      <c r="LG32" s="11">
        <v>44.94</v>
      </c>
      <c r="LH32" s="11">
        <v>57.38</v>
      </c>
      <c r="LI32" s="11">
        <v>66.43</v>
      </c>
      <c r="LJ32" s="11">
        <v>97.63</v>
      </c>
      <c r="LL32" s="11">
        <v>122.69</v>
      </c>
      <c r="LM32" s="11">
        <v>88.44</v>
      </c>
      <c r="LN32" s="11">
        <v>64.32</v>
      </c>
      <c r="LO32" s="11">
        <v>139.59</v>
      </c>
      <c r="LP32" s="11">
        <v>214.39</v>
      </c>
      <c r="LQ32" s="11">
        <v>219.2</v>
      </c>
      <c r="LS32" s="11">
        <v>217.1</v>
      </c>
      <c r="LT32" s="11">
        <v>215.73</v>
      </c>
      <c r="LU32" s="11">
        <v>224.41</v>
      </c>
      <c r="LV32" s="11">
        <v>153.08</v>
      </c>
      <c r="LW32" s="11">
        <v>75.72</v>
      </c>
      <c r="LX32" s="11">
        <v>77.28</v>
      </c>
      <c r="LZ32" s="11">
        <v>77.93</v>
      </c>
      <c r="MA32" s="11">
        <v>79.36</v>
      </c>
      <c r="MB32" s="11">
        <v>76.9</v>
      </c>
      <c r="MC32" s="11">
        <v>73.16</v>
      </c>
      <c r="MD32" s="11">
        <v>71.12</v>
      </c>
      <c r="ME32" s="11">
        <v>78.67</v>
      </c>
      <c r="MG32" s="11">
        <v>87.82</v>
      </c>
      <c r="MH32" s="11">
        <v>87.1</v>
      </c>
      <c r="MI32" s="11">
        <v>77.2</v>
      </c>
      <c r="MJ32" s="11">
        <v>62.8</v>
      </c>
      <c r="MK32" s="11">
        <v>63.13</v>
      </c>
      <c r="ML32" s="11">
        <v>66.81</v>
      </c>
      <c r="MN32" s="11">
        <v>64.95</v>
      </c>
      <c r="MO32" s="11">
        <v>63.67</v>
      </c>
      <c r="MP32" s="11">
        <v>51.03</v>
      </c>
      <c r="MQ32" s="11">
        <v>37.85</v>
      </c>
      <c r="MR32" s="11">
        <v>33.5</v>
      </c>
      <c r="MS32" s="11">
        <v>29.9</v>
      </c>
      <c r="MU32" s="11">
        <v>29.85</v>
      </c>
      <c r="MV32" s="11">
        <v>28.91</v>
      </c>
      <c r="MW32" s="11">
        <v>27.97</v>
      </c>
      <c r="MX32" s="11">
        <v>23.83</v>
      </c>
      <c r="MY32" s="11">
        <v>38.57</v>
      </c>
      <c r="MZ32" s="11">
        <v>58.66</v>
      </c>
      <c r="NB32" s="11">
        <v>38.82</v>
      </c>
      <c r="NC32" s="11">
        <v>17.75</v>
      </c>
      <c r="ND32" s="11">
        <v>17.73</v>
      </c>
      <c r="NE32" s="11">
        <v>16.56</v>
      </c>
      <c r="NF32" s="11">
        <v>15.49</v>
      </c>
      <c r="NG32" s="11">
        <v>15.6</v>
      </c>
      <c r="NI32" s="11">
        <v>15.6</v>
      </c>
      <c r="NJ32" s="11">
        <v>15.6</v>
      </c>
      <c r="NK32" s="11">
        <v>15.59</v>
      </c>
      <c r="NL32" s="11">
        <v>15.58</v>
      </c>
      <c r="NM32" s="11">
        <v>15.59</v>
      </c>
      <c r="NN32" s="11">
        <v>14.44</v>
      </c>
      <c r="NP32" s="11">
        <v>18.24</v>
      </c>
      <c r="NQ32" s="11">
        <v>23.21</v>
      </c>
      <c r="NR32" s="11">
        <v>23.26</v>
      </c>
      <c r="NS32" s="11">
        <v>23.31</v>
      </c>
      <c r="NT32" s="11">
        <v>23.31</v>
      </c>
      <c r="NU32" s="11">
        <v>23.31</v>
      </c>
      <c r="NW32" s="11">
        <v>32.13</v>
      </c>
      <c r="NX32" s="11">
        <v>40.95</v>
      </c>
      <c r="NY32" s="11">
        <v>40.95</v>
      </c>
      <c r="NZ32" s="11">
        <v>44.56</v>
      </c>
      <c r="OA32" s="11">
        <v>44.66</v>
      </c>
      <c r="OB32" s="11">
        <v>41.15</v>
      </c>
      <c r="OD32" s="11">
        <v>41.15</v>
      </c>
      <c r="OE32" s="11">
        <v>37.19</v>
      </c>
      <c r="OF32" s="11">
        <v>33.23</v>
      </c>
      <c r="OG32" s="11">
        <v>40.64</v>
      </c>
      <c r="OH32" s="11">
        <v>48.13</v>
      </c>
      <c r="OI32" s="11">
        <v>48.21</v>
      </c>
      <c r="OL32" s="11">
        <v>49.78</v>
      </c>
      <c r="OM32" s="11">
        <v>51.42</v>
      </c>
      <c r="ON32" s="11">
        <v>51.48</v>
      </c>
      <c r="OO32" s="11">
        <v>55.47</v>
      </c>
      <c r="OP32" s="11">
        <v>49.97</v>
      </c>
      <c r="OR32" s="11">
        <v>30.38</v>
      </c>
      <c r="OS32" s="11">
        <v>30.4</v>
      </c>
      <c r="OT32" s="11">
        <v>42.94</v>
      </c>
      <c r="OU32" s="11">
        <v>42.94</v>
      </c>
      <c r="OV32" s="11">
        <v>42.62</v>
      </c>
      <c r="OW32" s="11">
        <v>41.99</v>
      </c>
      <c r="OY32" s="11">
        <v>39.52</v>
      </c>
      <c r="OZ32" s="11">
        <v>39.62</v>
      </c>
      <c r="PA32" s="11">
        <v>38.85</v>
      </c>
      <c r="PB32" s="11">
        <v>37.2</v>
      </c>
      <c r="PC32" s="11">
        <v>41.88</v>
      </c>
      <c r="PD32" s="11">
        <v>39.29</v>
      </c>
      <c r="PF32" s="11">
        <v>38</v>
      </c>
      <c r="PG32" s="11">
        <v>38</v>
      </c>
      <c r="PH32" s="11">
        <v>36.57</v>
      </c>
      <c r="PI32" s="11">
        <v>34.12</v>
      </c>
      <c r="PJ32" s="11">
        <v>32.89</v>
      </c>
      <c r="PK32" s="11">
        <v>32.89</v>
      </c>
      <c r="PM32" s="11">
        <v>38.78</v>
      </c>
      <c r="PN32" s="11">
        <v>34.91</v>
      </c>
      <c r="PO32" s="11">
        <v>33.02</v>
      </c>
      <c r="PP32" s="11">
        <v>33.11</v>
      </c>
      <c r="PQ32" s="11">
        <v>33.11</v>
      </c>
      <c r="PR32" s="11">
        <v>33.11</v>
      </c>
      <c r="PT32" s="11">
        <v>33.11</v>
      </c>
      <c r="PY32" s="11">
        <v>44.87</v>
      </c>
      <c r="QA32" s="11">
        <v>41.58</v>
      </c>
      <c r="QB32" s="11">
        <v>25.17</v>
      </c>
      <c r="QC32" s="11">
        <v>25.17</v>
      </c>
      <c r="QD32" s="11">
        <v>24.87</v>
      </c>
      <c r="QE32" s="11">
        <v>23.97</v>
      </c>
      <c r="QF32" s="11">
        <v>21.96</v>
      </c>
      <c r="QH32" s="11">
        <v>26.95</v>
      </c>
      <c r="QI32" s="11">
        <v>59.98</v>
      </c>
      <c r="QJ32" s="11">
        <v>59.98</v>
      </c>
      <c r="QK32" s="11">
        <v>57.9</v>
      </c>
      <c r="QL32" s="11">
        <v>51.64</v>
      </c>
      <c r="QM32" s="11">
        <v>51.68</v>
      </c>
      <c r="QO32" s="11">
        <v>67.07</v>
      </c>
      <c r="QP32" s="11">
        <v>112.2</v>
      </c>
      <c r="QQ32" s="11">
        <v>110.21</v>
      </c>
      <c r="QR32" s="11">
        <v>105.83</v>
      </c>
      <c r="QS32" s="11">
        <v>105.85</v>
      </c>
      <c r="QT32" s="11">
        <v>93.69</v>
      </c>
      <c r="QV32" s="11">
        <v>57.03</v>
      </c>
      <c r="QW32" s="11">
        <v>57.06</v>
      </c>
      <c r="QX32" s="11">
        <v>60.03</v>
      </c>
      <c r="QY32" s="11">
        <v>73</v>
      </c>
      <c r="QZ32" s="11">
        <v>85.47</v>
      </c>
      <c r="RA32" s="11">
        <v>84.59</v>
      </c>
      <c r="RC32" s="11">
        <v>84.59</v>
      </c>
      <c r="RD32" s="11">
        <v>83.47</v>
      </c>
      <c r="RE32" s="11">
        <v>74.96</v>
      </c>
      <c r="RF32" s="11">
        <v>65.16</v>
      </c>
      <c r="RG32" s="11">
        <v>87.05</v>
      </c>
      <c r="RH32" s="11">
        <v>96.26</v>
      </c>
      <c r="RJ32" s="11">
        <v>81.82</v>
      </c>
      <c r="RK32" s="11">
        <v>88.54</v>
      </c>
      <c r="RL32" s="11">
        <v>92.61</v>
      </c>
      <c r="RM32" s="11">
        <v>92.47</v>
      </c>
      <c r="RN32" s="11">
        <v>92.47</v>
      </c>
      <c r="RO32" s="11">
        <v>88.12</v>
      </c>
      <c r="RQ32" s="11">
        <v>93.15</v>
      </c>
      <c r="RR32" s="11">
        <v>80.89</v>
      </c>
      <c r="RS32" s="11">
        <v>77.48</v>
      </c>
      <c r="RT32" s="11">
        <v>77.44</v>
      </c>
      <c r="RU32" s="11">
        <v>71.49</v>
      </c>
      <c r="RV32" s="11">
        <v>77.95</v>
      </c>
      <c r="RX32" s="11">
        <v>109.23</v>
      </c>
      <c r="RY32" s="11">
        <v>94.06</v>
      </c>
      <c r="RZ32" s="11">
        <v>48.46</v>
      </c>
      <c r="SA32" s="11">
        <v>57.19</v>
      </c>
      <c r="SB32" s="11">
        <v>82.65</v>
      </c>
      <c r="SC32" s="11">
        <v>70.88</v>
      </c>
      <c r="SE32" s="11">
        <v>33.17</v>
      </c>
      <c r="SF32" s="11">
        <v>23.85</v>
      </c>
      <c r="SG32" s="11">
        <v>26.07</v>
      </c>
      <c r="SH32" s="11">
        <v>23.38</v>
      </c>
      <c r="SI32" s="11">
        <v>15.24</v>
      </c>
      <c r="SJ32" s="11">
        <v>15.09</v>
      </c>
      <c r="SP32" s="11">
        <v>15.39</v>
      </c>
      <c r="SQ32" s="11">
        <v>15.14</v>
      </c>
      <c r="SS32" s="11">
        <v>14.41</v>
      </c>
      <c r="ST32" s="11">
        <v>15.11</v>
      </c>
      <c r="SU32" s="11">
        <v>18.47</v>
      </c>
      <c r="SV32" s="11">
        <v>23.22</v>
      </c>
      <c r="SW32" s="11">
        <v>23.21</v>
      </c>
      <c r="SX32" s="11">
        <v>23.18</v>
      </c>
      <c r="SZ32" s="11">
        <v>31.08</v>
      </c>
      <c r="TA32" s="11">
        <v>54.77</v>
      </c>
      <c r="TB32" s="11">
        <v>54.77</v>
      </c>
      <c r="TC32" s="11">
        <v>54.77</v>
      </c>
      <c r="TD32" s="11">
        <v>58.18</v>
      </c>
      <c r="TE32" s="11">
        <v>75.04</v>
      </c>
      <c r="TG32" s="11">
        <v>95.06</v>
      </c>
      <c r="TH32" s="11">
        <v>128.25</v>
      </c>
      <c r="TI32" s="11">
        <v>226.95</v>
      </c>
      <c r="TJ32" s="11">
        <v>228.05</v>
      </c>
      <c r="TK32" s="11">
        <v>188.29</v>
      </c>
      <c r="TL32" s="11">
        <v>69</v>
      </c>
      <c r="TN32" s="11">
        <v>67.01</v>
      </c>
      <c r="TO32" s="11">
        <v>57.64</v>
      </c>
      <c r="TP32" s="11">
        <v>47.52</v>
      </c>
      <c r="TQ32" s="11">
        <v>46.01</v>
      </c>
      <c r="TR32" s="11">
        <v>42.06</v>
      </c>
      <c r="TS32" s="11">
        <v>43.71</v>
      </c>
      <c r="TU32" s="11">
        <v>43.57</v>
      </c>
      <c r="TV32" s="11">
        <v>43.5</v>
      </c>
      <c r="TW32" s="11">
        <v>43.11</v>
      </c>
      <c r="TX32" s="11">
        <v>43.31</v>
      </c>
      <c r="TY32" s="11">
        <v>43.29</v>
      </c>
      <c r="TZ32" s="11">
        <v>41.84</v>
      </c>
      <c r="UB32" s="11">
        <v>32.36</v>
      </c>
      <c r="UC32" s="11">
        <v>16.67</v>
      </c>
      <c r="UD32" s="11">
        <v>15.57</v>
      </c>
      <c r="UE32" s="11">
        <v>18.25</v>
      </c>
      <c r="UF32" s="11">
        <v>27.31</v>
      </c>
      <c r="UG32" s="11">
        <v>29.33</v>
      </c>
      <c r="UI32" s="11">
        <v>29.03</v>
      </c>
      <c r="UJ32" s="11">
        <v>31.79</v>
      </c>
      <c r="UK32" s="11">
        <v>29.01</v>
      </c>
      <c r="UL32" s="11">
        <v>73.54</v>
      </c>
      <c r="UM32" s="11">
        <v>71.55</v>
      </c>
      <c r="UN32" s="11">
        <v>35.98</v>
      </c>
      <c r="UP32" s="11">
        <v>36.5</v>
      </c>
      <c r="UQ32" s="11">
        <v>38.47</v>
      </c>
      <c r="UR32" s="11">
        <v>41.74</v>
      </c>
      <c r="US32" s="11">
        <v>49.19</v>
      </c>
      <c r="UT32" s="11">
        <v>69.2</v>
      </c>
      <c r="UU32" s="11">
        <v>126.69</v>
      </c>
      <c r="UW32" s="11">
        <v>100.17</v>
      </c>
      <c r="UX32" s="11">
        <v>39.12</v>
      </c>
      <c r="UY32" s="11">
        <v>41.31</v>
      </c>
      <c r="UZ32" s="11">
        <v>52.36</v>
      </c>
      <c r="VA32" s="11">
        <v>55.87</v>
      </c>
      <c r="VB32" s="11">
        <v>32.83</v>
      </c>
      <c r="VD32" s="11">
        <v>32.65</v>
      </c>
      <c r="VE32" s="11">
        <v>32.1</v>
      </c>
      <c r="VF32" s="11">
        <v>32.1</v>
      </c>
      <c r="VG32" s="11">
        <v>33.15</v>
      </c>
      <c r="VH32" s="11">
        <v>36.26</v>
      </c>
      <c r="VI32" s="11">
        <v>36.38</v>
      </c>
      <c r="VK32" s="11">
        <v>36.5</v>
      </c>
      <c r="VL32" s="11">
        <v>33.19</v>
      </c>
      <c r="VM32" s="11">
        <v>23.46</v>
      </c>
      <c r="VN32" s="11">
        <v>24.23</v>
      </c>
      <c r="VO32" s="11">
        <v>23.62</v>
      </c>
      <c r="VP32" s="11">
        <v>20.59</v>
      </c>
      <c r="VR32" s="11">
        <v>20.57</v>
      </c>
      <c r="VS32" s="11">
        <v>31.85</v>
      </c>
      <c r="VT32" s="11">
        <v>67.01</v>
      </c>
      <c r="VU32" s="11">
        <v>82.05</v>
      </c>
      <c r="VV32" s="11">
        <v>118.49</v>
      </c>
      <c r="VW32" s="11">
        <v>121.05</v>
      </c>
      <c r="VY32" s="11">
        <v>117.22</v>
      </c>
      <c r="VZ32" s="11">
        <v>148.48</v>
      </c>
      <c r="WA32" s="11">
        <v>243.82</v>
      </c>
      <c r="WB32" s="11">
        <v>243.97</v>
      </c>
      <c r="WC32" s="11">
        <v>242.68</v>
      </c>
      <c r="WD32" s="11">
        <v>242.22</v>
      </c>
      <c r="WF32" s="11">
        <v>230.75</v>
      </c>
      <c r="WG32" s="11">
        <v>238.39</v>
      </c>
      <c r="WH32" s="11">
        <v>352.51</v>
      </c>
      <c r="WI32" s="11">
        <v>355.95</v>
      </c>
      <c r="WJ32" s="11">
        <v>362.35</v>
      </c>
      <c r="WK32" s="11">
        <v>359.99</v>
      </c>
      <c r="WM32" s="11">
        <v>359.75</v>
      </c>
      <c r="WN32" s="11">
        <v>365.12</v>
      </c>
      <c r="WO32" s="11">
        <v>378.86</v>
      </c>
      <c r="WQ32" s="11">
        <v>321.98</v>
      </c>
      <c r="WR32" s="11">
        <v>172.61</v>
      </c>
      <c r="WT32" s="11">
        <v>172.81</v>
      </c>
      <c r="WU32" s="11">
        <v>173.28</v>
      </c>
      <c r="WV32" s="11">
        <v>176.82</v>
      </c>
      <c r="WW32" s="11">
        <v>182.75</v>
      </c>
      <c r="WX32" s="11">
        <v>182.4</v>
      </c>
      <c r="WY32" s="11">
        <v>190.28</v>
      </c>
      <c r="XA32" s="11">
        <v>207.41</v>
      </c>
      <c r="XB32" s="11">
        <v>208.55</v>
      </c>
      <c r="XC32" s="11">
        <v>188.07</v>
      </c>
      <c r="XD32" s="11">
        <v>150.81</v>
      </c>
      <c r="XE32" s="11">
        <v>207.66</v>
      </c>
      <c r="XF32" s="11">
        <v>171.87</v>
      </c>
      <c r="XH32" s="11">
        <v>72.23</v>
      </c>
      <c r="XI32" s="11">
        <v>98.64</v>
      </c>
      <c r="XJ32" s="11">
        <v>176.75</v>
      </c>
      <c r="XK32" s="11">
        <v>173.92</v>
      </c>
      <c r="XL32" s="11">
        <v>164.68</v>
      </c>
      <c r="XM32" s="11">
        <v>135.94</v>
      </c>
      <c r="XO32" s="11">
        <v>135.06</v>
      </c>
      <c r="XP32" s="11">
        <v>135.74</v>
      </c>
      <c r="XQ32" s="11">
        <v>134.42</v>
      </c>
      <c r="XR32" s="11">
        <v>170</v>
      </c>
      <c r="XS32" s="11">
        <v>300.86</v>
      </c>
      <c r="XT32" s="11">
        <v>333.41</v>
      </c>
      <c r="XV32" s="11">
        <v>335.99</v>
      </c>
      <c r="XW32" s="11">
        <v>379.73</v>
      </c>
      <c r="XX32" s="11">
        <v>335.5</v>
      </c>
      <c r="XY32" s="11">
        <v>202</v>
      </c>
      <c r="XZ32" s="11">
        <v>200.23</v>
      </c>
      <c r="YA32" s="11">
        <v>241.61</v>
      </c>
      <c r="YC32" s="11">
        <v>366.26</v>
      </c>
      <c r="YD32" s="11">
        <v>364.93</v>
      </c>
      <c r="YE32" s="11">
        <v>373.75</v>
      </c>
      <c r="YF32" s="11">
        <v>440.86</v>
      </c>
      <c r="YG32" s="11">
        <v>526.67</v>
      </c>
      <c r="YH32" s="11">
        <v>526.62</v>
      </c>
      <c r="YJ32" s="11">
        <v>527.57</v>
      </c>
      <c r="YK32" s="11">
        <v>500.4</v>
      </c>
      <c r="YL32" s="11">
        <v>404.75</v>
      </c>
      <c r="YM32" s="11">
        <v>388.18</v>
      </c>
      <c r="YN32" s="11">
        <v>388.38</v>
      </c>
      <c r="YO32" s="11">
        <v>351.31</v>
      </c>
      <c r="YQ32" s="11">
        <v>231.37</v>
      </c>
      <c r="YR32" s="11">
        <v>217.45</v>
      </c>
      <c r="YS32" s="11">
        <v>244.64</v>
      </c>
      <c r="YT32" s="11">
        <v>247.28</v>
      </c>
      <c r="YU32" s="11">
        <v>254.64</v>
      </c>
      <c r="YV32" s="11">
        <v>235.11</v>
      </c>
      <c r="YX32" s="11">
        <v>181.35</v>
      </c>
      <c r="YY32" s="11">
        <v>181.02</v>
      </c>
      <c r="YZ32" s="11">
        <v>166.1</v>
      </c>
      <c r="ZA32" s="11">
        <v>123.29</v>
      </c>
      <c r="ZB32" s="11">
        <v>123.29</v>
      </c>
      <c r="ZC32" s="11">
        <v>121.71</v>
      </c>
      <c r="ZE32" s="11">
        <v>108.76</v>
      </c>
      <c r="ZF32" s="11">
        <v>84.11</v>
      </c>
      <c r="ZG32" s="11">
        <v>83.53</v>
      </c>
      <c r="ZH32" s="11">
        <v>82.26</v>
      </c>
      <c r="ZI32" s="11">
        <v>82.26</v>
      </c>
      <c r="ZJ32" s="11">
        <v>82.26</v>
      </c>
      <c r="ZL32" s="11">
        <v>82.26</v>
      </c>
      <c r="ZM32" s="206">
        <v>96.75</v>
      </c>
      <c r="ZN32" s="206">
        <v>140.23</v>
      </c>
      <c r="ZO32" s="11">
        <v>140.23</v>
      </c>
      <c r="ZP32" s="11">
        <v>140.23</v>
      </c>
      <c r="ZQ32" s="11">
        <v>140.23</v>
      </c>
      <c r="ZS32" s="11">
        <v>140.23</v>
      </c>
      <c r="ZT32" s="11">
        <v>140.23</v>
      </c>
      <c r="ZU32" s="11">
        <v>140.23</v>
      </c>
      <c r="ZV32" s="11">
        <v>140.23</v>
      </c>
      <c r="ZW32" s="11">
        <v>140.23</v>
      </c>
      <c r="ZX32" s="11">
        <v>105.17</v>
      </c>
    </row>
    <row r="33" hidden="1" spans="1:679">
      <c r="A33" s="11" t="s">
        <v>635</v>
      </c>
      <c r="E33" s="11">
        <v>90</v>
      </c>
      <c r="F33" s="11">
        <v>0</v>
      </c>
      <c r="G33" s="572">
        <v>42300</v>
      </c>
      <c r="H33" s="572">
        <v>42300</v>
      </c>
      <c r="I33" s="206">
        <f t="shared" ref="I33:I96" si="1">F33</f>
        <v>0</v>
      </c>
      <c r="VV33" s="11">
        <v>1.23</v>
      </c>
      <c r="VW33" s="11">
        <v>3.68</v>
      </c>
      <c r="VZ33" s="11">
        <v>0.73</v>
      </c>
      <c r="WA33" s="11">
        <v>2.94</v>
      </c>
      <c r="WB33" s="11">
        <v>2.94</v>
      </c>
      <c r="WC33" s="11">
        <v>2.94</v>
      </c>
      <c r="WD33" s="11">
        <v>2.94</v>
      </c>
      <c r="WF33" s="11">
        <v>2.51</v>
      </c>
      <c r="WG33" s="11">
        <v>1.23</v>
      </c>
      <c r="WH33" s="11">
        <v>1.23</v>
      </c>
      <c r="WI33" s="11">
        <v>1.23</v>
      </c>
      <c r="WJ33" s="11">
        <v>0.92</v>
      </c>
      <c r="XF33" s="11">
        <v>0.21</v>
      </c>
      <c r="XH33" s="11">
        <v>0.85</v>
      </c>
      <c r="XI33" s="11">
        <v>0.85</v>
      </c>
      <c r="XJ33" s="11">
        <v>0.85</v>
      </c>
      <c r="XK33" s="11">
        <v>0.85</v>
      </c>
      <c r="XL33" s="11">
        <v>2.5</v>
      </c>
      <c r="XM33" s="11">
        <v>7.45</v>
      </c>
      <c r="XO33" s="11">
        <v>7.59</v>
      </c>
      <c r="XP33" s="11">
        <v>8.02</v>
      </c>
      <c r="XQ33" s="11">
        <v>6.87</v>
      </c>
      <c r="XR33" s="11">
        <v>3.41</v>
      </c>
      <c r="XS33" s="11">
        <v>4.07</v>
      </c>
      <c r="XT33" s="11">
        <v>5.34</v>
      </c>
      <c r="XV33" s="11">
        <v>3.21</v>
      </c>
      <c r="XW33" s="11">
        <v>3.21</v>
      </c>
      <c r="XX33" s="11">
        <v>3.21</v>
      </c>
      <c r="XY33" s="11">
        <v>2.64</v>
      </c>
      <c r="XZ33" s="11">
        <v>0.92</v>
      </c>
      <c r="YA33" s="11">
        <v>0.92</v>
      </c>
      <c r="YC33" s="11">
        <v>0.92</v>
      </c>
      <c r="YD33" s="11">
        <v>0.92</v>
      </c>
      <c r="YE33" s="11">
        <v>0.69</v>
      </c>
    </row>
    <row r="34" hidden="1" spans="1:679">
      <c r="A34" s="11" t="s">
        <v>636</v>
      </c>
      <c r="E34" s="11">
        <v>60</v>
      </c>
      <c r="F34" s="11">
        <v>1.8</v>
      </c>
      <c r="G34" s="572">
        <v>1043400</v>
      </c>
      <c r="H34" s="572">
        <v>1043400</v>
      </c>
      <c r="I34" s="206">
        <f t="shared" si="1"/>
        <v>1.8</v>
      </c>
      <c r="AN34" s="11">
        <v>0.6</v>
      </c>
      <c r="AO34" s="11">
        <v>0.6</v>
      </c>
      <c r="AP34" s="11">
        <v>0.6</v>
      </c>
      <c r="OM34" s="11">
        <v>0.07</v>
      </c>
      <c r="ON34" s="11">
        <v>0.13</v>
      </c>
      <c r="OO34" s="11">
        <v>0.13</v>
      </c>
      <c r="OP34" s="11">
        <v>0.13</v>
      </c>
      <c r="OR34" s="11">
        <v>0.1</v>
      </c>
      <c r="OS34" s="11">
        <v>0.1</v>
      </c>
      <c r="OT34" s="11">
        <v>0.1</v>
      </c>
      <c r="OU34" s="11">
        <v>0.1</v>
      </c>
      <c r="OV34" s="11">
        <v>0.1</v>
      </c>
      <c r="OW34" s="11">
        <v>0.1</v>
      </c>
      <c r="OY34" s="11">
        <v>0.1</v>
      </c>
      <c r="OZ34" s="11">
        <v>0.1</v>
      </c>
      <c r="PA34" s="11">
        <v>0.1</v>
      </c>
      <c r="PB34" s="11">
        <v>0.1</v>
      </c>
      <c r="PC34" s="11">
        <v>0.1</v>
      </c>
      <c r="PD34" s="11">
        <v>0.1</v>
      </c>
      <c r="PF34" s="11">
        <v>0.1</v>
      </c>
      <c r="PG34" s="11">
        <v>0.1</v>
      </c>
      <c r="PH34" s="11">
        <v>0.1</v>
      </c>
      <c r="PI34" s="11">
        <v>0.1</v>
      </c>
      <c r="PJ34" s="11">
        <v>0.1</v>
      </c>
      <c r="PK34" s="11">
        <v>0.1</v>
      </c>
      <c r="PM34" s="11">
        <v>0.1</v>
      </c>
      <c r="PN34" s="11">
        <v>0.1</v>
      </c>
      <c r="PO34" s="11">
        <v>0.1</v>
      </c>
      <c r="PP34" s="11">
        <v>0.1</v>
      </c>
      <c r="PQ34" s="11">
        <v>0.1</v>
      </c>
      <c r="PR34" s="11">
        <v>0.1</v>
      </c>
      <c r="PT34" s="11">
        <v>0.1</v>
      </c>
      <c r="PY34" s="11">
        <v>0.13</v>
      </c>
      <c r="QA34" s="11">
        <v>0.13</v>
      </c>
      <c r="QB34" s="11">
        <v>0.13</v>
      </c>
      <c r="QC34" s="11">
        <v>0.13</v>
      </c>
      <c r="QD34" s="11">
        <v>0.13</v>
      </c>
      <c r="QE34" s="11">
        <v>0.13</v>
      </c>
      <c r="QF34" s="11">
        <v>0.13</v>
      </c>
      <c r="QH34" s="11">
        <v>0.13</v>
      </c>
      <c r="QI34" s="11">
        <v>0.13</v>
      </c>
      <c r="QJ34" s="11">
        <v>0.13</v>
      </c>
      <c r="QK34" s="11">
        <v>0.13</v>
      </c>
      <c r="QL34" s="11">
        <v>0.13</v>
      </c>
      <c r="QM34" s="11">
        <v>0.13</v>
      </c>
      <c r="QO34" s="11">
        <v>0.13</v>
      </c>
      <c r="QP34" s="11">
        <v>0.13</v>
      </c>
      <c r="QQ34" s="11">
        <v>0.13</v>
      </c>
      <c r="QR34" s="11">
        <v>0.13</v>
      </c>
      <c r="QS34" s="11">
        <v>0.13</v>
      </c>
      <c r="QT34" s="11">
        <v>0.13</v>
      </c>
      <c r="QV34" s="11">
        <v>0.13</v>
      </c>
      <c r="QW34" s="11">
        <v>0.13</v>
      </c>
      <c r="QX34" s="11">
        <v>0.13</v>
      </c>
      <c r="QY34" s="11">
        <v>0.13</v>
      </c>
      <c r="QZ34" s="11">
        <v>0.13</v>
      </c>
      <c r="RA34" s="11">
        <v>0.13</v>
      </c>
      <c r="RC34" s="11">
        <v>0.13</v>
      </c>
      <c r="RD34" s="11">
        <v>0.13</v>
      </c>
      <c r="RE34" s="11">
        <v>0.13</v>
      </c>
      <c r="RF34" s="11">
        <v>0.13</v>
      </c>
      <c r="RG34" s="11">
        <v>0.13</v>
      </c>
      <c r="RH34" s="11">
        <v>0.13</v>
      </c>
      <c r="RJ34" s="11">
        <v>0.13</v>
      </c>
      <c r="RK34" s="11">
        <v>0.13</v>
      </c>
      <c r="RL34" s="11">
        <v>0.13</v>
      </c>
      <c r="RM34" s="11">
        <v>0.13</v>
      </c>
      <c r="RN34" s="11">
        <v>0.13</v>
      </c>
      <c r="RO34" s="11">
        <v>0.13</v>
      </c>
      <c r="RQ34" s="11">
        <v>0.13</v>
      </c>
      <c r="RR34" s="11">
        <v>0.13</v>
      </c>
      <c r="RS34" s="11">
        <v>0.13</v>
      </c>
      <c r="RT34" s="11">
        <v>0.23</v>
      </c>
      <c r="RU34" s="11">
        <v>0.5</v>
      </c>
      <c r="RV34" s="11">
        <v>0.5</v>
      </c>
      <c r="RX34" s="11">
        <v>0.5</v>
      </c>
      <c r="RY34" s="11">
        <v>0.56</v>
      </c>
      <c r="RZ34" s="11">
        <v>0.75</v>
      </c>
      <c r="SA34" s="11">
        <v>1.09</v>
      </c>
      <c r="SB34" s="11">
        <v>2.1</v>
      </c>
      <c r="SC34" s="11">
        <v>2.19</v>
      </c>
      <c r="SE34" s="11">
        <v>2.44</v>
      </c>
      <c r="SF34" s="11">
        <v>2.44</v>
      </c>
      <c r="SG34" s="11">
        <v>2.44</v>
      </c>
      <c r="SH34" s="11">
        <v>2.1</v>
      </c>
      <c r="SI34" s="11">
        <v>1.09</v>
      </c>
      <c r="SJ34" s="11">
        <v>1.09</v>
      </c>
      <c r="SP34" s="11">
        <v>1.09</v>
      </c>
      <c r="SQ34" s="11">
        <v>1.03</v>
      </c>
      <c r="SS34" s="11">
        <v>0.84</v>
      </c>
      <c r="ST34" s="11">
        <v>0.74</v>
      </c>
      <c r="SU34" s="11">
        <v>0.38</v>
      </c>
      <c r="SV34" s="11">
        <v>0.13</v>
      </c>
      <c r="SW34" s="11">
        <v>0.2</v>
      </c>
      <c r="SX34" s="11">
        <v>0.39</v>
      </c>
      <c r="SZ34" s="11">
        <v>0.39</v>
      </c>
      <c r="TA34" s="11">
        <v>0.39</v>
      </c>
      <c r="TB34" s="11">
        <v>0.39</v>
      </c>
      <c r="TC34" s="11">
        <v>0.39</v>
      </c>
      <c r="TD34" s="11">
        <v>0.36</v>
      </c>
      <c r="TE34" s="11">
        <v>0.26</v>
      </c>
      <c r="TG34" s="11">
        <v>0.26</v>
      </c>
      <c r="TH34" s="11">
        <v>0.42</v>
      </c>
      <c r="TI34" s="11">
        <v>0.9</v>
      </c>
      <c r="TJ34" s="11">
        <v>0.9</v>
      </c>
      <c r="TK34" s="11">
        <v>0.9</v>
      </c>
      <c r="TL34" s="11">
        <v>0.9</v>
      </c>
      <c r="TN34" s="11">
        <v>0.9</v>
      </c>
      <c r="TO34" s="11">
        <v>0.9</v>
      </c>
      <c r="TP34" s="11">
        <v>0.9</v>
      </c>
      <c r="TQ34" s="11">
        <v>0.9</v>
      </c>
      <c r="TR34" s="11">
        <v>0.9</v>
      </c>
      <c r="TS34" s="11">
        <v>0.9</v>
      </c>
      <c r="TU34" s="11">
        <v>0.9</v>
      </c>
      <c r="TV34" s="11">
        <v>0.75</v>
      </c>
      <c r="TW34" s="11">
        <v>0.29</v>
      </c>
      <c r="TX34" s="11">
        <v>0.29</v>
      </c>
      <c r="TY34" s="11">
        <v>0.29</v>
      </c>
      <c r="TZ34" s="11">
        <v>0.29</v>
      </c>
      <c r="UB34" s="11">
        <v>0.29</v>
      </c>
      <c r="UC34" s="11">
        <v>0.29</v>
      </c>
      <c r="UD34" s="11">
        <v>0.29</v>
      </c>
      <c r="UE34" s="11">
        <v>0.22</v>
      </c>
      <c r="UT34" s="11">
        <v>0.05</v>
      </c>
      <c r="UU34" s="11">
        <v>0.2</v>
      </c>
      <c r="UW34" s="11">
        <v>0.25</v>
      </c>
      <c r="UX34" s="11">
        <v>0.4</v>
      </c>
      <c r="UY34" s="11">
        <v>0.43</v>
      </c>
      <c r="UZ34" s="11">
        <v>0.51</v>
      </c>
      <c r="VA34" s="11">
        <v>0.44</v>
      </c>
      <c r="VB34" s="11">
        <v>0.23</v>
      </c>
      <c r="VD34" s="11">
        <v>0.23</v>
      </c>
      <c r="VE34" s="11">
        <v>0.23</v>
      </c>
      <c r="VF34" s="11">
        <v>0.18</v>
      </c>
      <c r="VG34" s="11">
        <v>0.03</v>
      </c>
      <c r="VH34" s="11">
        <v>0.03</v>
      </c>
      <c r="VI34" s="11">
        <v>0.03</v>
      </c>
      <c r="VK34" s="11">
        <v>0.03</v>
      </c>
      <c r="VL34" s="11">
        <v>0.03</v>
      </c>
      <c r="VM34" s="11">
        <v>0.03</v>
      </c>
      <c r="VN34" s="11">
        <v>0.02</v>
      </c>
      <c r="YT34" s="11">
        <v>0.19</v>
      </c>
      <c r="YU34" s="11">
        <v>0.75</v>
      </c>
      <c r="YV34" s="11">
        <v>0.75</v>
      </c>
      <c r="YX34" s="11">
        <v>0.75</v>
      </c>
      <c r="YY34" s="11">
        <v>0.75</v>
      </c>
      <c r="YZ34" s="11">
        <v>0.75</v>
      </c>
      <c r="ZA34" s="11">
        <v>0.75</v>
      </c>
      <c r="ZB34" s="11">
        <v>0.75</v>
      </c>
      <c r="ZC34" s="11">
        <v>0.56</v>
      </c>
    </row>
    <row r="35" hidden="1" spans="1:679">
      <c r="A35" s="11" t="s">
        <v>637</v>
      </c>
      <c r="E35" s="11">
        <v>925</v>
      </c>
      <c r="F35" s="11">
        <v>0</v>
      </c>
      <c r="G35" s="572">
        <v>342250</v>
      </c>
      <c r="H35" s="572">
        <v>342250</v>
      </c>
      <c r="I35" s="206">
        <f t="shared" si="1"/>
        <v>0</v>
      </c>
      <c r="HD35" s="11">
        <v>12.68</v>
      </c>
      <c r="HE35" s="11">
        <v>25.37</v>
      </c>
      <c r="HF35" s="11">
        <v>25.37</v>
      </c>
      <c r="HG35" s="11">
        <v>25.37</v>
      </c>
      <c r="HH35" s="11">
        <v>25.37</v>
      </c>
      <c r="HI35" s="11">
        <v>25.37</v>
      </c>
      <c r="HK35" s="11">
        <v>25.37</v>
      </c>
      <c r="HL35" s="11">
        <v>25.37</v>
      </c>
      <c r="HM35" s="11">
        <v>25.37</v>
      </c>
      <c r="HN35" s="11">
        <v>25.37</v>
      </c>
      <c r="HO35" s="11">
        <v>25.37</v>
      </c>
      <c r="HP35" s="11">
        <v>25.37</v>
      </c>
      <c r="HR35" s="11">
        <v>25.37</v>
      </c>
      <c r="HS35" s="11">
        <v>25.37</v>
      </c>
      <c r="HT35" s="11">
        <v>25.37</v>
      </c>
      <c r="HU35" s="11">
        <v>25.37</v>
      </c>
      <c r="HV35" s="11">
        <v>25.37</v>
      </c>
      <c r="HW35" s="11">
        <v>25.37</v>
      </c>
      <c r="HY35" s="11">
        <v>12.68</v>
      </c>
      <c r="IU35" s="11">
        <v>0.57</v>
      </c>
      <c r="IV35" s="11">
        <v>1.14</v>
      </c>
      <c r="IW35" s="11">
        <v>1.14</v>
      </c>
      <c r="IX35" s="11">
        <v>1.14</v>
      </c>
      <c r="IY35" s="11">
        <v>1.14</v>
      </c>
      <c r="JA35" s="11">
        <v>0.57</v>
      </c>
      <c r="JR35" s="11">
        <v>9.58</v>
      </c>
      <c r="JS35" s="11">
        <v>19.16</v>
      </c>
      <c r="JT35" s="11">
        <v>19.16</v>
      </c>
      <c r="JV35" s="11">
        <v>19.16</v>
      </c>
      <c r="JW35" s="11">
        <v>20.97</v>
      </c>
      <c r="JX35" s="11">
        <v>13.21</v>
      </c>
      <c r="JY35" s="11">
        <v>3.63</v>
      </c>
      <c r="JZ35" s="11">
        <v>3.63</v>
      </c>
      <c r="KA35" s="11">
        <v>1.81</v>
      </c>
      <c r="KT35" s="11">
        <v>6.5</v>
      </c>
      <c r="KU35" s="11">
        <v>13</v>
      </c>
      <c r="KV35" s="11">
        <v>13</v>
      </c>
      <c r="KX35" s="11">
        <v>13</v>
      </c>
      <c r="KY35" s="11">
        <v>6.5</v>
      </c>
      <c r="LJ35" s="11">
        <v>7.54</v>
      </c>
      <c r="LL35" s="11">
        <v>15.09</v>
      </c>
      <c r="LM35" s="11">
        <v>7.54</v>
      </c>
      <c r="LO35" s="11">
        <v>18.02</v>
      </c>
      <c r="LP35" s="11">
        <v>36.04</v>
      </c>
      <c r="LQ35" s="11">
        <v>36.04</v>
      </c>
      <c r="LS35" s="11">
        <v>36.04</v>
      </c>
      <c r="LT35" s="11">
        <v>36.04</v>
      </c>
      <c r="LU35" s="11">
        <v>36.04</v>
      </c>
      <c r="LV35" s="11">
        <v>18.02</v>
      </c>
      <c r="MY35" s="11">
        <v>10.13</v>
      </c>
      <c r="MZ35" s="11">
        <v>20.25</v>
      </c>
      <c r="NB35" s="11">
        <v>10.13</v>
      </c>
      <c r="NW35" s="11">
        <v>1.69</v>
      </c>
      <c r="NX35" s="11">
        <v>3.38</v>
      </c>
      <c r="NY35" s="11">
        <v>3.38</v>
      </c>
      <c r="NZ35" s="11">
        <v>3.38</v>
      </c>
      <c r="OA35" s="11">
        <v>1.69</v>
      </c>
    </row>
    <row r="36" hidden="1" spans="1:679">
      <c r="A36" s="11" t="s">
        <v>638</v>
      </c>
      <c r="E36" s="11">
        <v>102</v>
      </c>
      <c r="F36" s="11">
        <v>0</v>
      </c>
      <c r="G36" s="572">
        <v>95880</v>
      </c>
      <c r="H36" s="572">
        <v>95880</v>
      </c>
      <c r="I36" s="206">
        <f t="shared" si="1"/>
        <v>0</v>
      </c>
      <c r="XR36" s="11">
        <v>0.85</v>
      </c>
      <c r="XS36" s="11">
        <v>3.4</v>
      </c>
      <c r="XT36" s="11">
        <v>3.4</v>
      </c>
      <c r="XV36" s="11">
        <v>6.12</v>
      </c>
      <c r="XW36" s="11">
        <v>14.28</v>
      </c>
      <c r="XX36" s="11">
        <v>14.28</v>
      </c>
      <c r="XY36" s="11">
        <v>14.28</v>
      </c>
      <c r="XZ36" s="11">
        <v>14.28</v>
      </c>
      <c r="YA36" s="11">
        <v>12.41</v>
      </c>
      <c r="YC36" s="11">
        <v>6.8</v>
      </c>
      <c r="YD36" s="11">
        <v>6.8</v>
      </c>
      <c r="YE36" s="11">
        <v>5.1</v>
      </c>
    </row>
    <row r="37" hidden="1" spans="1:679">
      <c r="A37" s="11" t="s">
        <v>639</v>
      </c>
      <c r="E37" s="11">
        <v>1231</v>
      </c>
      <c r="F37" s="11">
        <v>0</v>
      </c>
      <c r="G37" s="572">
        <v>689360</v>
      </c>
      <c r="H37" s="572">
        <v>689360</v>
      </c>
      <c r="I37" s="206">
        <f t="shared" si="1"/>
        <v>0</v>
      </c>
      <c r="HD37" s="11">
        <v>14.86</v>
      </c>
      <c r="HE37" s="11">
        <v>29.73</v>
      </c>
      <c r="HF37" s="11">
        <v>29.73</v>
      </c>
      <c r="HG37" s="11">
        <v>29.73</v>
      </c>
      <c r="HH37" s="11">
        <v>29.73</v>
      </c>
      <c r="HI37" s="11">
        <v>29.73</v>
      </c>
      <c r="HK37" s="11">
        <v>29.73</v>
      </c>
      <c r="HL37" s="11">
        <v>29.73</v>
      </c>
      <c r="HM37" s="11">
        <v>29.73</v>
      </c>
      <c r="HN37" s="11">
        <v>29.73</v>
      </c>
      <c r="HO37" s="11">
        <v>29.73</v>
      </c>
      <c r="HP37" s="11">
        <v>29.73</v>
      </c>
      <c r="HR37" s="11">
        <v>29.73</v>
      </c>
      <c r="HS37" s="11">
        <v>29.73</v>
      </c>
      <c r="HT37" s="11">
        <v>29.73</v>
      </c>
      <c r="HU37" s="11">
        <v>29.73</v>
      </c>
      <c r="HV37" s="11">
        <v>29.73</v>
      </c>
      <c r="HW37" s="11">
        <v>29.73</v>
      </c>
      <c r="HY37" s="11">
        <v>14.86</v>
      </c>
      <c r="IU37" s="11">
        <v>0.67</v>
      </c>
      <c r="IV37" s="11">
        <v>1.34</v>
      </c>
      <c r="IW37" s="11">
        <v>1.34</v>
      </c>
      <c r="IX37" s="11">
        <v>1.34</v>
      </c>
      <c r="IY37" s="11">
        <v>1.34</v>
      </c>
      <c r="JA37" s="11">
        <v>0.67</v>
      </c>
      <c r="JR37" s="11">
        <v>12.29</v>
      </c>
      <c r="JS37" s="11">
        <v>24.58</v>
      </c>
      <c r="JT37" s="11">
        <v>24.58</v>
      </c>
      <c r="JV37" s="11">
        <v>24.58</v>
      </c>
      <c r="JW37" s="11">
        <v>26.9</v>
      </c>
      <c r="JX37" s="11">
        <v>16.94</v>
      </c>
      <c r="JY37" s="11">
        <v>4.65</v>
      </c>
      <c r="JZ37" s="11">
        <v>4.65</v>
      </c>
      <c r="KA37" s="11">
        <v>2.33</v>
      </c>
      <c r="KT37" s="11">
        <v>11.8</v>
      </c>
      <c r="KU37" s="11">
        <v>23.6</v>
      </c>
      <c r="KV37" s="11">
        <v>23.6</v>
      </c>
      <c r="KX37" s="11">
        <v>23.6</v>
      </c>
      <c r="KY37" s="11">
        <v>11.8</v>
      </c>
      <c r="LJ37" s="11">
        <v>12.63</v>
      </c>
      <c r="LL37" s="11">
        <v>25.26</v>
      </c>
      <c r="LM37" s="11">
        <v>12.63</v>
      </c>
      <c r="LO37" s="11">
        <v>30.17</v>
      </c>
      <c r="LP37" s="11">
        <v>60.33</v>
      </c>
      <c r="LQ37" s="11">
        <v>60.33</v>
      </c>
      <c r="LS37" s="11">
        <v>60.33</v>
      </c>
      <c r="LT37" s="11">
        <v>60.33</v>
      </c>
      <c r="LU37" s="11">
        <v>60.33</v>
      </c>
      <c r="LV37" s="11">
        <v>30.17</v>
      </c>
      <c r="MY37" s="11">
        <v>7.65</v>
      </c>
      <c r="MZ37" s="11">
        <v>15.3</v>
      </c>
      <c r="NB37" s="11">
        <v>7.65</v>
      </c>
      <c r="NW37" s="11">
        <v>1.27</v>
      </c>
      <c r="NX37" s="11">
        <v>2.55</v>
      </c>
      <c r="NY37" s="11">
        <v>2.55</v>
      </c>
      <c r="NZ37" s="11">
        <v>2.55</v>
      </c>
      <c r="OA37" s="11">
        <v>1.27</v>
      </c>
    </row>
    <row r="38" hidden="1" spans="1:679">
      <c r="A38" s="11" t="s">
        <v>640</v>
      </c>
      <c r="E38" s="11">
        <v>625</v>
      </c>
      <c r="F38" s="11">
        <v>0</v>
      </c>
      <c r="G38" s="572">
        <v>468750</v>
      </c>
      <c r="H38" s="572">
        <v>468750</v>
      </c>
      <c r="I38" s="206">
        <f t="shared" si="1"/>
        <v>0</v>
      </c>
      <c r="HD38" s="11">
        <v>2.98</v>
      </c>
      <c r="HE38" s="11">
        <v>5.96</v>
      </c>
      <c r="HF38" s="11">
        <v>5.96</v>
      </c>
      <c r="HG38" s="11">
        <v>5.96</v>
      </c>
      <c r="HH38" s="11">
        <v>5.96</v>
      </c>
      <c r="HI38" s="11">
        <v>5.96</v>
      </c>
      <c r="HK38" s="11">
        <v>5.96</v>
      </c>
      <c r="HL38" s="11">
        <v>5.96</v>
      </c>
      <c r="HM38" s="11">
        <v>5.96</v>
      </c>
      <c r="HN38" s="11">
        <v>5.96</v>
      </c>
      <c r="HO38" s="11">
        <v>5.96</v>
      </c>
      <c r="HP38" s="11">
        <v>5.96</v>
      </c>
      <c r="HR38" s="11">
        <v>5.96</v>
      </c>
      <c r="HS38" s="11">
        <v>5.96</v>
      </c>
      <c r="HT38" s="11">
        <v>5.96</v>
      </c>
      <c r="HU38" s="11">
        <v>5.96</v>
      </c>
      <c r="HV38" s="11">
        <v>5.96</v>
      </c>
      <c r="HW38" s="11">
        <v>5.96</v>
      </c>
      <c r="HY38" s="11">
        <v>2.98</v>
      </c>
      <c r="IU38" s="11">
        <v>0.13</v>
      </c>
      <c r="IV38" s="11">
        <v>0.27</v>
      </c>
      <c r="IW38" s="11">
        <v>0.27</v>
      </c>
      <c r="IX38" s="11">
        <v>0.27</v>
      </c>
      <c r="IY38" s="11">
        <v>0.27</v>
      </c>
      <c r="JA38" s="11">
        <v>0.13</v>
      </c>
      <c r="JR38" s="11">
        <v>15.53</v>
      </c>
      <c r="JS38" s="11">
        <v>31.05</v>
      </c>
      <c r="JT38" s="11">
        <v>31.05</v>
      </c>
      <c r="JV38" s="11">
        <v>31.05</v>
      </c>
      <c r="JW38" s="11">
        <v>34</v>
      </c>
      <c r="JX38" s="11">
        <v>21.41</v>
      </c>
      <c r="JY38" s="11">
        <v>5.88</v>
      </c>
      <c r="JZ38" s="11">
        <v>5.88</v>
      </c>
      <c r="KA38" s="11">
        <v>2.94</v>
      </c>
      <c r="KT38" s="11">
        <v>3.05</v>
      </c>
      <c r="KU38" s="11">
        <v>6.1</v>
      </c>
      <c r="KV38" s="11">
        <v>6.1</v>
      </c>
      <c r="KX38" s="11">
        <v>6.1</v>
      </c>
      <c r="KY38" s="11">
        <v>3.05</v>
      </c>
      <c r="LJ38" s="11">
        <v>9.04</v>
      </c>
      <c r="LL38" s="11">
        <v>18.09</v>
      </c>
      <c r="LM38" s="11">
        <v>9.04</v>
      </c>
      <c r="LO38" s="11">
        <v>21.6</v>
      </c>
      <c r="LP38" s="11">
        <v>43.2</v>
      </c>
      <c r="LQ38" s="11">
        <v>43.2</v>
      </c>
      <c r="LS38" s="11">
        <v>43.2</v>
      </c>
      <c r="LT38" s="11">
        <v>43.2</v>
      </c>
      <c r="LU38" s="11">
        <v>43.2</v>
      </c>
      <c r="LV38" s="11">
        <v>21.6</v>
      </c>
      <c r="MY38" s="11">
        <v>3.34</v>
      </c>
      <c r="MZ38" s="11">
        <v>6.68</v>
      </c>
      <c r="NB38" s="11">
        <v>3.34</v>
      </c>
      <c r="NW38" s="11">
        <v>0.56</v>
      </c>
      <c r="NX38" s="11">
        <v>1.11</v>
      </c>
      <c r="NY38" s="11">
        <v>1.11</v>
      </c>
      <c r="NZ38" s="11">
        <v>1.11</v>
      </c>
      <c r="OA38" s="11">
        <v>0.56</v>
      </c>
    </row>
    <row r="39" hidden="1" spans="1:679">
      <c r="A39" s="11" t="s">
        <v>641</v>
      </c>
      <c r="E39" s="11">
        <v>2</v>
      </c>
      <c r="F39" s="11">
        <v>0</v>
      </c>
      <c r="G39" s="572">
        <v>70500</v>
      </c>
      <c r="H39" s="572">
        <v>70500</v>
      </c>
      <c r="I39" s="206">
        <f t="shared" si="1"/>
        <v>0</v>
      </c>
      <c r="HU39" s="11">
        <v>0.2</v>
      </c>
      <c r="HV39" s="11">
        <v>0.4</v>
      </c>
      <c r="HW39" s="11">
        <v>0.4</v>
      </c>
      <c r="HY39" s="11">
        <v>0.4</v>
      </c>
      <c r="HZ39" s="11">
        <v>0.4</v>
      </c>
      <c r="IA39" s="11">
        <v>0.2</v>
      </c>
    </row>
    <row r="40" hidden="1" spans="1:679">
      <c r="A40" s="11" t="s">
        <v>642</v>
      </c>
      <c r="E40" s="11">
        <v>3</v>
      </c>
      <c r="F40" s="11">
        <v>0</v>
      </c>
      <c r="G40" s="572">
        <v>28680</v>
      </c>
      <c r="H40" s="572">
        <v>28680</v>
      </c>
      <c r="I40" s="206">
        <f t="shared" si="1"/>
        <v>0</v>
      </c>
      <c r="QT40" s="11">
        <v>0.02</v>
      </c>
      <c r="QV40" s="11">
        <v>0.08</v>
      </c>
      <c r="QW40" s="11">
        <v>0.08</v>
      </c>
      <c r="QX40" s="11">
        <v>0.08</v>
      </c>
      <c r="QY40" s="11">
        <v>0.09</v>
      </c>
      <c r="QZ40" s="11">
        <v>0.15</v>
      </c>
      <c r="RA40" s="11">
        <v>0.15</v>
      </c>
      <c r="RC40" s="11">
        <v>0.15</v>
      </c>
      <c r="RD40" s="11">
        <v>0.15</v>
      </c>
      <c r="RE40" s="11">
        <v>0.15</v>
      </c>
      <c r="RF40" s="11">
        <v>0.15</v>
      </c>
      <c r="RG40" s="11">
        <v>0.15</v>
      </c>
      <c r="RH40" s="11">
        <v>0.14</v>
      </c>
      <c r="RJ40" s="11">
        <v>0.1</v>
      </c>
      <c r="RK40" s="11">
        <v>0.1</v>
      </c>
      <c r="RL40" s="11">
        <v>0.18</v>
      </c>
      <c r="RM40" s="11">
        <v>0.4</v>
      </c>
      <c r="RN40" s="11">
        <v>0.4</v>
      </c>
      <c r="RO40" s="11">
        <v>0.3</v>
      </c>
    </row>
    <row r="41" hidden="1" spans="1:679">
      <c r="A41" s="11" t="s">
        <v>643</v>
      </c>
      <c r="E41" s="11">
        <v>3</v>
      </c>
      <c r="F41" s="11">
        <v>0</v>
      </c>
      <c r="G41" s="572">
        <v>28680</v>
      </c>
      <c r="H41" s="572">
        <v>28680</v>
      </c>
      <c r="I41" s="206">
        <f t="shared" si="1"/>
        <v>0</v>
      </c>
      <c r="RS41" s="11">
        <v>0.01</v>
      </c>
      <c r="RT41" s="11">
        <v>0.03</v>
      </c>
      <c r="RU41" s="11">
        <v>0.03</v>
      </c>
      <c r="RV41" s="11">
        <v>0.05</v>
      </c>
      <c r="RX41" s="11">
        <v>0.1</v>
      </c>
      <c r="RY41" s="11">
        <v>0.1</v>
      </c>
      <c r="RZ41" s="11">
        <v>0.1</v>
      </c>
      <c r="SA41" s="11">
        <v>0.09</v>
      </c>
      <c r="SB41" s="11">
        <v>0.05</v>
      </c>
      <c r="SC41" s="11">
        <v>0.1</v>
      </c>
      <c r="SE41" s="11">
        <v>0.25</v>
      </c>
      <c r="SF41" s="11">
        <v>0.23</v>
      </c>
      <c r="SG41" s="11">
        <v>0.15</v>
      </c>
      <c r="SH41" s="11">
        <v>0.16</v>
      </c>
      <c r="SI41" s="11">
        <v>0.2</v>
      </c>
      <c r="SJ41" s="11">
        <v>0.18</v>
      </c>
      <c r="SP41" s="11">
        <v>0.13</v>
      </c>
      <c r="SQ41" s="11">
        <v>0.12</v>
      </c>
      <c r="SS41" s="11">
        <v>0.11</v>
      </c>
      <c r="ST41" s="11">
        <v>0.23</v>
      </c>
      <c r="SU41" s="11">
        <v>0.23</v>
      </c>
      <c r="SV41" s="11">
        <v>0.2</v>
      </c>
      <c r="SW41" s="11">
        <v>0.15</v>
      </c>
    </row>
    <row r="42" hidden="1" spans="1:679">
      <c r="A42" s="11" t="s">
        <v>644</v>
      </c>
      <c r="E42" s="11">
        <v>1</v>
      </c>
      <c r="F42" s="11">
        <v>0</v>
      </c>
      <c r="G42" s="572">
        <v>9560</v>
      </c>
      <c r="H42" s="572">
        <v>9560</v>
      </c>
      <c r="I42" s="206">
        <f t="shared" si="1"/>
        <v>0</v>
      </c>
      <c r="TZ42" s="11">
        <v>0.01</v>
      </c>
      <c r="UB42" s="11">
        <v>0.02</v>
      </c>
      <c r="UC42" s="11">
        <v>0.02</v>
      </c>
      <c r="UD42" s="11">
        <v>0.02</v>
      </c>
      <c r="UE42" s="11">
        <v>0.02</v>
      </c>
      <c r="UF42" s="11">
        <v>0.03</v>
      </c>
      <c r="UG42" s="11">
        <v>0.07</v>
      </c>
      <c r="UI42" s="11">
        <v>0.07</v>
      </c>
      <c r="UJ42" s="11">
        <v>0.07</v>
      </c>
      <c r="UK42" s="11">
        <v>0.07</v>
      </c>
      <c r="UL42" s="11">
        <v>0.07</v>
      </c>
      <c r="UM42" s="11">
        <v>0.06</v>
      </c>
      <c r="UN42" s="11">
        <v>0.03</v>
      </c>
      <c r="UP42" s="11">
        <v>0.03</v>
      </c>
      <c r="UQ42" s="11">
        <v>0.06</v>
      </c>
      <c r="UR42" s="11">
        <v>0.13</v>
      </c>
      <c r="US42" s="11">
        <v>0.13</v>
      </c>
      <c r="UT42" s="11">
        <v>0.1</v>
      </c>
    </row>
    <row r="43" hidden="1" spans="1:679">
      <c r="A43" s="11" t="s">
        <v>645</v>
      </c>
      <c r="E43" s="11">
        <v>7</v>
      </c>
      <c r="F43" s="11">
        <v>0</v>
      </c>
      <c r="G43" s="572">
        <v>66990</v>
      </c>
      <c r="H43" s="572">
        <v>66990</v>
      </c>
      <c r="I43" s="206">
        <f t="shared" si="1"/>
        <v>0</v>
      </c>
      <c r="UC43" s="11">
        <v>0.03</v>
      </c>
      <c r="UD43" s="11">
        <v>0.1</v>
      </c>
      <c r="UE43" s="11">
        <v>0.1</v>
      </c>
      <c r="UF43" s="11">
        <v>0.11</v>
      </c>
      <c r="UG43" s="11">
        <v>0.15</v>
      </c>
      <c r="UI43" s="11">
        <v>0.15</v>
      </c>
      <c r="UJ43" s="11">
        <v>0.15</v>
      </c>
      <c r="UK43" s="11">
        <v>0.15</v>
      </c>
      <c r="UL43" s="11">
        <v>0.15</v>
      </c>
      <c r="UM43" s="11">
        <v>0.15</v>
      </c>
      <c r="UN43" s="11">
        <v>0.15</v>
      </c>
      <c r="UP43" s="11">
        <v>0.13</v>
      </c>
      <c r="UQ43" s="11">
        <v>0.08</v>
      </c>
      <c r="UR43" s="11">
        <v>0.08</v>
      </c>
      <c r="US43" s="11">
        <v>0.08</v>
      </c>
      <c r="UT43" s="11">
        <v>0.13</v>
      </c>
      <c r="UU43" s="11">
        <v>0.3</v>
      </c>
      <c r="UW43" s="11">
        <v>0.3</v>
      </c>
      <c r="UX43" s="11">
        <v>0.3</v>
      </c>
      <c r="UY43" s="11">
        <v>0.22</v>
      </c>
      <c r="VI43" s="11">
        <v>0.01</v>
      </c>
      <c r="VK43" s="11">
        <v>0.05</v>
      </c>
      <c r="VL43" s="11">
        <v>0.05</v>
      </c>
      <c r="VM43" s="11">
        <v>0.05</v>
      </c>
      <c r="VN43" s="11">
        <v>0.06</v>
      </c>
      <c r="VO43" s="11">
        <v>0.08</v>
      </c>
      <c r="VP43" s="11">
        <v>0.08</v>
      </c>
      <c r="VR43" s="11">
        <v>0.08</v>
      </c>
      <c r="VS43" s="11">
        <v>0.08</v>
      </c>
      <c r="VT43" s="11">
        <v>0.08</v>
      </c>
      <c r="VU43" s="11">
        <v>0.07</v>
      </c>
      <c r="VV43" s="11">
        <v>0.07</v>
      </c>
      <c r="VW43" s="11">
        <v>0.07</v>
      </c>
      <c r="VY43" s="11">
        <v>0.07</v>
      </c>
      <c r="VZ43" s="11">
        <v>0.07</v>
      </c>
      <c r="WA43" s="11">
        <v>0.07</v>
      </c>
      <c r="WB43" s="11">
        <v>0.07</v>
      </c>
      <c r="WC43" s="11">
        <v>0.07</v>
      </c>
      <c r="WD43" s="11">
        <v>0.07</v>
      </c>
      <c r="WF43" s="11">
        <v>0.07</v>
      </c>
      <c r="WG43" s="11">
        <v>0.09</v>
      </c>
      <c r="WH43" s="11">
        <v>0.16</v>
      </c>
      <c r="WI43" s="11">
        <v>0.16</v>
      </c>
      <c r="WJ43" s="11">
        <v>0.17</v>
      </c>
      <c r="WK43" s="11">
        <v>0.2</v>
      </c>
      <c r="WM43" s="11">
        <v>0.2</v>
      </c>
      <c r="WN43" s="11">
        <v>0.17</v>
      </c>
      <c r="WO43" s="11">
        <v>0.07</v>
      </c>
      <c r="WQ43" s="11">
        <v>0.07</v>
      </c>
      <c r="WR43" s="11">
        <v>0.07</v>
      </c>
      <c r="WT43" s="11">
        <v>0.07</v>
      </c>
      <c r="WU43" s="11">
        <v>0.07</v>
      </c>
      <c r="WV43" s="11">
        <v>0.07</v>
      </c>
      <c r="WW43" s="11">
        <v>0.07</v>
      </c>
      <c r="WX43" s="11">
        <v>0.07</v>
      </c>
      <c r="WY43" s="11">
        <v>0.06</v>
      </c>
      <c r="XA43" s="11">
        <v>0.02</v>
      </c>
      <c r="XB43" s="11">
        <v>0.02</v>
      </c>
      <c r="XC43" s="11">
        <v>0.02</v>
      </c>
      <c r="XD43" s="11">
        <v>0.02</v>
      </c>
      <c r="XE43" s="11">
        <v>0.02</v>
      </c>
      <c r="XF43" s="11">
        <v>0.02</v>
      </c>
      <c r="XH43" s="11">
        <v>0.02</v>
      </c>
      <c r="XI43" s="11">
        <v>0.02</v>
      </c>
      <c r="XJ43" s="11">
        <v>0.02</v>
      </c>
      <c r="XK43" s="11">
        <v>0.06</v>
      </c>
      <c r="XL43" s="11">
        <v>0.16</v>
      </c>
      <c r="XM43" s="11">
        <v>0.16</v>
      </c>
      <c r="XO43" s="11">
        <v>0.16</v>
      </c>
      <c r="XP43" s="11">
        <v>0.16</v>
      </c>
      <c r="XQ43" s="11">
        <v>0.12</v>
      </c>
    </row>
    <row r="44" hidden="1" spans="1:679">
      <c r="A44" s="11" t="s">
        <v>646</v>
      </c>
      <c r="E44" s="11">
        <v>650</v>
      </c>
      <c r="F44" s="11">
        <v>0</v>
      </c>
      <c r="G44" s="572">
        <v>113750</v>
      </c>
      <c r="H44" s="572">
        <v>113750</v>
      </c>
      <c r="I44" s="206">
        <f t="shared" si="1"/>
        <v>0</v>
      </c>
      <c r="YD44" s="11">
        <v>4.88</v>
      </c>
      <c r="YE44" s="11">
        <v>19.5</v>
      </c>
      <c r="YF44" s="11">
        <v>19.5</v>
      </c>
      <c r="YG44" s="11">
        <v>19.5</v>
      </c>
      <c r="YH44" s="11">
        <v>19.5</v>
      </c>
      <c r="YJ44" s="11">
        <v>20.43</v>
      </c>
      <c r="YK44" s="11">
        <v>23.21</v>
      </c>
      <c r="YL44" s="11">
        <v>23.21</v>
      </c>
      <c r="YM44" s="11">
        <v>23.21</v>
      </c>
      <c r="YN44" s="11">
        <v>23.21</v>
      </c>
      <c r="YO44" s="11">
        <v>23.21</v>
      </c>
      <c r="YQ44" s="11">
        <v>23.21</v>
      </c>
      <c r="YR44" s="11">
        <v>31.34</v>
      </c>
      <c r="YS44" s="11">
        <v>55.71</v>
      </c>
      <c r="YT44" s="11">
        <v>55.71</v>
      </c>
      <c r="YU44" s="11">
        <v>55.71</v>
      </c>
      <c r="YV44" s="11">
        <v>55.71</v>
      </c>
      <c r="YX44" s="11">
        <v>55.71</v>
      </c>
      <c r="YY44" s="11">
        <v>55.71</v>
      </c>
      <c r="YZ44" s="11">
        <v>41.79</v>
      </c>
    </row>
    <row r="45" hidden="1" spans="1:679">
      <c r="A45" s="11" t="s">
        <v>647</v>
      </c>
      <c r="E45" s="11">
        <v>3000</v>
      </c>
      <c r="F45" s="11">
        <v>0</v>
      </c>
      <c r="G45" s="572">
        <v>4935000</v>
      </c>
      <c r="H45" s="572">
        <v>4935000</v>
      </c>
      <c r="I45" s="206">
        <f t="shared" si="1"/>
        <v>0</v>
      </c>
      <c r="XD45" s="11">
        <v>27.69</v>
      </c>
      <c r="XE45" s="11">
        <v>110.77</v>
      </c>
      <c r="XF45" s="11">
        <v>83.07</v>
      </c>
      <c r="XI45" s="11">
        <v>27.69</v>
      </c>
      <c r="XJ45" s="11">
        <v>110.77</v>
      </c>
      <c r="XK45" s="11">
        <v>110.77</v>
      </c>
      <c r="XL45" s="11">
        <v>99.69</v>
      </c>
      <c r="XM45" s="11">
        <v>66.46</v>
      </c>
      <c r="XO45" s="11">
        <v>66.46</v>
      </c>
      <c r="XP45" s="11">
        <v>66.46</v>
      </c>
      <c r="XQ45" s="11">
        <v>66.46</v>
      </c>
      <c r="XR45" s="11">
        <v>105.23</v>
      </c>
      <c r="XS45" s="11">
        <v>221.53</v>
      </c>
      <c r="XT45" s="11">
        <v>221.53</v>
      </c>
      <c r="XV45" s="11">
        <v>221.53</v>
      </c>
      <c r="XW45" s="11">
        <v>221.53</v>
      </c>
      <c r="XX45" s="11">
        <v>177.22</v>
      </c>
      <c r="XY45" s="11">
        <v>44.31</v>
      </c>
      <c r="XZ45" s="11">
        <v>44.31</v>
      </c>
      <c r="YA45" s="11">
        <v>68.83</v>
      </c>
      <c r="YC45" s="11">
        <v>142.39</v>
      </c>
      <c r="YD45" s="11">
        <v>131.32</v>
      </c>
      <c r="YE45" s="11">
        <v>98.09</v>
      </c>
      <c r="YF45" s="11">
        <v>98.09</v>
      </c>
      <c r="YG45" s="11">
        <v>98.09</v>
      </c>
      <c r="YH45" s="11">
        <v>98.09</v>
      </c>
      <c r="YJ45" s="11">
        <v>98.09</v>
      </c>
      <c r="YK45" s="11">
        <v>73.56</v>
      </c>
    </row>
    <row r="46" hidden="1" spans="1:679">
      <c r="A46" s="11" t="s">
        <v>648</v>
      </c>
      <c r="E46" s="11">
        <v>20</v>
      </c>
      <c r="F46" s="11">
        <v>0</v>
      </c>
      <c r="G46" s="572">
        <v>483000</v>
      </c>
      <c r="H46" s="572">
        <v>483000</v>
      </c>
      <c r="I46" s="206">
        <f t="shared" si="1"/>
        <v>0</v>
      </c>
      <c r="U46" s="11">
        <v>0.1</v>
      </c>
      <c r="W46" s="11">
        <v>0.1</v>
      </c>
      <c r="X46" s="11">
        <v>0.1</v>
      </c>
      <c r="Y46" s="11">
        <v>0.1</v>
      </c>
      <c r="Z46" s="11">
        <v>0.1</v>
      </c>
      <c r="AA46" s="11">
        <v>0.1</v>
      </c>
      <c r="BX46" s="11">
        <v>0.02</v>
      </c>
      <c r="BY46" s="11">
        <v>0.02</v>
      </c>
      <c r="CA46" s="11">
        <v>0.02</v>
      </c>
      <c r="CB46" s="11">
        <v>0.02</v>
      </c>
      <c r="CC46" s="11">
        <v>0.02</v>
      </c>
      <c r="CD46" s="11">
        <v>0.02</v>
      </c>
      <c r="CJ46" s="11">
        <v>0.02</v>
      </c>
      <c r="CK46" s="11">
        <v>0.02</v>
      </c>
      <c r="CL46" s="11">
        <v>0.02</v>
      </c>
      <c r="CM46" s="11">
        <v>0.02</v>
      </c>
      <c r="CO46" s="11">
        <v>0.02</v>
      </c>
      <c r="CP46" s="11">
        <v>0.02</v>
      </c>
      <c r="CQ46" s="11">
        <v>0.02</v>
      </c>
      <c r="CR46" s="11">
        <v>0.02</v>
      </c>
      <c r="CS46" s="11">
        <v>0.02</v>
      </c>
      <c r="CT46" s="11">
        <v>0.02</v>
      </c>
      <c r="CV46" s="11">
        <v>0.02</v>
      </c>
      <c r="CW46" s="11">
        <v>0.02</v>
      </c>
      <c r="CX46" s="11">
        <v>0.02</v>
      </c>
      <c r="CY46" s="11">
        <v>0.02</v>
      </c>
      <c r="CZ46" s="11">
        <v>0.02</v>
      </c>
      <c r="DA46" s="11">
        <v>0.02</v>
      </c>
      <c r="DC46" s="11">
        <v>0.02</v>
      </c>
      <c r="DD46" s="11">
        <v>0.02</v>
      </c>
      <c r="DE46" s="11">
        <v>0.02</v>
      </c>
      <c r="DF46" s="11">
        <v>0.02</v>
      </c>
      <c r="DG46" s="11">
        <v>0.02</v>
      </c>
      <c r="DH46" s="11">
        <v>0.02</v>
      </c>
      <c r="DJ46" s="11">
        <v>0.02</v>
      </c>
      <c r="DK46" s="11">
        <v>0.02</v>
      </c>
      <c r="DL46" s="11">
        <v>0.02</v>
      </c>
      <c r="DM46" s="11">
        <v>0.02</v>
      </c>
      <c r="DN46" s="11">
        <v>0.02</v>
      </c>
      <c r="DO46" s="11">
        <v>0.02</v>
      </c>
      <c r="DQ46" s="11">
        <v>0.02</v>
      </c>
      <c r="DR46" s="11">
        <v>0.02</v>
      </c>
      <c r="DS46" s="11">
        <v>0.02</v>
      </c>
      <c r="DT46" s="11">
        <v>0.02</v>
      </c>
      <c r="DU46" s="11">
        <v>0.02</v>
      </c>
      <c r="DV46" s="11">
        <v>0.02</v>
      </c>
      <c r="DX46" s="11">
        <v>0.02</v>
      </c>
      <c r="DY46" s="11">
        <v>0.02</v>
      </c>
      <c r="DZ46" s="11">
        <v>0.02</v>
      </c>
      <c r="EA46" s="11">
        <v>0.02</v>
      </c>
      <c r="EB46" s="11">
        <v>0.02</v>
      </c>
      <c r="EC46" s="11">
        <v>0.02</v>
      </c>
      <c r="EE46" s="11">
        <v>0.02</v>
      </c>
      <c r="EF46" s="11">
        <v>0.02</v>
      </c>
      <c r="EG46" s="11">
        <v>0.02</v>
      </c>
      <c r="EH46" s="11">
        <v>0.02</v>
      </c>
      <c r="EI46" s="11">
        <v>0.02</v>
      </c>
      <c r="EJ46" s="11">
        <v>0.02</v>
      </c>
      <c r="EL46" s="11">
        <v>0.02</v>
      </c>
      <c r="EM46" s="11">
        <v>0.02</v>
      </c>
      <c r="EN46" s="11">
        <v>0.02</v>
      </c>
      <c r="EO46" s="11">
        <v>0.02</v>
      </c>
      <c r="EP46" s="11">
        <v>0.02</v>
      </c>
      <c r="EQ46" s="11">
        <v>0.02</v>
      </c>
      <c r="ES46" s="11">
        <v>0.02</v>
      </c>
      <c r="ET46" s="11">
        <v>0.02</v>
      </c>
      <c r="EZ46" s="11">
        <v>0.02</v>
      </c>
      <c r="FA46" s="11">
        <v>0.02</v>
      </c>
      <c r="FB46" s="11">
        <v>0.02</v>
      </c>
      <c r="FC46" s="11">
        <v>0.02</v>
      </c>
      <c r="FD46" s="11">
        <v>0.02</v>
      </c>
      <c r="FE46" s="11">
        <v>0.02</v>
      </c>
      <c r="FG46" s="11">
        <v>0.02</v>
      </c>
      <c r="FH46" s="11">
        <v>0.02</v>
      </c>
      <c r="FI46" s="11">
        <v>0.02</v>
      </c>
      <c r="FJ46" s="11">
        <v>0.02</v>
      </c>
      <c r="FK46" s="11">
        <v>0.02</v>
      </c>
      <c r="FL46" s="11">
        <v>0.02</v>
      </c>
      <c r="FN46" s="11">
        <v>0.02</v>
      </c>
      <c r="FO46" s="11">
        <v>0.02</v>
      </c>
      <c r="FP46" s="11">
        <v>0.02</v>
      </c>
      <c r="FQ46" s="11">
        <v>0.02</v>
      </c>
      <c r="FR46" s="11">
        <v>0.02</v>
      </c>
      <c r="FS46" s="11">
        <v>0.02</v>
      </c>
      <c r="FU46" s="11">
        <v>0.02</v>
      </c>
      <c r="FV46" s="11">
        <v>0.02</v>
      </c>
      <c r="FW46" s="11">
        <v>0.02</v>
      </c>
      <c r="FX46" s="11">
        <v>0.02</v>
      </c>
      <c r="FY46" s="11">
        <v>0.02</v>
      </c>
      <c r="FZ46" s="11">
        <v>0.02</v>
      </c>
      <c r="GB46" s="11">
        <v>0.02</v>
      </c>
      <c r="GC46" s="11">
        <v>0.02</v>
      </c>
      <c r="GD46" s="11">
        <v>0.02</v>
      </c>
      <c r="GE46" s="11">
        <v>0.02</v>
      </c>
      <c r="GF46" s="11">
        <v>0.02</v>
      </c>
      <c r="GG46" s="11">
        <v>0.02</v>
      </c>
      <c r="GI46" s="11">
        <v>0.02</v>
      </c>
      <c r="GJ46" s="11">
        <v>0.02</v>
      </c>
      <c r="GK46" s="11">
        <v>0.02</v>
      </c>
      <c r="GL46" s="11">
        <v>0.02</v>
      </c>
      <c r="GM46" s="11">
        <v>0.02</v>
      </c>
      <c r="GN46" s="11">
        <v>0.02</v>
      </c>
      <c r="GP46" s="11">
        <v>0.02</v>
      </c>
      <c r="GQ46" s="11">
        <v>0.02</v>
      </c>
      <c r="GR46" s="11">
        <v>0.02</v>
      </c>
      <c r="GS46" s="11">
        <v>0.02</v>
      </c>
      <c r="GT46" s="11">
        <v>0.02</v>
      </c>
      <c r="GU46" s="11">
        <v>0.02</v>
      </c>
      <c r="GW46" s="11">
        <v>0.02</v>
      </c>
      <c r="GX46" s="11">
        <v>0.02</v>
      </c>
      <c r="GY46" s="11">
        <v>0.02</v>
      </c>
      <c r="GZ46" s="11">
        <v>0.02</v>
      </c>
      <c r="HA46" s="11">
        <v>0.02</v>
      </c>
      <c r="HB46" s="11">
        <v>0.02</v>
      </c>
      <c r="HD46" s="11">
        <v>0.02</v>
      </c>
      <c r="HE46" s="11">
        <v>0.02</v>
      </c>
      <c r="HF46" s="11">
        <v>0.02</v>
      </c>
      <c r="HG46" s="11">
        <v>0.02</v>
      </c>
      <c r="HH46" s="11">
        <v>0.02</v>
      </c>
      <c r="HI46" s="11">
        <v>0.02</v>
      </c>
      <c r="HK46" s="11">
        <v>0.02</v>
      </c>
      <c r="HL46" s="11">
        <v>0.02</v>
      </c>
      <c r="HM46" s="11">
        <v>0.02</v>
      </c>
      <c r="HN46" s="11">
        <v>0.02</v>
      </c>
      <c r="HO46" s="11">
        <v>0.02</v>
      </c>
      <c r="HP46" s="11">
        <v>0.02</v>
      </c>
      <c r="HR46" s="11">
        <v>0.02</v>
      </c>
      <c r="HS46" s="11">
        <v>0.02</v>
      </c>
      <c r="HT46" s="11">
        <v>0.02</v>
      </c>
      <c r="HU46" s="11">
        <v>0.02</v>
      </c>
      <c r="HV46" s="11">
        <v>0.02</v>
      </c>
      <c r="HW46" s="11">
        <v>0.02</v>
      </c>
      <c r="HY46" s="11">
        <v>0.02</v>
      </c>
      <c r="HZ46" s="11">
        <v>0.02</v>
      </c>
      <c r="IA46" s="11">
        <v>0.02</v>
      </c>
      <c r="IB46" s="11">
        <v>0.03</v>
      </c>
      <c r="IC46" s="11">
        <v>0.04</v>
      </c>
      <c r="ID46" s="11">
        <v>0.04</v>
      </c>
      <c r="IF46" s="11">
        <v>0.04</v>
      </c>
      <c r="IG46" s="11">
        <v>0.04</v>
      </c>
      <c r="IH46" s="11">
        <v>0.04</v>
      </c>
      <c r="II46" s="11">
        <v>0.04</v>
      </c>
      <c r="IJ46" s="11">
        <v>0.05</v>
      </c>
      <c r="IK46" s="11">
        <v>0.05</v>
      </c>
      <c r="IM46" s="11">
        <v>0.05</v>
      </c>
      <c r="IN46" s="11">
        <v>0.05</v>
      </c>
      <c r="IP46" s="11">
        <v>0.08</v>
      </c>
      <c r="IQ46" s="11">
        <v>0.1</v>
      </c>
      <c r="IR46" s="11">
        <v>0.1</v>
      </c>
      <c r="IT46" s="11">
        <v>0.1</v>
      </c>
      <c r="IU46" s="11">
        <v>0.06</v>
      </c>
      <c r="IV46" s="11">
        <v>0.02</v>
      </c>
      <c r="IW46" s="11">
        <v>0.02</v>
      </c>
      <c r="IX46" s="11">
        <v>0.02</v>
      </c>
      <c r="IY46" s="11">
        <v>0.02</v>
      </c>
      <c r="JA46" s="11">
        <v>0.03</v>
      </c>
      <c r="JB46" s="11">
        <v>0.03</v>
      </c>
      <c r="JC46" s="11">
        <v>0.03</v>
      </c>
      <c r="JD46" s="11">
        <v>0.03</v>
      </c>
      <c r="JE46" s="11">
        <v>0.03</v>
      </c>
      <c r="JF46" s="11">
        <v>0.08</v>
      </c>
      <c r="JH46" s="11">
        <v>0.13</v>
      </c>
      <c r="JI46" s="11">
        <v>0.13</v>
      </c>
      <c r="JJ46" s="11">
        <v>0.13</v>
      </c>
      <c r="JK46" s="11">
        <v>0.13</v>
      </c>
      <c r="JL46" s="11">
        <v>0.13</v>
      </c>
      <c r="JM46" s="11">
        <v>0.16</v>
      </c>
      <c r="JO46" s="11">
        <v>0.19</v>
      </c>
      <c r="JP46" s="11">
        <v>0.19</v>
      </c>
      <c r="JQ46" s="11">
        <v>0.19</v>
      </c>
      <c r="JR46" s="11">
        <v>0.31</v>
      </c>
      <c r="JS46" s="11">
        <v>0.44</v>
      </c>
      <c r="JT46" s="11">
        <v>0.44</v>
      </c>
      <c r="JV46" s="11">
        <v>0.44</v>
      </c>
      <c r="JW46" s="11">
        <v>0.23</v>
      </c>
      <c r="JX46" s="11">
        <v>0.02</v>
      </c>
      <c r="JY46" s="11">
        <v>0.02</v>
      </c>
      <c r="JZ46" s="11">
        <v>0.02</v>
      </c>
      <c r="KA46" s="11">
        <v>0.04</v>
      </c>
      <c r="KC46" s="11">
        <v>0.06</v>
      </c>
      <c r="KD46" s="11">
        <v>0.06</v>
      </c>
      <c r="KE46" s="11">
        <v>0.06</v>
      </c>
      <c r="KF46" s="11">
        <v>0.06</v>
      </c>
      <c r="KG46" s="11">
        <v>0.06</v>
      </c>
      <c r="KH46" s="11">
        <v>0.06</v>
      </c>
      <c r="KJ46" s="11">
        <v>0.06</v>
      </c>
      <c r="KK46" s="11">
        <v>0.06</v>
      </c>
      <c r="KL46" s="11">
        <v>0.04</v>
      </c>
      <c r="KM46" s="11">
        <v>0.02</v>
      </c>
      <c r="KN46" s="11">
        <v>0.02</v>
      </c>
      <c r="KO46" s="11">
        <v>0.02</v>
      </c>
      <c r="KQ46" s="11">
        <v>0.02</v>
      </c>
      <c r="KR46" s="11">
        <v>0.02</v>
      </c>
      <c r="KS46" s="11">
        <v>0.02</v>
      </c>
      <c r="KT46" s="11">
        <v>0.02</v>
      </c>
      <c r="KU46" s="11">
        <v>0.02</v>
      </c>
      <c r="KV46" s="11">
        <v>0.02</v>
      </c>
      <c r="KX46" s="11">
        <v>0.01</v>
      </c>
      <c r="LB46" s="11">
        <v>0.27</v>
      </c>
      <c r="LC46" s="11">
        <v>0.54</v>
      </c>
      <c r="LE46" s="11">
        <v>0.54</v>
      </c>
      <c r="LF46" s="11">
        <v>0.67</v>
      </c>
      <c r="LG46" s="11">
        <v>0.8</v>
      </c>
      <c r="LH46" s="11">
        <v>1.41</v>
      </c>
      <c r="LI46" s="11">
        <v>2.01</v>
      </c>
      <c r="LJ46" s="11">
        <v>1</v>
      </c>
      <c r="LM46" s="11">
        <v>0.1</v>
      </c>
      <c r="LN46" s="11">
        <v>0.2</v>
      </c>
      <c r="LO46" s="11">
        <v>0.2</v>
      </c>
      <c r="LP46" s="11">
        <v>0.2</v>
      </c>
      <c r="LQ46" s="11">
        <v>0.1</v>
      </c>
      <c r="NF46" s="11">
        <v>0.02</v>
      </c>
      <c r="NG46" s="11">
        <v>0.04</v>
      </c>
      <c r="NI46" s="11">
        <v>0.04</v>
      </c>
      <c r="NJ46" s="11">
        <v>0.04</v>
      </c>
      <c r="NK46" s="11">
        <v>0.04</v>
      </c>
      <c r="NL46" s="11">
        <v>0.04</v>
      </c>
      <c r="NM46" s="11">
        <v>0.06</v>
      </c>
      <c r="NN46" s="11">
        <v>0.07</v>
      </c>
      <c r="NP46" s="11">
        <v>0.07</v>
      </c>
      <c r="NQ46" s="11">
        <v>0.07</v>
      </c>
      <c r="NR46" s="11">
        <v>0.12</v>
      </c>
      <c r="NS46" s="11">
        <v>0.17</v>
      </c>
      <c r="NT46" s="11">
        <v>0.17</v>
      </c>
      <c r="NU46" s="11">
        <v>0.17</v>
      </c>
      <c r="NW46" s="11">
        <v>0.08</v>
      </c>
      <c r="OA46" s="11">
        <v>0.01</v>
      </c>
      <c r="OB46" s="11">
        <v>0.02</v>
      </c>
      <c r="OD46" s="11">
        <v>0.02</v>
      </c>
      <c r="OE46" s="11">
        <v>0.02</v>
      </c>
      <c r="OF46" s="11">
        <v>0.02</v>
      </c>
      <c r="OG46" s="11">
        <v>0.02</v>
      </c>
      <c r="OH46" s="11">
        <v>0.02</v>
      </c>
      <c r="OI46" s="11">
        <v>0.01</v>
      </c>
      <c r="YA46" s="11">
        <v>0.06</v>
      </c>
      <c r="YC46" s="11">
        <v>0.25</v>
      </c>
      <c r="YD46" s="11">
        <v>0.25</v>
      </c>
      <c r="YE46" s="11">
        <v>0.25</v>
      </c>
      <c r="YF46" s="11">
        <v>0.25</v>
      </c>
      <c r="YG46" s="11">
        <v>0.25</v>
      </c>
      <c r="YH46" s="11">
        <v>0.25</v>
      </c>
      <c r="YJ46" s="11">
        <v>0.25</v>
      </c>
      <c r="YK46" s="11">
        <v>0.19</v>
      </c>
    </row>
    <row r="47" hidden="1" spans="1:679">
      <c r="A47" s="11" t="s">
        <v>649</v>
      </c>
      <c r="E47" s="11">
        <v>2</v>
      </c>
      <c r="F47" s="11">
        <v>0</v>
      </c>
      <c r="G47" s="572">
        <v>117500</v>
      </c>
      <c r="H47" s="572">
        <v>117500</v>
      </c>
      <c r="I47" s="206">
        <f t="shared" si="1"/>
        <v>0</v>
      </c>
      <c r="YZ47" s="11">
        <v>0.17</v>
      </c>
      <c r="ZA47" s="11">
        <v>0.67</v>
      </c>
      <c r="ZB47" s="11">
        <v>0.67</v>
      </c>
      <c r="ZC47" s="11">
        <v>0.5</v>
      </c>
    </row>
    <row r="48" hidden="1" spans="1:679">
      <c r="A48" s="11" t="s">
        <v>650</v>
      </c>
      <c r="E48" s="11">
        <v>23</v>
      </c>
      <c r="F48" s="11">
        <v>0</v>
      </c>
      <c r="G48" s="572">
        <v>135700</v>
      </c>
      <c r="H48" s="572">
        <v>135700</v>
      </c>
      <c r="I48" s="206">
        <f t="shared" si="1"/>
        <v>0</v>
      </c>
      <c r="VS48" s="11">
        <v>0.05</v>
      </c>
      <c r="VT48" s="11">
        <v>0.2</v>
      </c>
      <c r="VU48" s="11">
        <v>0.2</v>
      </c>
      <c r="VV48" s="11">
        <v>0.24</v>
      </c>
      <c r="VW48" s="11">
        <v>0.38</v>
      </c>
      <c r="VY48" s="11">
        <v>0.38</v>
      </c>
      <c r="VZ48" s="11">
        <v>0.38</v>
      </c>
      <c r="WA48" s="11">
        <v>0.38</v>
      </c>
      <c r="WB48" s="11">
        <v>0.38</v>
      </c>
      <c r="WC48" s="11">
        <v>0.38</v>
      </c>
      <c r="WD48" s="11">
        <v>0.38</v>
      </c>
      <c r="WF48" s="11">
        <v>0.39</v>
      </c>
      <c r="WG48" s="11">
        <v>0.45</v>
      </c>
      <c r="WH48" s="11">
        <v>0.45</v>
      </c>
      <c r="WI48" s="11">
        <v>0.45</v>
      </c>
      <c r="WJ48" s="11">
        <v>0.42</v>
      </c>
      <c r="WK48" s="11">
        <v>0.27</v>
      </c>
      <c r="WM48" s="11">
        <v>0.12</v>
      </c>
      <c r="WN48" s="11">
        <v>0.2</v>
      </c>
      <c r="WO48" s="11">
        <v>0.45</v>
      </c>
      <c r="WQ48" s="11">
        <v>0.42</v>
      </c>
      <c r="WR48" s="11">
        <v>0.3</v>
      </c>
      <c r="WT48" s="11">
        <v>0.2</v>
      </c>
      <c r="WU48" s="11">
        <v>0.2</v>
      </c>
      <c r="WV48" s="11">
        <v>0.17</v>
      </c>
      <c r="WW48" s="11">
        <v>0.07</v>
      </c>
      <c r="WX48" s="11">
        <v>0.07</v>
      </c>
      <c r="WY48" s="11">
        <v>0.05</v>
      </c>
      <c r="XB48" s="11">
        <v>0.28</v>
      </c>
      <c r="XC48" s="11">
        <v>0.83</v>
      </c>
      <c r="XF48" s="11">
        <v>0.46</v>
      </c>
      <c r="XH48" s="11">
        <v>1.93</v>
      </c>
      <c r="XI48" s="11">
        <v>2.13</v>
      </c>
      <c r="XJ48" s="11">
        <v>1.65</v>
      </c>
      <c r="XK48" s="11">
        <v>1.1</v>
      </c>
      <c r="XL48" s="11">
        <v>1.1</v>
      </c>
      <c r="XM48" s="11">
        <v>0.92</v>
      </c>
      <c r="XO48" s="11">
        <v>0.45</v>
      </c>
      <c r="XP48" s="11">
        <v>0.7</v>
      </c>
      <c r="XQ48" s="11">
        <v>0.61</v>
      </c>
      <c r="XR48" s="11">
        <v>0.33</v>
      </c>
      <c r="XS48" s="11">
        <v>0.33</v>
      </c>
      <c r="XT48" s="11">
        <v>0.33</v>
      </c>
      <c r="XV48" s="11">
        <v>0.32</v>
      </c>
      <c r="XW48" s="11">
        <v>0.3</v>
      </c>
      <c r="XX48" s="11">
        <v>0.3</v>
      </c>
      <c r="XY48" s="11">
        <v>0.3</v>
      </c>
      <c r="XZ48" s="11">
        <v>0.25</v>
      </c>
      <c r="YA48" s="11">
        <v>0.08</v>
      </c>
      <c r="YC48" s="11">
        <v>0.08</v>
      </c>
      <c r="YD48" s="11">
        <v>0.08</v>
      </c>
      <c r="YE48" s="11">
        <v>0.08</v>
      </c>
      <c r="YF48" s="11">
        <v>0.06</v>
      </c>
    </row>
    <row r="49" hidden="1" spans="1:700">
      <c r="A49" s="11" t="s">
        <v>651</v>
      </c>
      <c r="E49" s="11">
        <v>13</v>
      </c>
      <c r="F49" s="11">
        <v>0</v>
      </c>
      <c r="G49" s="572">
        <v>152750</v>
      </c>
      <c r="H49" s="572">
        <v>152750</v>
      </c>
      <c r="I49" s="206">
        <f t="shared" si="1"/>
        <v>0</v>
      </c>
      <c r="YN49" s="11">
        <v>0.33</v>
      </c>
      <c r="YO49" s="11">
        <v>0.98</v>
      </c>
      <c r="YR49" s="11">
        <v>0.76</v>
      </c>
      <c r="YS49" s="11">
        <v>3.03</v>
      </c>
      <c r="YT49" s="11">
        <v>3.03</v>
      </c>
      <c r="YU49" s="11">
        <v>2.49</v>
      </c>
      <c r="YV49" s="11">
        <v>0.87</v>
      </c>
      <c r="YX49" s="11">
        <v>0.87</v>
      </c>
      <c r="YY49" s="11">
        <v>0.65</v>
      </c>
    </row>
    <row r="50" hidden="1" spans="1:700">
      <c r="A50" s="11" t="s">
        <v>652</v>
      </c>
      <c r="E50" s="11">
        <v>37125</v>
      </c>
      <c r="F50" s="11">
        <v>22506.58</v>
      </c>
      <c r="G50" s="572">
        <v>2227500</v>
      </c>
      <c r="H50" s="572">
        <v>2227500</v>
      </c>
      <c r="I50" s="206">
        <f t="shared" si="1"/>
        <v>22506.58</v>
      </c>
      <c r="AW50" s="11">
        <v>189.2</v>
      </c>
      <c r="AY50" s="11">
        <v>189.2</v>
      </c>
      <c r="AZ50" s="11">
        <v>189.2</v>
      </c>
      <c r="BA50" s="11">
        <v>141.9</v>
      </c>
      <c r="BB50" s="11">
        <v>141.9</v>
      </c>
      <c r="BC50" s="11">
        <v>141.9</v>
      </c>
      <c r="BD50" s="11">
        <v>141.9</v>
      </c>
      <c r="BF50" s="11">
        <v>141.9</v>
      </c>
      <c r="BG50" s="11">
        <v>141.9</v>
      </c>
      <c r="BH50" s="11">
        <v>141.9</v>
      </c>
      <c r="BI50" s="11">
        <v>141.9</v>
      </c>
      <c r="BJ50" s="11">
        <v>141.9</v>
      </c>
      <c r="BK50" s="11">
        <v>141.9</v>
      </c>
      <c r="BM50" s="11">
        <v>141.9</v>
      </c>
      <c r="BN50" s="11">
        <v>141.9</v>
      </c>
      <c r="BO50" s="11">
        <v>141.9</v>
      </c>
      <c r="BP50" s="11">
        <v>141.9</v>
      </c>
      <c r="BQ50" s="11">
        <v>141.9</v>
      </c>
      <c r="BR50" s="11">
        <v>141.9</v>
      </c>
      <c r="BT50" s="11">
        <v>141.9</v>
      </c>
      <c r="BU50" s="11">
        <v>141.9</v>
      </c>
      <c r="BV50" s="11">
        <v>141.9</v>
      </c>
      <c r="BW50" s="11">
        <v>141.9</v>
      </c>
      <c r="BX50" s="11">
        <v>120.97</v>
      </c>
      <c r="BY50" s="11">
        <v>120.97</v>
      </c>
      <c r="CA50" s="11">
        <v>120.97</v>
      </c>
      <c r="CB50" s="11">
        <v>120.97</v>
      </c>
      <c r="CC50" s="11">
        <v>120.97</v>
      </c>
      <c r="CD50" s="11">
        <v>120.97</v>
      </c>
      <c r="CJ50" s="11">
        <v>161.29</v>
      </c>
      <c r="CK50" s="11">
        <v>161.29</v>
      </c>
      <c r="CL50" s="11">
        <v>161.29</v>
      </c>
      <c r="CM50" s="11">
        <v>161.29</v>
      </c>
      <c r="CO50" s="11">
        <v>161.29</v>
      </c>
      <c r="CP50" s="11">
        <v>161.29</v>
      </c>
      <c r="CQ50" s="11">
        <v>161.29</v>
      </c>
      <c r="CR50" s="11">
        <v>161.29</v>
      </c>
      <c r="CS50" s="11">
        <v>161.29</v>
      </c>
      <c r="CT50" s="11">
        <v>161.29</v>
      </c>
      <c r="CV50" s="11">
        <v>161.29</v>
      </c>
      <c r="CW50" s="11">
        <v>161.29</v>
      </c>
      <c r="CX50" s="11">
        <v>161.29</v>
      </c>
      <c r="CY50" s="11">
        <v>168.11</v>
      </c>
      <c r="CZ50" s="11">
        <v>174.92</v>
      </c>
      <c r="DA50" s="11">
        <v>174.92</v>
      </c>
      <c r="DC50" s="11">
        <v>174.92</v>
      </c>
      <c r="DD50" s="11">
        <v>174.92</v>
      </c>
      <c r="DE50" s="11">
        <v>174.92</v>
      </c>
      <c r="DF50" s="11">
        <v>174.92</v>
      </c>
      <c r="DG50" s="11">
        <v>174.92</v>
      </c>
      <c r="DH50" s="11">
        <v>174.92</v>
      </c>
      <c r="DJ50" s="11">
        <v>174.92</v>
      </c>
      <c r="DK50" s="11">
        <v>174.92</v>
      </c>
      <c r="DL50" s="11">
        <v>174.92</v>
      </c>
      <c r="DM50" s="11">
        <v>174.92</v>
      </c>
      <c r="DN50" s="11">
        <v>174.92</v>
      </c>
      <c r="DO50" s="11">
        <v>174.92</v>
      </c>
      <c r="DQ50" s="11">
        <v>174.92</v>
      </c>
      <c r="DR50" s="11">
        <v>174.92</v>
      </c>
      <c r="DS50" s="11">
        <v>174.92</v>
      </c>
      <c r="DT50" s="11">
        <v>162.89</v>
      </c>
      <c r="DU50" s="11">
        <v>150.86</v>
      </c>
      <c r="DV50" s="11">
        <v>150.86</v>
      </c>
      <c r="DX50" s="11">
        <v>150.86</v>
      </c>
      <c r="DY50" s="11">
        <v>150.86</v>
      </c>
      <c r="DZ50" s="11">
        <v>150.86</v>
      </c>
      <c r="EA50" s="11">
        <v>150.86</v>
      </c>
      <c r="EB50" s="11">
        <v>150.86</v>
      </c>
      <c r="EC50" s="11">
        <v>150.86</v>
      </c>
      <c r="EE50" s="11">
        <v>150.86</v>
      </c>
      <c r="EF50" s="11">
        <v>150.86</v>
      </c>
      <c r="EG50" s="11">
        <v>150.86</v>
      </c>
      <c r="EH50" s="11">
        <v>150.86</v>
      </c>
      <c r="EI50" s="11">
        <v>150.86</v>
      </c>
      <c r="EJ50" s="11">
        <v>150.86</v>
      </c>
      <c r="EL50" s="11">
        <v>150.86</v>
      </c>
      <c r="EM50" s="11">
        <v>150.86</v>
      </c>
      <c r="EN50" s="11">
        <v>150.86</v>
      </c>
      <c r="EO50" s="11">
        <v>150.86</v>
      </c>
      <c r="EP50" s="11">
        <v>150.86</v>
      </c>
      <c r="EQ50" s="11">
        <v>691.69</v>
      </c>
      <c r="ES50" s="11">
        <v>1232.52</v>
      </c>
      <c r="ET50" s="11">
        <v>1232.52</v>
      </c>
      <c r="EZ50" s="11">
        <v>1232.52</v>
      </c>
      <c r="FA50" s="11">
        <v>1232.52</v>
      </c>
      <c r="FB50" s="11">
        <v>1232.52</v>
      </c>
      <c r="FC50" s="11">
        <v>1232.52</v>
      </c>
      <c r="FD50" s="11">
        <v>1232.52</v>
      </c>
      <c r="FE50" s="11">
        <v>1232.52</v>
      </c>
      <c r="FG50" s="11">
        <v>1232.52</v>
      </c>
      <c r="FH50" s="11">
        <v>1232.52</v>
      </c>
      <c r="FI50" s="11">
        <v>1232.52</v>
      </c>
      <c r="FJ50" s="11">
        <v>1232.52</v>
      </c>
      <c r="FK50" s="11">
        <v>1232.52</v>
      </c>
      <c r="FL50" s="11">
        <v>1232.52</v>
      </c>
      <c r="FN50" s="11">
        <v>1232.52</v>
      </c>
      <c r="FO50" s="11">
        <v>1232.52</v>
      </c>
      <c r="FP50" s="11">
        <v>1232.52</v>
      </c>
      <c r="FQ50" s="11">
        <v>1232.52</v>
      </c>
      <c r="FR50" s="11">
        <v>1232.52</v>
      </c>
      <c r="FS50" s="11">
        <v>616.26</v>
      </c>
    </row>
    <row r="51" hidden="1" spans="1:700">
      <c r="A51" s="11" t="s">
        <v>653</v>
      </c>
      <c r="E51" s="11">
        <v>16500</v>
      </c>
      <c r="F51" s="11">
        <v>0</v>
      </c>
      <c r="G51" s="572">
        <v>825000</v>
      </c>
      <c r="H51" s="572">
        <v>825000</v>
      </c>
      <c r="I51" s="206">
        <f t="shared" si="1"/>
        <v>0</v>
      </c>
      <c r="FS51" s="11">
        <v>750</v>
      </c>
      <c r="FU51" s="11">
        <v>1500</v>
      </c>
      <c r="FV51" s="11">
        <v>1500</v>
      </c>
      <c r="FW51" s="11">
        <v>1500</v>
      </c>
      <c r="FX51" s="11">
        <v>1500</v>
      </c>
      <c r="FY51" s="11">
        <v>1500</v>
      </c>
      <c r="FZ51" s="11">
        <v>1500</v>
      </c>
      <c r="GB51" s="11">
        <v>1500</v>
      </c>
      <c r="GC51" s="11">
        <v>1500</v>
      </c>
      <c r="GD51" s="11">
        <v>1500</v>
      </c>
      <c r="GE51" s="11">
        <v>1500</v>
      </c>
      <c r="GF51" s="11">
        <v>750</v>
      </c>
    </row>
    <row r="52" hidden="1" spans="1:700">
      <c r="A52" s="11" t="s">
        <v>654</v>
      </c>
      <c r="E52" s="11">
        <v>1856</v>
      </c>
      <c r="F52" s="11">
        <v>0</v>
      </c>
      <c r="G52" s="572">
        <v>129920</v>
      </c>
      <c r="H52" s="572">
        <v>129920</v>
      </c>
      <c r="I52" s="206">
        <f t="shared" si="1"/>
        <v>0</v>
      </c>
      <c r="IA52" s="11">
        <v>185.6</v>
      </c>
      <c r="IB52" s="11">
        <v>371.2</v>
      </c>
      <c r="IC52" s="11">
        <v>371.2</v>
      </c>
      <c r="ID52" s="11">
        <v>371.2</v>
      </c>
      <c r="IF52" s="11">
        <v>371.2</v>
      </c>
      <c r="IG52" s="11">
        <v>185.6</v>
      </c>
    </row>
    <row r="53" hidden="1" spans="1:700">
      <c r="A53" s="11" t="s">
        <v>655</v>
      </c>
      <c r="E53" s="11">
        <v>1</v>
      </c>
      <c r="F53" s="11">
        <v>0</v>
      </c>
      <c r="G53" s="572">
        <v>9570</v>
      </c>
      <c r="H53" s="572">
        <v>9570</v>
      </c>
      <c r="I53" s="206">
        <f t="shared" si="1"/>
        <v>0</v>
      </c>
      <c r="AK53" s="11">
        <v>0.01</v>
      </c>
      <c r="AL53" s="11">
        <v>0.01</v>
      </c>
      <c r="AM53" s="11">
        <v>0.01</v>
      </c>
      <c r="XB53" s="11">
        <v>0.01</v>
      </c>
      <c r="XC53" s="11">
        <v>0.02</v>
      </c>
      <c r="XD53" s="11">
        <v>0.02</v>
      </c>
      <c r="XE53" s="11">
        <v>0.02</v>
      </c>
      <c r="XF53" s="11">
        <v>0.02</v>
      </c>
      <c r="XH53" s="11">
        <v>0.02</v>
      </c>
      <c r="XI53" s="11">
        <v>0.02</v>
      </c>
      <c r="XJ53" s="11">
        <v>0.02</v>
      </c>
      <c r="XK53" s="11">
        <v>0.02</v>
      </c>
      <c r="XL53" s="11">
        <v>0.02</v>
      </c>
      <c r="XM53" s="11">
        <v>0.02</v>
      </c>
      <c r="XO53" s="11">
        <v>0.03</v>
      </c>
      <c r="XP53" s="11">
        <v>0.03</v>
      </c>
      <c r="XQ53" s="11">
        <v>0.03</v>
      </c>
      <c r="XR53" s="11">
        <v>0.03</v>
      </c>
      <c r="XS53" s="11">
        <v>0.02</v>
      </c>
      <c r="XT53" s="11">
        <v>0.02</v>
      </c>
      <c r="XV53" s="11">
        <v>0.02</v>
      </c>
      <c r="XW53" s="11">
        <v>0.04</v>
      </c>
      <c r="XX53" s="11">
        <v>0.12</v>
      </c>
      <c r="XY53" s="11">
        <v>0.12</v>
      </c>
      <c r="XZ53" s="11">
        <v>0.12</v>
      </c>
      <c r="YA53" s="11">
        <v>0.09</v>
      </c>
      <c r="ZC53" s="11">
        <v>0</v>
      </c>
      <c r="ZE53" s="11">
        <v>0.01</v>
      </c>
      <c r="ZF53" s="11">
        <v>0.01</v>
      </c>
      <c r="ZG53" s="11">
        <v>0.01</v>
      </c>
      <c r="ZH53" s="11">
        <v>0.01</v>
      </c>
      <c r="ZI53" s="11">
        <v>0.01</v>
      </c>
      <c r="ZJ53" s="11">
        <v>0.01</v>
      </c>
      <c r="ZL53" s="11">
        <v>0.01</v>
      </c>
      <c r="ZM53" s="206">
        <v>0.01</v>
      </c>
    </row>
    <row r="54" hidden="1" spans="1:700">
      <c r="A54" s="11" t="s">
        <v>656</v>
      </c>
      <c r="E54" s="11">
        <v>193</v>
      </c>
      <c r="F54" s="11">
        <v>0</v>
      </c>
      <c r="G54" s="572">
        <v>675500</v>
      </c>
      <c r="H54" s="572">
        <v>675500</v>
      </c>
      <c r="I54" s="206">
        <f t="shared" si="1"/>
        <v>0</v>
      </c>
      <c r="AB54" s="11">
        <v>0.97</v>
      </c>
      <c r="AD54" s="11">
        <v>0.97</v>
      </c>
      <c r="AE54" s="11">
        <v>0.97</v>
      </c>
      <c r="AF54" s="11">
        <v>0.97</v>
      </c>
      <c r="AG54" s="11">
        <v>0.97</v>
      </c>
      <c r="AH54" s="11">
        <v>0.97</v>
      </c>
      <c r="TG54" s="11">
        <v>0.14</v>
      </c>
      <c r="TH54" s="11">
        <v>0.55</v>
      </c>
      <c r="TI54" s="11">
        <v>0.55</v>
      </c>
      <c r="TJ54" s="11">
        <v>0.55</v>
      </c>
      <c r="TK54" s="11">
        <v>0.55</v>
      </c>
      <c r="TL54" s="11">
        <v>0.55</v>
      </c>
      <c r="TN54" s="11">
        <v>0.55</v>
      </c>
      <c r="TO54" s="11">
        <v>0.55</v>
      </c>
      <c r="TP54" s="11">
        <v>0.55</v>
      </c>
      <c r="TQ54" s="11">
        <v>0.55</v>
      </c>
      <c r="TR54" s="11">
        <v>0.55</v>
      </c>
      <c r="TS54" s="11">
        <v>0.55</v>
      </c>
      <c r="TU54" s="11">
        <v>0.55</v>
      </c>
      <c r="TV54" s="11">
        <v>0.55</v>
      </c>
      <c r="TW54" s="11">
        <v>0.55</v>
      </c>
      <c r="TX54" s="11">
        <v>0.55</v>
      </c>
      <c r="TY54" s="11">
        <v>0.55</v>
      </c>
      <c r="TZ54" s="11">
        <v>0.55</v>
      </c>
      <c r="UB54" s="11">
        <v>0.55</v>
      </c>
      <c r="UC54" s="11">
        <v>0.55</v>
      </c>
      <c r="UD54" s="11">
        <v>0.55</v>
      </c>
      <c r="UE54" s="11">
        <v>0.55</v>
      </c>
      <c r="UF54" s="11">
        <v>0.55</v>
      </c>
      <c r="UG54" s="11">
        <v>0.55</v>
      </c>
      <c r="UI54" s="11">
        <v>0.55</v>
      </c>
      <c r="UJ54" s="11">
        <v>0.55</v>
      </c>
      <c r="UK54" s="11">
        <v>0.55</v>
      </c>
      <c r="UL54" s="11">
        <v>0.55</v>
      </c>
      <c r="UM54" s="11">
        <v>0.55</v>
      </c>
      <c r="UN54" s="11">
        <v>0.55</v>
      </c>
      <c r="UP54" s="11">
        <v>0.55</v>
      </c>
      <c r="UQ54" s="11">
        <v>0.55</v>
      </c>
      <c r="UR54" s="11">
        <v>0.55</v>
      </c>
      <c r="US54" s="11">
        <v>0.55</v>
      </c>
      <c r="UT54" s="11">
        <v>0.55</v>
      </c>
      <c r="UU54" s="11">
        <v>0.55</v>
      </c>
      <c r="UW54" s="11">
        <v>0.55</v>
      </c>
      <c r="UX54" s="11">
        <v>0.55</v>
      </c>
      <c r="UY54" s="11">
        <v>0.55</v>
      </c>
      <c r="UZ54" s="11">
        <v>0.55</v>
      </c>
      <c r="VA54" s="11">
        <v>0.55</v>
      </c>
      <c r="VB54" s="11">
        <v>0.55</v>
      </c>
      <c r="VD54" s="11">
        <v>0.55</v>
      </c>
      <c r="VE54" s="11">
        <v>0.55</v>
      </c>
      <c r="VF54" s="11">
        <v>0.55</v>
      </c>
      <c r="VG54" s="11">
        <v>0.55</v>
      </c>
      <c r="VH54" s="11">
        <v>0.55</v>
      </c>
      <c r="VI54" s="11">
        <v>0.55</v>
      </c>
      <c r="VK54" s="11">
        <v>0.55</v>
      </c>
      <c r="VL54" s="11">
        <v>0.55</v>
      </c>
      <c r="VM54" s="11">
        <v>0.55</v>
      </c>
      <c r="VN54" s="11">
        <v>0.55</v>
      </c>
      <c r="VO54" s="11">
        <v>0.55</v>
      </c>
      <c r="VP54" s="11">
        <v>0.55</v>
      </c>
      <c r="VR54" s="11">
        <v>0.55</v>
      </c>
      <c r="VS54" s="11">
        <v>0.55</v>
      </c>
      <c r="VT54" s="11">
        <v>0.55</v>
      </c>
      <c r="VU54" s="11">
        <v>0.55</v>
      </c>
      <c r="VV54" s="11">
        <v>0.55</v>
      </c>
      <c r="VW54" s="11">
        <v>0.55</v>
      </c>
      <c r="VY54" s="11">
        <v>0.55</v>
      </c>
      <c r="VZ54" s="11">
        <v>0.55</v>
      </c>
      <c r="WA54" s="11">
        <v>0.55</v>
      </c>
      <c r="WB54" s="11">
        <v>0.55</v>
      </c>
      <c r="WC54" s="11">
        <v>0.55</v>
      </c>
      <c r="WD54" s="11">
        <v>0.55</v>
      </c>
      <c r="WF54" s="11">
        <v>0.55</v>
      </c>
      <c r="WG54" s="11">
        <v>0.55</v>
      </c>
      <c r="WH54" s="11">
        <v>0.55</v>
      </c>
      <c r="WI54" s="11">
        <v>0.55</v>
      </c>
      <c r="WJ54" s="11">
        <v>0.41</v>
      </c>
      <c r="WX54" s="11">
        <v>1.27</v>
      </c>
      <c r="WY54" s="11">
        <v>5.06</v>
      </c>
      <c r="XA54" s="11">
        <v>6.07</v>
      </c>
      <c r="XB54" s="11">
        <v>9.08</v>
      </c>
      <c r="XC54" s="11">
        <v>9.08</v>
      </c>
      <c r="XD54" s="11">
        <v>9.08</v>
      </c>
      <c r="XE54" s="11">
        <v>8.08</v>
      </c>
      <c r="XF54" s="11">
        <v>5.9</v>
      </c>
      <c r="XH54" s="11">
        <v>8.41</v>
      </c>
      <c r="XI54" s="11">
        <v>7.15</v>
      </c>
      <c r="XJ54" s="11">
        <v>2.51</v>
      </c>
      <c r="YD54" s="11">
        <v>1.82</v>
      </c>
      <c r="YE54" s="11">
        <v>7.27</v>
      </c>
      <c r="YF54" s="11">
        <v>7.27</v>
      </c>
      <c r="YG54" s="11">
        <v>7.27</v>
      </c>
      <c r="YH54" s="11">
        <v>7.27</v>
      </c>
      <c r="YJ54" s="11">
        <v>7.27</v>
      </c>
      <c r="YK54" s="11">
        <v>7.27</v>
      </c>
      <c r="YL54" s="11">
        <v>5.45</v>
      </c>
      <c r="YV54" s="11">
        <v>0.56</v>
      </c>
      <c r="YX54" s="11">
        <v>2.23</v>
      </c>
      <c r="YY54" s="11">
        <v>2.23</v>
      </c>
      <c r="YZ54" s="11">
        <v>1.68</v>
      </c>
      <c r="ZM54" s="206">
        <v>0.48</v>
      </c>
      <c r="ZN54" s="206">
        <v>1.93</v>
      </c>
      <c r="ZO54" s="11">
        <v>1.93</v>
      </c>
      <c r="ZP54" s="11">
        <v>1.93</v>
      </c>
      <c r="ZQ54" s="11">
        <v>1.93</v>
      </c>
      <c r="ZS54" s="11">
        <v>1.93</v>
      </c>
      <c r="ZT54" s="11">
        <v>1.93</v>
      </c>
      <c r="ZU54" s="11">
        <v>1.93</v>
      </c>
      <c r="ZV54" s="11">
        <v>1.93</v>
      </c>
      <c r="ZW54" s="11">
        <v>1.93</v>
      </c>
      <c r="ZX54" s="11">
        <v>1.45</v>
      </c>
    </row>
    <row r="55" hidden="1" spans="1:700">
      <c r="A55" s="11" t="s">
        <v>657</v>
      </c>
      <c r="E55" s="11">
        <v>1</v>
      </c>
      <c r="F55" s="11">
        <v>0</v>
      </c>
      <c r="G55" s="572">
        <v>18800</v>
      </c>
      <c r="H55" s="572">
        <v>18800</v>
      </c>
      <c r="I55" s="206">
        <f t="shared" si="1"/>
        <v>0</v>
      </c>
      <c r="GM55" s="11">
        <v>0.03</v>
      </c>
      <c r="GN55" s="11">
        <v>0.06</v>
      </c>
      <c r="GP55" s="11">
        <v>0.06</v>
      </c>
      <c r="GQ55" s="11">
        <v>0.06</v>
      </c>
      <c r="GR55" s="11">
        <v>0.06</v>
      </c>
      <c r="GS55" s="11">
        <v>0.18</v>
      </c>
      <c r="GT55" s="11">
        <v>0.3</v>
      </c>
      <c r="GU55" s="11">
        <v>0.16</v>
      </c>
      <c r="GW55" s="11">
        <v>0.02</v>
      </c>
      <c r="GX55" s="11">
        <v>0.02</v>
      </c>
      <c r="GY55" s="11">
        <v>0.02</v>
      </c>
      <c r="GZ55" s="11">
        <v>0.02</v>
      </c>
      <c r="HA55" s="11">
        <v>0.01</v>
      </c>
    </row>
    <row r="56" hidden="1" spans="1:700">
      <c r="A56" s="11" t="s">
        <v>658</v>
      </c>
      <c r="E56" s="11">
        <v>1</v>
      </c>
      <c r="F56" s="11">
        <v>0</v>
      </c>
      <c r="G56" s="572">
        <v>23500</v>
      </c>
      <c r="H56" s="572">
        <v>23500</v>
      </c>
      <c r="I56" s="206">
        <f t="shared" si="1"/>
        <v>0</v>
      </c>
      <c r="GG56" s="11">
        <v>0.03</v>
      </c>
      <c r="GI56" s="11">
        <v>0.06</v>
      </c>
      <c r="GJ56" s="11">
        <v>0.06</v>
      </c>
      <c r="GK56" s="11">
        <v>0.06</v>
      </c>
      <c r="GL56" s="11">
        <v>0.06</v>
      </c>
      <c r="GM56" s="11">
        <v>0.18</v>
      </c>
      <c r="GN56" s="11">
        <v>0.3</v>
      </c>
      <c r="GP56" s="11">
        <v>0.16</v>
      </c>
      <c r="GQ56" s="11">
        <v>0.02</v>
      </c>
      <c r="GR56" s="11">
        <v>0.02</v>
      </c>
      <c r="GS56" s="11">
        <v>0.02</v>
      </c>
      <c r="GT56" s="11">
        <v>0.02</v>
      </c>
      <c r="GU56" s="11">
        <v>0.01</v>
      </c>
    </row>
    <row r="57" hidden="1" spans="1:700">
      <c r="A57" s="11" t="s">
        <v>659</v>
      </c>
      <c r="E57" s="11">
        <v>215</v>
      </c>
      <c r="F57" s="11">
        <v>0</v>
      </c>
      <c r="G57" s="572">
        <v>202100</v>
      </c>
      <c r="H57" s="572">
        <v>202100</v>
      </c>
      <c r="I57" s="206">
        <f t="shared" si="1"/>
        <v>0</v>
      </c>
      <c r="LN57" s="11">
        <v>1.89</v>
      </c>
      <c r="LO57" s="11">
        <v>3.77</v>
      </c>
      <c r="LP57" s="11">
        <v>3.77</v>
      </c>
      <c r="LQ57" s="11">
        <v>3.77</v>
      </c>
      <c r="LS57" s="11">
        <v>3.77</v>
      </c>
      <c r="LT57" s="11">
        <v>3.77</v>
      </c>
      <c r="LU57" s="11">
        <v>8.17</v>
      </c>
      <c r="LV57" s="11">
        <v>12.57</v>
      </c>
      <c r="LW57" s="11">
        <v>12.57</v>
      </c>
      <c r="LX57" s="11">
        <v>7.79</v>
      </c>
      <c r="LZ57" s="11">
        <v>3.02</v>
      </c>
      <c r="MA57" s="11">
        <v>3.02</v>
      </c>
      <c r="MB57" s="11">
        <v>3.02</v>
      </c>
      <c r="MC57" s="11">
        <v>3.02</v>
      </c>
      <c r="MD57" s="11">
        <v>5</v>
      </c>
      <c r="ME57" s="11">
        <v>6.98</v>
      </c>
      <c r="MG57" s="11">
        <v>6.98</v>
      </c>
      <c r="MH57" s="11">
        <v>6.98</v>
      </c>
      <c r="MI57" s="11">
        <v>6.98</v>
      </c>
      <c r="MJ57" s="11">
        <v>6.98</v>
      </c>
      <c r="MK57" s="11">
        <v>9.31</v>
      </c>
      <c r="ML57" s="11">
        <v>11.63</v>
      </c>
      <c r="MN57" s="11">
        <v>11.63</v>
      </c>
      <c r="MO57" s="11">
        <v>11.63</v>
      </c>
      <c r="MP57" s="11">
        <v>11.63</v>
      </c>
      <c r="MQ57" s="11">
        <v>11.63</v>
      </c>
      <c r="MR57" s="11">
        <v>8.14</v>
      </c>
      <c r="MS57" s="11">
        <v>4.65</v>
      </c>
      <c r="MU57" s="11">
        <v>4.65</v>
      </c>
      <c r="MV57" s="11">
        <v>4.65</v>
      </c>
      <c r="MW57" s="11">
        <v>4.65</v>
      </c>
      <c r="MX57" s="11">
        <v>4.65</v>
      </c>
      <c r="MY57" s="11">
        <v>2.33</v>
      </c>
    </row>
    <row r="58" hidden="1" spans="1:700">
      <c r="A58" s="11" t="s">
        <v>660</v>
      </c>
      <c r="E58" s="11">
        <v>215</v>
      </c>
      <c r="F58" s="11">
        <v>0</v>
      </c>
      <c r="G58" s="572">
        <v>202100</v>
      </c>
      <c r="H58" s="572">
        <v>202100</v>
      </c>
      <c r="I58" s="206">
        <f t="shared" si="1"/>
        <v>0</v>
      </c>
      <c r="KL58" s="11">
        <v>0.64</v>
      </c>
      <c r="KM58" s="11">
        <v>1.29</v>
      </c>
      <c r="KN58" s="11">
        <v>1.29</v>
      </c>
      <c r="KO58" s="11">
        <v>1.29</v>
      </c>
      <c r="KQ58" s="11">
        <v>1.29</v>
      </c>
      <c r="KR58" s="11">
        <v>1.29</v>
      </c>
      <c r="KS58" s="11">
        <v>1.29</v>
      </c>
      <c r="KT58" s="11">
        <v>1.29</v>
      </c>
      <c r="KU58" s="11">
        <v>1.29</v>
      </c>
      <c r="KV58" s="11">
        <v>2.02</v>
      </c>
      <c r="KX58" s="11">
        <v>2.76</v>
      </c>
      <c r="KY58" s="11">
        <v>2.76</v>
      </c>
      <c r="KZ58" s="11">
        <v>2.76</v>
      </c>
      <c r="LA58" s="11">
        <v>2.76</v>
      </c>
      <c r="LB58" s="11">
        <v>2.76</v>
      </c>
      <c r="LC58" s="11">
        <v>2.76</v>
      </c>
      <c r="LE58" s="11">
        <v>1.86</v>
      </c>
      <c r="LF58" s="11">
        <v>0.97</v>
      </c>
      <c r="LG58" s="11">
        <v>0.97</v>
      </c>
      <c r="LH58" s="11">
        <v>0.97</v>
      </c>
      <c r="LI58" s="11">
        <v>0.97</v>
      </c>
      <c r="LJ58" s="11">
        <v>0.97</v>
      </c>
      <c r="LL58" s="11">
        <v>0.97</v>
      </c>
      <c r="LM58" s="11">
        <v>0.97</v>
      </c>
      <c r="LN58" s="11">
        <v>0.48</v>
      </c>
      <c r="LU58" s="11">
        <v>3.61</v>
      </c>
      <c r="LV58" s="11">
        <v>7.21</v>
      </c>
      <c r="LW58" s="11">
        <v>7.21</v>
      </c>
      <c r="LX58" s="11">
        <v>7.21</v>
      </c>
      <c r="LZ58" s="11">
        <v>7.21</v>
      </c>
      <c r="MA58" s="11">
        <v>7.21</v>
      </c>
      <c r="MB58" s="11">
        <v>9.62</v>
      </c>
      <c r="MC58" s="11">
        <v>12.02</v>
      </c>
      <c r="MD58" s="11">
        <v>12.02</v>
      </c>
      <c r="ME58" s="11">
        <v>12.02</v>
      </c>
      <c r="MG58" s="11">
        <v>12.02</v>
      </c>
      <c r="MH58" s="11">
        <v>12.02</v>
      </c>
      <c r="MI58" s="11">
        <v>8.42</v>
      </c>
      <c r="MJ58" s="11">
        <v>4.81</v>
      </c>
      <c r="MK58" s="11">
        <v>4.81</v>
      </c>
      <c r="ML58" s="11">
        <v>4.81</v>
      </c>
      <c r="MN58" s="11">
        <v>4.81</v>
      </c>
      <c r="MO58" s="11">
        <v>4.81</v>
      </c>
      <c r="MP58" s="11">
        <v>2.4</v>
      </c>
      <c r="OP58" s="11">
        <v>0.97</v>
      </c>
      <c r="OR58" s="11">
        <v>1.45</v>
      </c>
      <c r="OS58" s="11">
        <v>1.45</v>
      </c>
      <c r="OT58" s="11">
        <v>1.45</v>
      </c>
      <c r="OU58" s="11">
        <v>1.45</v>
      </c>
      <c r="OV58" s="11">
        <v>1.45</v>
      </c>
      <c r="OW58" s="11">
        <v>1.45</v>
      </c>
      <c r="OY58" s="11">
        <v>6.03</v>
      </c>
      <c r="OZ58" s="11">
        <v>6.03</v>
      </c>
      <c r="PA58" s="11">
        <v>4.42</v>
      </c>
      <c r="PB58" s="11">
        <v>1.21</v>
      </c>
      <c r="PC58" s="11">
        <v>1.21</v>
      </c>
      <c r="PD58" s="11">
        <v>1.21</v>
      </c>
      <c r="PF58" s="11">
        <v>1.21</v>
      </c>
      <c r="PG58" s="11">
        <v>1.21</v>
      </c>
    </row>
    <row r="59" hidden="1" spans="1:700">
      <c r="A59" s="11" t="s">
        <v>661</v>
      </c>
      <c r="E59" s="11">
        <v>215</v>
      </c>
      <c r="F59" s="11">
        <v>0</v>
      </c>
      <c r="G59" s="572">
        <v>202100</v>
      </c>
      <c r="H59" s="572">
        <v>202100</v>
      </c>
      <c r="I59" s="206">
        <f t="shared" si="1"/>
        <v>0</v>
      </c>
      <c r="LV59" s="11">
        <v>1.08</v>
      </c>
      <c r="LW59" s="11">
        <v>2.17</v>
      </c>
      <c r="LX59" s="11">
        <v>2.17</v>
      </c>
      <c r="LZ59" s="11">
        <v>2.17</v>
      </c>
      <c r="MA59" s="11">
        <v>2.17</v>
      </c>
      <c r="MB59" s="11">
        <v>2.17</v>
      </c>
      <c r="MC59" s="11">
        <v>4.7</v>
      </c>
      <c r="MD59" s="11">
        <v>7.22</v>
      </c>
      <c r="ME59" s="11">
        <v>7.22</v>
      </c>
      <c r="MG59" s="11">
        <v>4.48</v>
      </c>
      <c r="MH59" s="11">
        <v>1.73</v>
      </c>
      <c r="MI59" s="11">
        <v>1.73</v>
      </c>
      <c r="MJ59" s="11">
        <v>1.73</v>
      </c>
      <c r="MK59" s="11">
        <v>1.73</v>
      </c>
      <c r="ML59" s="11">
        <v>0.87</v>
      </c>
      <c r="OE59" s="11">
        <v>3.22</v>
      </c>
      <c r="OF59" s="11">
        <v>6.44</v>
      </c>
      <c r="OG59" s="11">
        <v>6.44</v>
      </c>
      <c r="OH59" s="11">
        <v>6.44</v>
      </c>
      <c r="OI59" s="11">
        <v>6.44</v>
      </c>
      <c r="OL59" s="11">
        <v>6.44</v>
      </c>
      <c r="OM59" s="11">
        <v>6.44</v>
      </c>
      <c r="ON59" s="11">
        <v>6.44</v>
      </c>
      <c r="OO59" s="11">
        <v>10.37</v>
      </c>
      <c r="OP59" s="11">
        <v>14.31</v>
      </c>
      <c r="OR59" s="11">
        <v>10.73</v>
      </c>
      <c r="OS59" s="11">
        <v>10.73</v>
      </c>
      <c r="OT59" s="11">
        <v>10.73</v>
      </c>
      <c r="OU59" s="11">
        <v>10.73</v>
      </c>
      <c r="OV59" s="11">
        <v>10.73</v>
      </c>
      <c r="OW59" s="11">
        <v>10.73</v>
      </c>
      <c r="OY59" s="11">
        <v>3.68</v>
      </c>
      <c r="OZ59" s="11">
        <v>3.68</v>
      </c>
      <c r="PA59" s="11">
        <v>3.68</v>
      </c>
      <c r="PB59" s="11">
        <v>3.68</v>
      </c>
      <c r="PC59" s="11">
        <v>3.68</v>
      </c>
      <c r="PD59" s="11">
        <v>3.68</v>
      </c>
      <c r="PF59" s="11">
        <v>3.68</v>
      </c>
      <c r="PG59" s="11">
        <v>3.68</v>
      </c>
      <c r="PH59" s="11">
        <v>3.68</v>
      </c>
      <c r="PI59" s="11">
        <v>1.23</v>
      </c>
    </row>
    <row r="60" hidden="1" spans="1:700">
      <c r="A60" s="11" t="s">
        <v>662</v>
      </c>
      <c r="E60" s="11">
        <v>4</v>
      </c>
      <c r="F60" s="11">
        <v>0.11</v>
      </c>
      <c r="G60" s="572">
        <v>11280</v>
      </c>
      <c r="H60" s="572">
        <v>11280</v>
      </c>
      <c r="I60" s="206">
        <f t="shared" si="1"/>
        <v>0.11</v>
      </c>
      <c r="AF60" s="11">
        <v>0.02</v>
      </c>
      <c r="AG60" s="11">
        <v>0.02</v>
      </c>
      <c r="AH60" s="11">
        <v>0.02</v>
      </c>
      <c r="AK60" s="11">
        <v>0.02</v>
      </c>
      <c r="AL60" s="11">
        <v>0.02</v>
      </c>
      <c r="AM60" s="11">
        <v>0.02</v>
      </c>
      <c r="AN60" s="11">
        <v>0.02</v>
      </c>
      <c r="AO60" s="11">
        <v>0.02</v>
      </c>
      <c r="NN60" s="11">
        <v>0</v>
      </c>
      <c r="NP60" s="11">
        <v>0.01</v>
      </c>
      <c r="NQ60" s="11">
        <v>0.01</v>
      </c>
      <c r="NR60" s="11">
        <v>0.01</v>
      </c>
      <c r="NS60" s="11">
        <v>0.01</v>
      </c>
      <c r="NT60" s="11">
        <v>0.01</v>
      </c>
      <c r="NU60" s="11">
        <v>0.01</v>
      </c>
      <c r="NW60" s="11">
        <v>0.01</v>
      </c>
      <c r="NX60" s="11">
        <v>0.01</v>
      </c>
      <c r="NY60" s="11">
        <v>0.01</v>
      </c>
      <c r="NZ60" s="11">
        <v>0.01</v>
      </c>
      <c r="OA60" s="11">
        <v>0.01</v>
      </c>
      <c r="OB60" s="11">
        <v>0.01</v>
      </c>
      <c r="OD60" s="11">
        <v>0.01</v>
      </c>
      <c r="OE60" s="11">
        <v>0.01</v>
      </c>
      <c r="OF60" s="11">
        <v>0.01</v>
      </c>
      <c r="OG60" s="11">
        <v>0.01</v>
      </c>
      <c r="OH60" s="11">
        <v>0.01</v>
      </c>
      <c r="OI60" s="11">
        <v>0.01</v>
      </c>
      <c r="OL60" s="11">
        <v>0.01</v>
      </c>
      <c r="OM60" s="11">
        <v>0.01</v>
      </c>
      <c r="ON60" s="11">
        <v>0.01</v>
      </c>
      <c r="OO60" s="11">
        <v>0.01</v>
      </c>
      <c r="OP60" s="11">
        <v>0.01</v>
      </c>
      <c r="OR60" s="11">
        <v>0.01</v>
      </c>
      <c r="OS60" s="11">
        <v>0.01</v>
      </c>
      <c r="OT60" s="11">
        <v>0.01</v>
      </c>
      <c r="OU60" s="11">
        <v>0.01</v>
      </c>
      <c r="OV60" s="11">
        <v>0.01</v>
      </c>
      <c r="OW60" s="11">
        <v>0.01</v>
      </c>
      <c r="OY60" s="11">
        <v>0.01</v>
      </c>
      <c r="OZ60" s="11">
        <v>0.01</v>
      </c>
      <c r="PA60" s="11">
        <v>0.01</v>
      </c>
      <c r="PB60" s="11">
        <v>0.01</v>
      </c>
      <c r="PC60" s="11">
        <v>0.01</v>
      </c>
      <c r="PD60" s="11">
        <v>0.01</v>
      </c>
      <c r="PF60" s="11">
        <v>0.01</v>
      </c>
      <c r="PG60" s="11">
        <v>0.01</v>
      </c>
      <c r="PH60" s="11">
        <v>0.01</v>
      </c>
      <c r="PI60" s="11">
        <v>0.01</v>
      </c>
      <c r="PJ60" s="11">
        <v>0.01</v>
      </c>
      <c r="PK60" s="11">
        <v>0.01</v>
      </c>
      <c r="PM60" s="11">
        <v>0.01</v>
      </c>
      <c r="PN60" s="11">
        <v>0.01</v>
      </c>
      <c r="PO60" s="11">
        <v>0.01</v>
      </c>
      <c r="PP60" s="11">
        <v>0.01</v>
      </c>
      <c r="PQ60" s="11">
        <v>0.01</v>
      </c>
      <c r="PR60" s="11">
        <v>0.01</v>
      </c>
      <c r="PT60" s="11">
        <v>0.01</v>
      </c>
      <c r="PY60" s="11">
        <v>0.01</v>
      </c>
      <c r="QA60" s="11">
        <v>0.01</v>
      </c>
      <c r="QB60" s="11">
        <v>0.01</v>
      </c>
      <c r="QC60" s="11">
        <v>0.01</v>
      </c>
      <c r="QD60" s="11">
        <v>0.01</v>
      </c>
      <c r="QE60" s="11">
        <v>0.01</v>
      </c>
      <c r="QF60" s="11">
        <v>0.01</v>
      </c>
      <c r="QH60" s="11">
        <v>0.01</v>
      </c>
      <c r="QI60" s="11">
        <v>0.01</v>
      </c>
      <c r="QJ60" s="11">
        <v>0.01</v>
      </c>
      <c r="QK60" s="11">
        <v>0.01</v>
      </c>
      <c r="QL60" s="11">
        <v>0.01</v>
      </c>
      <c r="QM60" s="11">
        <v>0.01</v>
      </c>
      <c r="QO60" s="11">
        <v>0.01</v>
      </c>
      <c r="QP60" s="11">
        <v>0.01</v>
      </c>
      <c r="QQ60" s="11">
        <v>0.01</v>
      </c>
      <c r="QR60" s="11">
        <v>0.01</v>
      </c>
      <c r="QS60" s="11">
        <v>0.01</v>
      </c>
      <c r="QT60" s="11">
        <v>0.02</v>
      </c>
      <c r="QV60" s="11">
        <v>0.07</v>
      </c>
      <c r="QW60" s="11">
        <v>0.07</v>
      </c>
      <c r="QX60" s="11">
        <v>0.07</v>
      </c>
      <c r="QY60" s="11">
        <v>0.09</v>
      </c>
      <c r="QZ60" s="11">
        <v>0.14</v>
      </c>
      <c r="RA60" s="11">
        <v>0.14</v>
      </c>
      <c r="RC60" s="11">
        <v>0.14</v>
      </c>
      <c r="RD60" s="11">
        <v>0.14</v>
      </c>
      <c r="RE60" s="11">
        <v>0.14</v>
      </c>
      <c r="RF60" s="11">
        <v>0.14</v>
      </c>
      <c r="RG60" s="11">
        <v>0.14</v>
      </c>
      <c r="RH60" s="11">
        <v>0.13</v>
      </c>
      <c r="RJ60" s="11">
        <v>0.09</v>
      </c>
      <c r="RK60" s="11">
        <v>0.09</v>
      </c>
      <c r="RL60" s="11">
        <v>0.16</v>
      </c>
      <c r="RM60" s="11">
        <v>0.37</v>
      </c>
      <c r="RN60" s="11">
        <v>0.37</v>
      </c>
      <c r="RO60" s="11">
        <v>0.28</v>
      </c>
      <c r="RQ60" s="11">
        <v>0.01</v>
      </c>
      <c r="RR60" s="11">
        <v>0.01</v>
      </c>
      <c r="RS60" s="11">
        <v>0.01</v>
      </c>
      <c r="RT60" s="11">
        <v>0.01</v>
      </c>
      <c r="RU60" s="11">
        <v>0.01</v>
      </c>
      <c r="RV60" s="11">
        <v>0.01</v>
      </c>
      <c r="RX60" s="11">
        <v>0.01</v>
      </c>
      <c r="RY60" s="11">
        <v>0.01</v>
      </c>
      <c r="RZ60" s="11">
        <v>0.01</v>
      </c>
      <c r="SA60" s="11">
        <v>0.01</v>
      </c>
      <c r="SB60" s="11">
        <v>0.01</v>
      </c>
      <c r="SC60" s="11">
        <v>0.01</v>
      </c>
      <c r="SE60" s="11">
        <v>0.01</v>
      </c>
      <c r="SF60" s="11">
        <v>0.01</v>
      </c>
      <c r="SG60" s="11">
        <v>0.01</v>
      </c>
      <c r="SH60" s="11">
        <v>0.01</v>
      </c>
      <c r="SI60" s="11">
        <v>0.01</v>
      </c>
      <c r="SJ60" s="11">
        <v>0.01</v>
      </c>
      <c r="SP60" s="11">
        <v>0.01</v>
      </c>
      <c r="SQ60" s="11">
        <v>0.01</v>
      </c>
      <c r="SS60" s="11">
        <v>0.01</v>
      </c>
      <c r="YT60" s="11">
        <v>0.01</v>
      </c>
      <c r="YU60" s="11">
        <v>0.05</v>
      </c>
      <c r="YV60" s="11">
        <v>0.05</v>
      </c>
      <c r="YX60" s="11">
        <v>0.05</v>
      </c>
      <c r="YY60" s="11">
        <v>0.05</v>
      </c>
      <c r="YZ60" s="11">
        <v>0.05</v>
      </c>
      <c r="ZA60" s="11">
        <v>0.05</v>
      </c>
      <c r="ZB60" s="11">
        <v>0.05</v>
      </c>
      <c r="ZC60" s="11">
        <v>0.04</v>
      </c>
    </row>
    <row r="61" hidden="1" spans="1:700">
      <c r="A61" s="11" t="s">
        <v>663</v>
      </c>
      <c r="E61" s="11">
        <v>2</v>
      </c>
      <c r="F61" s="11">
        <v>0.05</v>
      </c>
      <c r="G61" s="572">
        <v>5640</v>
      </c>
      <c r="H61" s="572">
        <v>5640</v>
      </c>
      <c r="I61" s="206">
        <f t="shared" si="1"/>
        <v>0.05</v>
      </c>
      <c r="AF61" s="11">
        <v>0.01</v>
      </c>
      <c r="AG61" s="11">
        <v>0.01</v>
      </c>
      <c r="AH61" s="11">
        <v>0.01</v>
      </c>
      <c r="AK61" s="11">
        <v>0.01</v>
      </c>
      <c r="AL61" s="11">
        <v>0.01</v>
      </c>
      <c r="AM61" s="11">
        <v>0.01</v>
      </c>
      <c r="AN61" s="11">
        <v>0.01</v>
      </c>
      <c r="AO61" s="11">
        <v>0.01</v>
      </c>
      <c r="NN61" s="11">
        <v>0</v>
      </c>
      <c r="NP61" s="11">
        <v>0</v>
      </c>
      <c r="NQ61" s="11">
        <v>0</v>
      </c>
      <c r="NR61" s="11">
        <v>0</v>
      </c>
      <c r="NS61" s="11">
        <v>0</v>
      </c>
      <c r="NT61" s="11">
        <v>0</v>
      </c>
      <c r="NU61" s="11">
        <v>0</v>
      </c>
      <c r="NW61" s="11">
        <v>0</v>
      </c>
      <c r="NX61" s="11">
        <v>0</v>
      </c>
      <c r="NY61" s="11">
        <v>0</v>
      </c>
      <c r="NZ61" s="11">
        <v>0</v>
      </c>
      <c r="OA61" s="11">
        <v>0</v>
      </c>
      <c r="OB61" s="11">
        <v>0</v>
      </c>
      <c r="OD61" s="11">
        <v>0</v>
      </c>
      <c r="OE61" s="11">
        <v>0</v>
      </c>
      <c r="OF61" s="11">
        <v>0</v>
      </c>
      <c r="OG61" s="11">
        <v>0</v>
      </c>
      <c r="OH61" s="11">
        <v>0</v>
      </c>
      <c r="OI61" s="11">
        <v>0</v>
      </c>
      <c r="OL61" s="11">
        <v>0</v>
      </c>
      <c r="OM61" s="11">
        <v>0</v>
      </c>
      <c r="ON61" s="11">
        <v>0</v>
      </c>
      <c r="OO61" s="11">
        <v>0</v>
      </c>
      <c r="OP61" s="11">
        <v>0</v>
      </c>
      <c r="OR61" s="11">
        <v>0</v>
      </c>
      <c r="OS61" s="11">
        <v>0</v>
      </c>
      <c r="OT61" s="11">
        <v>0</v>
      </c>
      <c r="OU61" s="11">
        <v>0</v>
      </c>
      <c r="OV61" s="11">
        <v>0</v>
      </c>
      <c r="OW61" s="11">
        <v>0</v>
      </c>
      <c r="OY61" s="11">
        <v>0</v>
      </c>
      <c r="OZ61" s="11">
        <v>0</v>
      </c>
      <c r="PA61" s="11">
        <v>0</v>
      </c>
      <c r="PB61" s="11">
        <v>0</v>
      </c>
      <c r="PC61" s="11">
        <v>0</v>
      </c>
      <c r="PD61" s="11">
        <v>0</v>
      </c>
      <c r="PF61" s="11">
        <v>0</v>
      </c>
      <c r="PG61" s="11">
        <v>0</v>
      </c>
      <c r="PH61" s="11">
        <v>0</v>
      </c>
      <c r="PI61" s="11">
        <v>0</v>
      </c>
      <c r="PJ61" s="11">
        <v>0</v>
      </c>
      <c r="PK61" s="11">
        <v>0</v>
      </c>
      <c r="PM61" s="11">
        <v>0</v>
      </c>
      <c r="PN61" s="11">
        <v>0</v>
      </c>
      <c r="PO61" s="11">
        <v>0</v>
      </c>
      <c r="PP61" s="11">
        <v>0</v>
      </c>
      <c r="PQ61" s="11">
        <v>0</v>
      </c>
      <c r="PR61" s="11">
        <v>0</v>
      </c>
      <c r="PT61" s="11">
        <v>0</v>
      </c>
      <c r="PY61" s="11">
        <v>0</v>
      </c>
      <c r="QA61" s="11">
        <v>0</v>
      </c>
      <c r="QB61" s="11">
        <v>0</v>
      </c>
      <c r="QC61" s="11">
        <v>0</v>
      </c>
      <c r="QD61" s="11">
        <v>0</v>
      </c>
      <c r="QE61" s="11">
        <v>0</v>
      </c>
      <c r="QF61" s="11">
        <v>0</v>
      </c>
      <c r="QH61" s="11">
        <v>0</v>
      </c>
      <c r="QI61" s="11">
        <v>0</v>
      </c>
      <c r="QJ61" s="11">
        <v>0</v>
      </c>
      <c r="QK61" s="11">
        <v>0</v>
      </c>
      <c r="QL61" s="11">
        <v>0</v>
      </c>
      <c r="QM61" s="11">
        <v>0</v>
      </c>
      <c r="QO61" s="11">
        <v>0</v>
      </c>
      <c r="QP61" s="11">
        <v>0</v>
      </c>
      <c r="QQ61" s="11">
        <v>0</v>
      </c>
      <c r="QR61" s="11">
        <v>0</v>
      </c>
      <c r="QS61" s="11">
        <v>0</v>
      </c>
      <c r="QT61" s="11">
        <v>0</v>
      </c>
      <c r="QV61" s="11">
        <v>0</v>
      </c>
      <c r="QW61" s="11">
        <v>0</v>
      </c>
      <c r="QX61" s="11">
        <v>0</v>
      </c>
      <c r="QY61" s="11">
        <v>0</v>
      </c>
      <c r="QZ61" s="11">
        <v>0</v>
      </c>
      <c r="RA61" s="11">
        <v>0</v>
      </c>
      <c r="RC61" s="11">
        <v>0</v>
      </c>
      <c r="RD61" s="11">
        <v>0</v>
      </c>
      <c r="RE61" s="11">
        <v>0</v>
      </c>
      <c r="RF61" s="11">
        <v>0</v>
      </c>
      <c r="RG61" s="11">
        <v>0</v>
      </c>
      <c r="RH61" s="11">
        <v>0</v>
      </c>
      <c r="RJ61" s="11">
        <v>0</v>
      </c>
      <c r="RK61" s="11">
        <v>0</v>
      </c>
      <c r="RL61" s="11">
        <v>0</v>
      </c>
      <c r="RM61" s="11">
        <v>0</v>
      </c>
      <c r="RN61" s="11">
        <v>0</v>
      </c>
      <c r="RO61" s="11">
        <v>0</v>
      </c>
      <c r="RQ61" s="11">
        <v>0</v>
      </c>
      <c r="RR61" s="11">
        <v>0</v>
      </c>
      <c r="RS61" s="11">
        <v>0.01</v>
      </c>
      <c r="RT61" s="11">
        <v>0.02</v>
      </c>
      <c r="RU61" s="11">
        <v>0.02</v>
      </c>
      <c r="RV61" s="11">
        <v>0.03</v>
      </c>
      <c r="RX61" s="11">
        <v>0.05</v>
      </c>
      <c r="RY61" s="11">
        <v>0.05</v>
      </c>
      <c r="RZ61" s="11">
        <v>0.05</v>
      </c>
      <c r="SA61" s="11">
        <v>0.04</v>
      </c>
      <c r="SB61" s="11">
        <v>0.03</v>
      </c>
      <c r="SC61" s="11">
        <v>0.05</v>
      </c>
      <c r="SE61" s="11">
        <v>0.12</v>
      </c>
      <c r="SF61" s="11">
        <v>0.1</v>
      </c>
      <c r="SG61" s="11">
        <v>0.07</v>
      </c>
      <c r="SH61" s="11">
        <v>0.08</v>
      </c>
      <c r="SI61" s="11">
        <v>0.09</v>
      </c>
      <c r="SJ61" s="11">
        <v>0.09</v>
      </c>
      <c r="SP61" s="11">
        <v>0.06</v>
      </c>
      <c r="SQ61" s="11">
        <v>0.06</v>
      </c>
      <c r="SS61" s="11">
        <v>0.05</v>
      </c>
      <c r="ST61" s="11">
        <v>0.1</v>
      </c>
      <c r="SU61" s="11">
        <v>0.1</v>
      </c>
      <c r="SV61" s="11">
        <v>0.09</v>
      </c>
      <c r="SW61" s="11">
        <v>0.07</v>
      </c>
      <c r="YT61" s="11">
        <v>0.01</v>
      </c>
      <c r="YU61" s="11">
        <v>0.03</v>
      </c>
      <c r="YV61" s="11">
        <v>0.03</v>
      </c>
      <c r="YX61" s="11">
        <v>0.03</v>
      </c>
      <c r="YY61" s="11">
        <v>0.03</v>
      </c>
      <c r="YZ61" s="11">
        <v>0.03</v>
      </c>
      <c r="ZA61" s="11">
        <v>0.03</v>
      </c>
      <c r="ZB61" s="11">
        <v>0.03</v>
      </c>
      <c r="ZC61" s="11">
        <v>0.02</v>
      </c>
    </row>
    <row r="62" hidden="1" spans="1:700">
      <c r="A62" s="11" t="s">
        <v>664</v>
      </c>
      <c r="E62" s="11">
        <v>1</v>
      </c>
      <c r="F62" s="11">
        <v>0.03</v>
      </c>
      <c r="G62" s="572">
        <v>2820</v>
      </c>
      <c r="H62" s="572">
        <v>2820</v>
      </c>
      <c r="I62" s="206">
        <f t="shared" si="1"/>
        <v>0.03</v>
      </c>
      <c r="AF62" s="11">
        <v>0</v>
      </c>
      <c r="AG62" s="11">
        <v>0</v>
      </c>
      <c r="AH62" s="11">
        <v>0</v>
      </c>
      <c r="AK62" s="11">
        <v>0</v>
      </c>
      <c r="AL62" s="11">
        <v>0</v>
      </c>
      <c r="AM62" s="11">
        <v>0</v>
      </c>
      <c r="AN62" s="11">
        <v>0</v>
      </c>
      <c r="AO62" s="11">
        <v>0</v>
      </c>
      <c r="NN62" s="11">
        <v>0</v>
      </c>
      <c r="NP62" s="11">
        <v>0</v>
      </c>
      <c r="NQ62" s="11">
        <v>0</v>
      </c>
      <c r="NR62" s="11">
        <v>0</v>
      </c>
      <c r="NS62" s="11">
        <v>0</v>
      </c>
      <c r="NT62" s="11">
        <v>0</v>
      </c>
      <c r="NU62" s="11">
        <v>0</v>
      </c>
      <c r="NW62" s="11">
        <v>0</v>
      </c>
      <c r="NX62" s="11">
        <v>0</v>
      </c>
      <c r="NY62" s="11">
        <v>0</v>
      </c>
      <c r="NZ62" s="11">
        <v>0</v>
      </c>
      <c r="OA62" s="11">
        <v>0</v>
      </c>
      <c r="OB62" s="11">
        <v>0</v>
      </c>
      <c r="OD62" s="11">
        <v>0</v>
      </c>
      <c r="OE62" s="11">
        <v>0</v>
      </c>
      <c r="OF62" s="11">
        <v>0</v>
      </c>
      <c r="OG62" s="11">
        <v>0</v>
      </c>
      <c r="OH62" s="11">
        <v>0</v>
      </c>
      <c r="OI62" s="11">
        <v>0</v>
      </c>
      <c r="OL62" s="11">
        <v>0</v>
      </c>
      <c r="OM62" s="11">
        <v>0</v>
      </c>
      <c r="ON62" s="11">
        <v>0</v>
      </c>
      <c r="OO62" s="11">
        <v>0</v>
      </c>
      <c r="OP62" s="11">
        <v>0</v>
      </c>
      <c r="OR62" s="11">
        <v>0</v>
      </c>
      <c r="OS62" s="11">
        <v>0</v>
      </c>
      <c r="OT62" s="11">
        <v>0</v>
      </c>
      <c r="OU62" s="11">
        <v>0</v>
      </c>
      <c r="OV62" s="11">
        <v>0</v>
      </c>
      <c r="OW62" s="11">
        <v>0</v>
      </c>
      <c r="OY62" s="11">
        <v>0</v>
      </c>
      <c r="OZ62" s="11">
        <v>0</v>
      </c>
      <c r="PA62" s="11">
        <v>0</v>
      </c>
      <c r="PB62" s="11">
        <v>0</v>
      </c>
      <c r="PC62" s="11">
        <v>0</v>
      </c>
      <c r="PD62" s="11">
        <v>0</v>
      </c>
      <c r="PF62" s="11">
        <v>0</v>
      </c>
      <c r="PG62" s="11">
        <v>0</v>
      </c>
      <c r="PH62" s="11">
        <v>0</v>
      </c>
      <c r="PI62" s="11">
        <v>0</v>
      </c>
      <c r="PJ62" s="11">
        <v>0</v>
      </c>
      <c r="PK62" s="11">
        <v>0</v>
      </c>
      <c r="PM62" s="11">
        <v>0</v>
      </c>
      <c r="PN62" s="11">
        <v>0</v>
      </c>
      <c r="PO62" s="11">
        <v>0</v>
      </c>
      <c r="PP62" s="11">
        <v>0</v>
      </c>
      <c r="PQ62" s="11">
        <v>0</v>
      </c>
      <c r="PR62" s="11">
        <v>0</v>
      </c>
      <c r="PT62" s="11">
        <v>0</v>
      </c>
      <c r="PY62" s="11">
        <v>0</v>
      </c>
      <c r="QA62" s="11">
        <v>0</v>
      </c>
      <c r="QB62" s="11">
        <v>0</v>
      </c>
      <c r="QC62" s="11">
        <v>0</v>
      </c>
      <c r="QD62" s="11">
        <v>0</v>
      </c>
      <c r="QE62" s="11">
        <v>0</v>
      </c>
      <c r="QF62" s="11">
        <v>0</v>
      </c>
      <c r="QH62" s="11">
        <v>0</v>
      </c>
      <c r="QI62" s="11">
        <v>0</v>
      </c>
      <c r="QJ62" s="11">
        <v>0</v>
      </c>
      <c r="QK62" s="11">
        <v>0</v>
      </c>
      <c r="QL62" s="11">
        <v>0</v>
      </c>
      <c r="QM62" s="11">
        <v>0</v>
      </c>
      <c r="QO62" s="11">
        <v>0</v>
      </c>
      <c r="QP62" s="11">
        <v>0</v>
      </c>
      <c r="QQ62" s="11">
        <v>0</v>
      </c>
      <c r="QR62" s="11">
        <v>0</v>
      </c>
      <c r="QS62" s="11">
        <v>0</v>
      </c>
      <c r="QT62" s="11">
        <v>0</v>
      </c>
      <c r="QV62" s="11">
        <v>0</v>
      </c>
      <c r="QW62" s="11">
        <v>0</v>
      </c>
      <c r="QX62" s="11">
        <v>0</v>
      </c>
      <c r="QY62" s="11">
        <v>0</v>
      </c>
      <c r="QZ62" s="11">
        <v>0</v>
      </c>
      <c r="RA62" s="11">
        <v>0</v>
      </c>
      <c r="RC62" s="11">
        <v>0</v>
      </c>
      <c r="RD62" s="11">
        <v>0</v>
      </c>
      <c r="RE62" s="11">
        <v>0</v>
      </c>
      <c r="RF62" s="11">
        <v>0</v>
      </c>
      <c r="RG62" s="11">
        <v>0</v>
      </c>
      <c r="RH62" s="11">
        <v>0</v>
      </c>
      <c r="RJ62" s="11">
        <v>0</v>
      </c>
      <c r="RK62" s="11">
        <v>0</v>
      </c>
      <c r="RL62" s="11">
        <v>0</v>
      </c>
      <c r="RM62" s="11">
        <v>0</v>
      </c>
      <c r="RN62" s="11">
        <v>0</v>
      </c>
      <c r="RO62" s="11">
        <v>0</v>
      </c>
      <c r="RQ62" s="11">
        <v>0</v>
      </c>
      <c r="RR62" s="11">
        <v>0</v>
      </c>
      <c r="RS62" s="11">
        <v>0</v>
      </c>
      <c r="RT62" s="11">
        <v>0</v>
      </c>
      <c r="RU62" s="11">
        <v>0</v>
      </c>
      <c r="RV62" s="11">
        <v>0</v>
      </c>
      <c r="RX62" s="11">
        <v>0</v>
      </c>
      <c r="RY62" s="11">
        <v>0</v>
      </c>
      <c r="RZ62" s="11">
        <v>0</v>
      </c>
      <c r="SA62" s="11">
        <v>0</v>
      </c>
      <c r="SB62" s="11">
        <v>0</v>
      </c>
      <c r="SC62" s="11">
        <v>0</v>
      </c>
      <c r="SE62" s="11">
        <v>0</v>
      </c>
      <c r="SF62" s="11">
        <v>0</v>
      </c>
      <c r="SG62" s="11">
        <v>0</v>
      </c>
      <c r="SH62" s="11">
        <v>0</v>
      </c>
      <c r="SI62" s="11">
        <v>0</v>
      </c>
      <c r="SJ62" s="11">
        <v>0</v>
      </c>
      <c r="SP62" s="11">
        <v>0</v>
      </c>
      <c r="SQ62" s="11">
        <v>0</v>
      </c>
      <c r="SS62" s="11">
        <v>0</v>
      </c>
      <c r="TZ62" s="11">
        <v>0.01</v>
      </c>
      <c r="UB62" s="11">
        <v>0.03</v>
      </c>
      <c r="UC62" s="11">
        <v>0.03</v>
      </c>
      <c r="UD62" s="11">
        <v>0.03</v>
      </c>
      <c r="UE62" s="11">
        <v>0.03</v>
      </c>
      <c r="UF62" s="11">
        <v>0.03</v>
      </c>
      <c r="UG62" s="11">
        <v>0.02</v>
      </c>
      <c r="UI62" s="11">
        <v>0.02</v>
      </c>
      <c r="UJ62" s="11">
        <v>0.02</v>
      </c>
      <c r="UK62" s="11">
        <v>0.02</v>
      </c>
      <c r="UL62" s="11">
        <v>0.02</v>
      </c>
      <c r="UM62" s="11">
        <v>0.03</v>
      </c>
      <c r="UN62" s="11">
        <v>0.04</v>
      </c>
      <c r="UP62" s="11">
        <v>0.04</v>
      </c>
      <c r="UQ62" s="11">
        <v>0.06</v>
      </c>
      <c r="UR62" s="11">
        <v>0.09</v>
      </c>
      <c r="US62" s="11">
        <v>0.09</v>
      </c>
      <c r="UT62" s="11">
        <v>0.07</v>
      </c>
      <c r="YT62" s="11">
        <v>0</v>
      </c>
      <c r="YU62" s="11">
        <v>0.01</v>
      </c>
      <c r="YV62" s="11">
        <v>0.01</v>
      </c>
      <c r="YX62" s="11">
        <v>0.01</v>
      </c>
      <c r="YY62" s="11">
        <v>0.01</v>
      </c>
      <c r="YZ62" s="11">
        <v>0.01</v>
      </c>
      <c r="ZA62" s="11">
        <v>0.01</v>
      </c>
      <c r="ZB62" s="11">
        <v>0.01</v>
      </c>
      <c r="ZC62" s="11">
        <v>0.01</v>
      </c>
    </row>
    <row r="63" hidden="1" spans="1:700">
      <c r="A63" s="11" t="s">
        <v>665</v>
      </c>
      <c r="E63" s="11">
        <v>1</v>
      </c>
      <c r="F63" s="11">
        <v>0.03</v>
      </c>
      <c r="G63" s="572">
        <v>13630</v>
      </c>
      <c r="H63" s="572">
        <v>13630</v>
      </c>
      <c r="I63" s="206">
        <f t="shared" si="1"/>
        <v>0.03</v>
      </c>
      <c r="AF63" s="11">
        <v>0</v>
      </c>
      <c r="AG63" s="11">
        <v>0</v>
      </c>
      <c r="AH63" s="11">
        <v>0</v>
      </c>
      <c r="AK63" s="11">
        <v>0</v>
      </c>
      <c r="AL63" s="11">
        <v>0</v>
      </c>
      <c r="AM63" s="11">
        <v>0</v>
      </c>
      <c r="AN63" s="11">
        <v>0</v>
      </c>
      <c r="AO63" s="11">
        <v>0</v>
      </c>
      <c r="NN63" s="11">
        <v>0</v>
      </c>
      <c r="NP63" s="11">
        <v>0</v>
      </c>
      <c r="NQ63" s="11">
        <v>0</v>
      </c>
      <c r="NR63" s="11">
        <v>0</v>
      </c>
      <c r="NS63" s="11">
        <v>0</v>
      </c>
      <c r="NT63" s="11">
        <v>0</v>
      </c>
      <c r="NU63" s="11">
        <v>0</v>
      </c>
      <c r="NW63" s="11">
        <v>0</v>
      </c>
      <c r="NX63" s="11">
        <v>0</v>
      </c>
      <c r="NY63" s="11">
        <v>0</v>
      </c>
      <c r="NZ63" s="11">
        <v>0</v>
      </c>
      <c r="OA63" s="11">
        <v>0</v>
      </c>
      <c r="OB63" s="11">
        <v>0</v>
      </c>
      <c r="OD63" s="11">
        <v>0</v>
      </c>
      <c r="OE63" s="11">
        <v>0</v>
      </c>
      <c r="OF63" s="11">
        <v>0</v>
      </c>
      <c r="OG63" s="11">
        <v>0</v>
      </c>
      <c r="OH63" s="11">
        <v>0</v>
      </c>
      <c r="OI63" s="11">
        <v>0</v>
      </c>
      <c r="OL63" s="11">
        <v>0</v>
      </c>
      <c r="OM63" s="11">
        <v>0</v>
      </c>
      <c r="ON63" s="11">
        <v>0</v>
      </c>
      <c r="OO63" s="11">
        <v>0</v>
      </c>
      <c r="OP63" s="11">
        <v>0</v>
      </c>
      <c r="OR63" s="11">
        <v>0</v>
      </c>
      <c r="OS63" s="11">
        <v>0</v>
      </c>
      <c r="OT63" s="11">
        <v>0</v>
      </c>
      <c r="OU63" s="11">
        <v>0</v>
      </c>
      <c r="OV63" s="11">
        <v>0</v>
      </c>
      <c r="OW63" s="11">
        <v>0</v>
      </c>
      <c r="OY63" s="11">
        <v>0</v>
      </c>
      <c r="OZ63" s="11">
        <v>0</v>
      </c>
      <c r="PA63" s="11">
        <v>0</v>
      </c>
      <c r="PB63" s="11">
        <v>0</v>
      </c>
      <c r="PC63" s="11">
        <v>0</v>
      </c>
      <c r="PD63" s="11">
        <v>0</v>
      </c>
      <c r="PF63" s="11">
        <v>0</v>
      </c>
      <c r="PG63" s="11">
        <v>0</v>
      </c>
      <c r="PH63" s="11">
        <v>0</v>
      </c>
      <c r="PI63" s="11">
        <v>0</v>
      </c>
      <c r="PJ63" s="11">
        <v>0</v>
      </c>
      <c r="PK63" s="11">
        <v>0</v>
      </c>
      <c r="PM63" s="11">
        <v>0</v>
      </c>
      <c r="PN63" s="11">
        <v>0</v>
      </c>
      <c r="PO63" s="11">
        <v>0</v>
      </c>
      <c r="PP63" s="11">
        <v>0</v>
      </c>
      <c r="PQ63" s="11">
        <v>0</v>
      </c>
      <c r="PR63" s="11">
        <v>0</v>
      </c>
      <c r="PT63" s="11">
        <v>0</v>
      </c>
      <c r="PY63" s="11">
        <v>0</v>
      </c>
      <c r="QA63" s="11">
        <v>0</v>
      </c>
      <c r="QB63" s="11">
        <v>0</v>
      </c>
      <c r="QC63" s="11">
        <v>0</v>
      </c>
      <c r="QD63" s="11">
        <v>0</v>
      </c>
      <c r="QE63" s="11">
        <v>0</v>
      </c>
      <c r="QF63" s="11">
        <v>0</v>
      </c>
      <c r="QH63" s="11">
        <v>0</v>
      </c>
      <c r="QI63" s="11">
        <v>0</v>
      </c>
      <c r="QJ63" s="11">
        <v>0</v>
      </c>
      <c r="QK63" s="11">
        <v>0.02</v>
      </c>
      <c r="QL63" s="11">
        <v>0.05</v>
      </c>
      <c r="QM63" s="11">
        <v>0.01</v>
      </c>
      <c r="QO63" s="11">
        <v>0.05</v>
      </c>
      <c r="QP63" s="11">
        <v>0.05</v>
      </c>
      <c r="QQ63" s="11">
        <v>0.05</v>
      </c>
      <c r="QR63" s="11">
        <v>0.05</v>
      </c>
      <c r="QS63" s="11">
        <v>0.05</v>
      </c>
      <c r="QT63" s="11">
        <v>0.04</v>
      </c>
      <c r="QV63" s="11">
        <v>0.04</v>
      </c>
      <c r="QW63" s="11">
        <v>0.06</v>
      </c>
      <c r="QX63" s="11">
        <v>0.14</v>
      </c>
      <c r="QY63" s="11">
        <v>0.1</v>
      </c>
      <c r="QZ63" s="11">
        <v>0</v>
      </c>
      <c r="RA63" s="11">
        <v>0</v>
      </c>
      <c r="RC63" s="11">
        <v>0</v>
      </c>
      <c r="RD63" s="11">
        <v>0</v>
      </c>
      <c r="RE63" s="11">
        <v>0</v>
      </c>
      <c r="RF63" s="11">
        <v>0</v>
      </c>
      <c r="RG63" s="11">
        <v>0</v>
      </c>
      <c r="RH63" s="11">
        <v>0</v>
      </c>
      <c r="RJ63" s="11">
        <v>0</v>
      </c>
      <c r="RK63" s="11">
        <v>0</v>
      </c>
      <c r="RL63" s="11">
        <v>0</v>
      </c>
      <c r="RM63" s="11">
        <v>0</v>
      </c>
      <c r="RN63" s="11">
        <v>0</v>
      </c>
      <c r="RO63" s="11">
        <v>0</v>
      </c>
      <c r="RQ63" s="11">
        <v>0</v>
      </c>
      <c r="RR63" s="11">
        <v>0</v>
      </c>
      <c r="RS63" s="11">
        <v>0</v>
      </c>
      <c r="RT63" s="11">
        <v>0</v>
      </c>
      <c r="RU63" s="11">
        <v>0</v>
      </c>
      <c r="RV63" s="11">
        <v>0</v>
      </c>
      <c r="RX63" s="11">
        <v>0</v>
      </c>
      <c r="RY63" s="11">
        <v>0</v>
      </c>
      <c r="RZ63" s="11">
        <v>0</v>
      </c>
      <c r="SA63" s="11">
        <v>0</v>
      </c>
      <c r="SB63" s="11">
        <v>0</v>
      </c>
      <c r="SC63" s="11">
        <v>0</v>
      </c>
      <c r="SE63" s="11">
        <v>0</v>
      </c>
      <c r="SF63" s="11">
        <v>0</v>
      </c>
      <c r="SG63" s="11">
        <v>0</v>
      </c>
      <c r="SH63" s="11">
        <v>0</v>
      </c>
      <c r="SI63" s="11">
        <v>0</v>
      </c>
      <c r="SJ63" s="11">
        <v>0</v>
      </c>
      <c r="SP63" s="11">
        <v>0</v>
      </c>
      <c r="SQ63" s="11">
        <v>0</v>
      </c>
      <c r="SS63" s="11">
        <v>0</v>
      </c>
      <c r="YT63" s="11">
        <v>0</v>
      </c>
      <c r="YU63" s="11">
        <v>0.01</v>
      </c>
      <c r="YV63" s="11">
        <v>0.01</v>
      </c>
      <c r="YX63" s="11">
        <v>0.01</v>
      </c>
      <c r="YY63" s="11">
        <v>0.01</v>
      </c>
      <c r="YZ63" s="11">
        <v>0.01</v>
      </c>
      <c r="ZA63" s="11">
        <v>0.01</v>
      </c>
      <c r="ZB63" s="11">
        <v>0.01</v>
      </c>
      <c r="ZC63" s="11">
        <v>0.01</v>
      </c>
    </row>
    <row r="64" hidden="1" spans="1:700">
      <c r="A64" s="11" t="s">
        <v>666</v>
      </c>
      <c r="E64" s="11">
        <v>12</v>
      </c>
      <c r="F64" s="11">
        <v>0.32</v>
      </c>
      <c r="G64" s="572">
        <v>36720</v>
      </c>
      <c r="H64" s="572">
        <v>36720</v>
      </c>
      <c r="I64" s="206">
        <f t="shared" si="1"/>
        <v>0.32</v>
      </c>
      <c r="AF64" s="11">
        <v>0.05</v>
      </c>
      <c r="AG64" s="11">
        <v>0.05</v>
      </c>
      <c r="AH64" s="11">
        <v>0.05</v>
      </c>
      <c r="AK64" s="11">
        <v>0.05</v>
      </c>
      <c r="AL64" s="11">
        <v>0.05</v>
      </c>
      <c r="AM64" s="11">
        <v>0.05</v>
      </c>
      <c r="AN64" s="11">
        <v>0.05</v>
      </c>
      <c r="AO64" s="11">
        <v>0.05</v>
      </c>
      <c r="NN64" s="11">
        <v>0.01</v>
      </c>
      <c r="NP64" s="11">
        <v>0.02</v>
      </c>
      <c r="NQ64" s="11">
        <v>0.02</v>
      </c>
      <c r="NR64" s="11">
        <v>0.02</v>
      </c>
      <c r="NS64" s="11">
        <v>0.02</v>
      </c>
      <c r="NT64" s="11">
        <v>0.02</v>
      </c>
      <c r="NU64" s="11">
        <v>0.02</v>
      </c>
      <c r="NW64" s="11">
        <v>0.02</v>
      </c>
      <c r="NX64" s="11">
        <v>0.02</v>
      </c>
      <c r="NY64" s="11">
        <v>0.02</v>
      </c>
      <c r="NZ64" s="11">
        <v>0.02</v>
      </c>
      <c r="OA64" s="11">
        <v>0.02</v>
      </c>
      <c r="OB64" s="11">
        <v>0.02</v>
      </c>
      <c r="OD64" s="11">
        <v>0.02</v>
      </c>
      <c r="OE64" s="11">
        <v>0.02</v>
      </c>
      <c r="OF64" s="11">
        <v>0.02</v>
      </c>
      <c r="OG64" s="11">
        <v>0.02</v>
      </c>
      <c r="OH64" s="11">
        <v>0.02</v>
      </c>
      <c r="OI64" s="11">
        <v>0.02</v>
      </c>
      <c r="OL64" s="11">
        <v>0.02</v>
      </c>
      <c r="OM64" s="11">
        <v>0.02</v>
      </c>
      <c r="ON64" s="11">
        <v>0.02</v>
      </c>
      <c r="OO64" s="11">
        <v>0.02</v>
      </c>
      <c r="OP64" s="11">
        <v>0.02</v>
      </c>
      <c r="OR64" s="11">
        <v>0.02</v>
      </c>
      <c r="OS64" s="11">
        <v>0.02</v>
      </c>
      <c r="OT64" s="11">
        <v>0.02</v>
      </c>
      <c r="OU64" s="11">
        <v>0.02</v>
      </c>
      <c r="OV64" s="11">
        <v>0.02</v>
      </c>
      <c r="OW64" s="11">
        <v>0.02</v>
      </c>
      <c r="OY64" s="11">
        <v>0.02</v>
      </c>
      <c r="OZ64" s="11">
        <v>0.02</v>
      </c>
      <c r="PA64" s="11">
        <v>0.02</v>
      </c>
      <c r="PB64" s="11">
        <v>0.02</v>
      </c>
      <c r="PC64" s="11">
        <v>0.02</v>
      </c>
      <c r="PD64" s="11">
        <v>0.02</v>
      </c>
      <c r="PF64" s="11">
        <v>0.02</v>
      </c>
      <c r="PG64" s="11">
        <v>0.02</v>
      </c>
      <c r="PH64" s="11">
        <v>0.02</v>
      </c>
      <c r="PI64" s="11">
        <v>0.02</v>
      </c>
      <c r="PJ64" s="11">
        <v>0.02</v>
      </c>
      <c r="PK64" s="11">
        <v>0.02</v>
      </c>
      <c r="PM64" s="11">
        <v>0.02</v>
      </c>
      <c r="PN64" s="11">
        <v>0.02</v>
      </c>
      <c r="PO64" s="11">
        <v>0.02</v>
      </c>
      <c r="PP64" s="11">
        <v>0.02</v>
      </c>
      <c r="PQ64" s="11">
        <v>0.02</v>
      </c>
      <c r="PR64" s="11">
        <v>0.02</v>
      </c>
      <c r="PT64" s="11">
        <v>0.02</v>
      </c>
      <c r="PY64" s="11">
        <v>0.02</v>
      </c>
      <c r="QA64" s="11">
        <v>0.02</v>
      </c>
      <c r="QB64" s="11">
        <v>0.02</v>
      </c>
      <c r="QC64" s="11">
        <v>0.02</v>
      </c>
      <c r="QD64" s="11">
        <v>0.02</v>
      </c>
      <c r="QE64" s="11">
        <v>0.02</v>
      </c>
      <c r="QF64" s="11">
        <v>0.02</v>
      </c>
      <c r="QH64" s="11">
        <v>0.02</v>
      </c>
      <c r="QI64" s="11">
        <v>0.02</v>
      </c>
      <c r="QJ64" s="11">
        <v>0.02</v>
      </c>
      <c r="QK64" s="11">
        <v>0.26</v>
      </c>
      <c r="QL64" s="11">
        <v>0.96</v>
      </c>
      <c r="QM64" s="11">
        <v>0.96</v>
      </c>
      <c r="QO64" s="11">
        <v>0.96</v>
      </c>
      <c r="QP64" s="11">
        <v>0.79</v>
      </c>
      <c r="QQ64" s="11">
        <v>0.26</v>
      </c>
      <c r="QR64" s="11">
        <v>0.26</v>
      </c>
      <c r="QS64" s="11">
        <v>0.26</v>
      </c>
      <c r="QT64" s="11">
        <v>0.2</v>
      </c>
      <c r="QV64" s="11">
        <v>0.02</v>
      </c>
      <c r="QW64" s="11">
        <v>0.02</v>
      </c>
      <c r="QX64" s="11">
        <v>0.02</v>
      </c>
      <c r="QY64" s="11">
        <v>0.02</v>
      </c>
      <c r="QZ64" s="11">
        <v>0.02</v>
      </c>
      <c r="RA64" s="11">
        <v>0.02</v>
      </c>
      <c r="RC64" s="11">
        <v>0.02</v>
      </c>
      <c r="RD64" s="11">
        <v>0.02</v>
      </c>
      <c r="RE64" s="11">
        <v>0.02</v>
      </c>
      <c r="RF64" s="11">
        <v>0.02</v>
      </c>
      <c r="RG64" s="11">
        <v>0.02</v>
      </c>
      <c r="RH64" s="11">
        <v>0.16</v>
      </c>
      <c r="RJ64" s="11">
        <v>0.56</v>
      </c>
      <c r="RK64" s="11">
        <v>0.46</v>
      </c>
      <c r="RL64" s="11">
        <v>0.16</v>
      </c>
      <c r="RM64" s="11">
        <v>0.12</v>
      </c>
      <c r="RN64" s="11">
        <v>0.02</v>
      </c>
      <c r="RO64" s="11">
        <v>0.02</v>
      </c>
      <c r="RQ64" s="11">
        <v>0.06</v>
      </c>
      <c r="RR64" s="11">
        <v>0.16</v>
      </c>
      <c r="RS64" s="11">
        <v>0.16</v>
      </c>
      <c r="RT64" s="11">
        <v>0.16</v>
      </c>
      <c r="RU64" s="11">
        <v>0.13</v>
      </c>
      <c r="RV64" s="11">
        <v>0.06</v>
      </c>
      <c r="RX64" s="11">
        <v>0.06</v>
      </c>
      <c r="RY64" s="11">
        <v>0.06</v>
      </c>
      <c r="RZ64" s="11">
        <v>0.05</v>
      </c>
      <c r="SA64" s="11">
        <v>0.02</v>
      </c>
      <c r="SB64" s="11">
        <v>0.02</v>
      </c>
      <c r="SC64" s="11">
        <v>0.02</v>
      </c>
      <c r="SE64" s="11">
        <v>0.02</v>
      </c>
      <c r="SF64" s="11">
        <v>0.02</v>
      </c>
      <c r="SG64" s="11">
        <v>0.02</v>
      </c>
      <c r="SH64" s="11">
        <v>0.02</v>
      </c>
      <c r="SI64" s="11">
        <v>0.02</v>
      </c>
      <c r="SJ64" s="11">
        <v>0.02</v>
      </c>
      <c r="SP64" s="11">
        <v>0.02</v>
      </c>
      <c r="SQ64" s="11">
        <v>0.02</v>
      </c>
      <c r="SS64" s="11">
        <v>0.02</v>
      </c>
      <c r="UM64" s="11">
        <v>0.09</v>
      </c>
      <c r="UN64" s="11">
        <v>0.36</v>
      </c>
      <c r="UP64" s="11">
        <v>0.36</v>
      </c>
      <c r="UQ64" s="11">
        <v>0.29</v>
      </c>
      <c r="UR64" s="11">
        <v>0.09</v>
      </c>
      <c r="US64" s="11">
        <v>0.09</v>
      </c>
      <c r="UT64" s="11">
        <v>0.07</v>
      </c>
      <c r="YT64" s="11">
        <v>0.04</v>
      </c>
      <c r="YU64" s="11">
        <v>0.15</v>
      </c>
      <c r="YV64" s="11">
        <v>0.15</v>
      </c>
      <c r="YX64" s="11">
        <v>0.15</v>
      </c>
      <c r="YY64" s="11">
        <v>0.15</v>
      </c>
      <c r="YZ64" s="11">
        <v>0.15</v>
      </c>
      <c r="ZA64" s="11">
        <v>0.15</v>
      </c>
      <c r="ZB64" s="11">
        <v>0.15</v>
      </c>
      <c r="ZC64" s="11">
        <v>0.11</v>
      </c>
    </row>
    <row r="65" hidden="1" spans="1:679">
      <c r="A65" s="11" t="s">
        <v>667</v>
      </c>
      <c r="E65" s="11">
        <v>2</v>
      </c>
      <c r="F65" s="11">
        <v>0.05</v>
      </c>
      <c r="G65" s="572">
        <v>8460</v>
      </c>
      <c r="H65" s="572">
        <v>8460</v>
      </c>
      <c r="I65" s="206">
        <f t="shared" si="1"/>
        <v>0.05</v>
      </c>
      <c r="AF65" s="11">
        <v>0.01</v>
      </c>
      <c r="AG65" s="11">
        <v>0.01</v>
      </c>
      <c r="AH65" s="11">
        <v>0.01</v>
      </c>
      <c r="AK65" s="11">
        <v>0.01</v>
      </c>
      <c r="AL65" s="11">
        <v>0.01</v>
      </c>
      <c r="AM65" s="11">
        <v>0.01</v>
      </c>
      <c r="AN65" s="11">
        <v>0.01</v>
      </c>
      <c r="AO65" s="11">
        <v>0.01</v>
      </c>
      <c r="NN65" s="11">
        <v>0</v>
      </c>
      <c r="NP65" s="11">
        <v>0</v>
      </c>
      <c r="NQ65" s="11">
        <v>0</v>
      </c>
      <c r="NR65" s="11">
        <v>0</v>
      </c>
      <c r="NS65" s="11">
        <v>0</v>
      </c>
      <c r="NT65" s="11">
        <v>0</v>
      </c>
      <c r="NU65" s="11">
        <v>0</v>
      </c>
      <c r="NW65" s="11">
        <v>0</v>
      </c>
      <c r="NX65" s="11">
        <v>0</v>
      </c>
      <c r="NY65" s="11">
        <v>0</v>
      </c>
      <c r="NZ65" s="11">
        <v>0</v>
      </c>
      <c r="OA65" s="11">
        <v>0</v>
      </c>
      <c r="OB65" s="11">
        <v>0</v>
      </c>
      <c r="OD65" s="11">
        <v>0</v>
      </c>
      <c r="OE65" s="11">
        <v>0</v>
      </c>
      <c r="OF65" s="11">
        <v>0</v>
      </c>
      <c r="OG65" s="11">
        <v>0</v>
      </c>
      <c r="OH65" s="11">
        <v>0</v>
      </c>
      <c r="OI65" s="11">
        <v>0</v>
      </c>
      <c r="OL65" s="11">
        <v>0</v>
      </c>
      <c r="OM65" s="11">
        <v>0</v>
      </c>
      <c r="ON65" s="11">
        <v>0</v>
      </c>
      <c r="OO65" s="11">
        <v>0</v>
      </c>
      <c r="OP65" s="11">
        <v>0</v>
      </c>
      <c r="OR65" s="11">
        <v>0</v>
      </c>
      <c r="OS65" s="11">
        <v>0</v>
      </c>
      <c r="OT65" s="11">
        <v>0</v>
      </c>
      <c r="OU65" s="11">
        <v>0</v>
      </c>
      <c r="OV65" s="11">
        <v>0</v>
      </c>
      <c r="OW65" s="11">
        <v>0</v>
      </c>
      <c r="OY65" s="11">
        <v>0</v>
      </c>
      <c r="OZ65" s="11">
        <v>0</v>
      </c>
      <c r="PA65" s="11">
        <v>0</v>
      </c>
      <c r="PB65" s="11">
        <v>0</v>
      </c>
      <c r="PC65" s="11">
        <v>0</v>
      </c>
      <c r="PD65" s="11">
        <v>0</v>
      </c>
      <c r="PF65" s="11">
        <v>0</v>
      </c>
      <c r="PG65" s="11">
        <v>0</v>
      </c>
      <c r="PH65" s="11">
        <v>0</v>
      </c>
      <c r="PI65" s="11">
        <v>0</v>
      </c>
      <c r="PJ65" s="11">
        <v>0</v>
      </c>
      <c r="PK65" s="11">
        <v>0</v>
      </c>
      <c r="PM65" s="11">
        <v>0</v>
      </c>
      <c r="PN65" s="11">
        <v>0</v>
      </c>
      <c r="PO65" s="11">
        <v>0</v>
      </c>
      <c r="PP65" s="11">
        <v>0</v>
      </c>
      <c r="PQ65" s="11">
        <v>0</v>
      </c>
      <c r="PR65" s="11">
        <v>0</v>
      </c>
      <c r="PT65" s="11">
        <v>0</v>
      </c>
      <c r="PY65" s="11">
        <v>0</v>
      </c>
      <c r="QA65" s="11">
        <v>0</v>
      </c>
      <c r="QB65" s="11">
        <v>0</v>
      </c>
      <c r="QC65" s="11">
        <v>0</v>
      </c>
      <c r="QD65" s="11">
        <v>0</v>
      </c>
      <c r="QE65" s="11">
        <v>0</v>
      </c>
      <c r="QF65" s="11">
        <v>0</v>
      </c>
      <c r="QH65" s="11">
        <v>0</v>
      </c>
      <c r="QI65" s="11">
        <v>0</v>
      </c>
      <c r="QJ65" s="11">
        <v>0</v>
      </c>
      <c r="QK65" s="11">
        <v>0</v>
      </c>
      <c r="QL65" s="11">
        <v>0</v>
      </c>
      <c r="QM65" s="11">
        <v>0</v>
      </c>
      <c r="QO65" s="11">
        <v>0</v>
      </c>
      <c r="QP65" s="11">
        <v>0</v>
      </c>
      <c r="QQ65" s="11">
        <v>0</v>
      </c>
      <c r="QR65" s="11">
        <v>0</v>
      </c>
      <c r="QS65" s="11">
        <v>0</v>
      </c>
      <c r="QT65" s="11">
        <v>0</v>
      </c>
      <c r="QV65" s="11">
        <v>0</v>
      </c>
      <c r="QW65" s="11">
        <v>0</v>
      </c>
      <c r="QX65" s="11">
        <v>0</v>
      </c>
      <c r="QY65" s="11">
        <v>0</v>
      </c>
      <c r="QZ65" s="11">
        <v>0</v>
      </c>
      <c r="RA65" s="11">
        <v>0</v>
      </c>
      <c r="RC65" s="11">
        <v>0</v>
      </c>
      <c r="RD65" s="11">
        <v>0</v>
      </c>
      <c r="RE65" s="11">
        <v>0</v>
      </c>
      <c r="RF65" s="11">
        <v>0</v>
      </c>
      <c r="RG65" s="11">
        <v>0</v>
      </c>
      <c r="RH65" s="11">
        <v>0</v>
      </c>
      <c r="RJ65" s="11">
        <v>0</v>
      </c>
      <c r="RK65" s="11">
        <v>0</v>
      </c>
      <c r="RL65" s="11">
        <v>0</v>
      </c>
      <c r="RM65" s="11">
        <v>0</v>
      </c>
      <c r="RN65" s="11">
        <v>0</v>
      </c>
      <c r="RO65" s="11">
        <v>0</v>
      </c>
      <c r="RQ65" s="11">
        <v>0</v>
      </c>
      <c r="RR65" s="11">
        <v>0</v>
      </c>
      <c r="RS65" s="11">
        <v>0</v>
      </c>
      <c r="RT65" s="11">
        <v>0</v>
      </c>
      <c r="RU65" s="11">
        <v>0.07</v>
      </c>
      <c r="RV65" s="11">
        <v>0.27</v>
      </c>
      <c r="RX65" s="11">
        <v>0.27</v>
      </c>
      <c r="RY65" s="11">
        <v>0.27</v>
      </c>
      <c r="RZ65" s="11">
        <v>0.22</v>
      </c>
      <c r="SA65" s="11">
        <v>0.07</v>
      </c>
      <c r="SB65" s="11">
        <v>0.07</v>
      </c>
      <c r="SC65" s="11">
        <v>0.07</v>
      </c>
      <c r="SE65" s="11">
        <v>0.05</v>
      </c>
      <c r="SF65" s="11">
        <v>0</v>
      </c>
      <c r="SG65" s="11">
        <v>0</v>
      </c>
      <c r="SH65" s="11">
        <v>0</v>
      </c>
      <c r="SI65" s="11">
        <v>0</v>
      </c>
      <c r="SJ65" s="11">
        <v>0</v>
      </c>
      <c r="SP65" s="11">
        <v>0</v>
      </c>
      <c r="SQ65" s="11">
        <v>0</v>
      </c>
      <c r="SS65" s="11">
        <v>0</v>
      </c>
      <c r="YT65" s="11">
        <v>0.01</v>
      </c>
      <c r="YU65" s="11">
        <v>0.03</v>
      </c>
      <c r="YV65" s="11">
        <v>0.03</v>
      </c>
      <c r="YX65" s="11">
        <v>0.03</v>
      </c>
      <c r="YY65" s="11">
        <v>0.03</v>
      </c>
      <c r="YZ65" s="11">
        <v>0.03</v>
      </c>
      <c r="ZA65" s="11">
        <v>0.03</v>
      </c>
      <c r="ZB65" s="11">
        <v>0.03</v>
      </c>
      <c r="ZC65" s="11">
        <v>0.02</v>
      </c>
    </row>
    <row r="66" hidden="1" spans="1:679">
      <c r="A66" s="11" t="s">
        <v>668</v>
      </c>
      <c r="E66" s="11">
        <v>3</v>
      </c>
      <c r="F66" s="11">
        <v>0.08</v>
      </c>
      <c r="G66" s="572">
        <v>18330</v>
      </c>
      <c r="H66" s="572">
        <v>18330</v>
      </c>
      <c r="I66" s="206">
        <f t="shared" si="1"/>
        <v>0.08</v>
      </c>
      <c r="AF66" s="11">
        <v>0.01</v>
      </c>
      <c r="AG66" s="11">
        <v>0.01</v>
      </c>
      <c r="AH66" s="11">
        <v>0.01</v>
      </c>
      <c r="AK66" s="11">
        <v>0.01</v>
      </c>
      <c r="AL66" s="11">
        <v>0.01</v>
      </c>
      <c r="AM66" s="11">
        <v>0.01</v>
      </c>
      <c r="AN66" s="11">
        <v>0.01</v>
      </c>
      <c r="AO66" s="11">
        <v>0.01</v>
      </c>
      <c r="NN66" s="11">
        <v>0</v>
      </c>
      <c r="NP66" s="11">
        <v>0.01</v>
      </c>
      <c r="NQ66" s="11">
        <v>0.01</v>
      </c>
      <c r="NR66" s="11">
        <v>0.01</v>
      </c>
      <c r="NS66" s="11">
        <v>0.01</v>
      </c>
      <c r="NT66" s="11">
        <v>0.01</v>
      </c>
      <c r="NU66" s="11">
        <v>0.01</v>
      </c>
      <c r="NW66" s="11">
        <v>0.01</v>
      </c>
      <c r="NX66" s="11">
        <v>0.01</v>
      </c>
      <c r="NY66" s="11">
        <v>0.01</v>
      </c>
      <c r="NZ66" s="11">
        <v>0.01</v>
      </c>
      <c r="OA66" s="11">
        <v>0.01</v>
      </c>
      <c r="OB66" s="11">
        <v>0.01</v>
      </c>
      <c r="OD66" s="11">
        <v>0.01</v>
      </c>
      <c r="OE66" s="11">
        <v>0.01</v>
      </c>
      <c r="OF66" s="11">
        <v>0.01</v>
      </c>
      <c r="OG66" s="11">
        <v>0.01</v>
      </c>
      <c r="OH66" s="11">
        <v>0.01</v>
      </c>
      <c r="OI66" s="11">
        <v>0.01</v>
      </c>
      <c r="OL66" s="11">
        <v>0.01</v>
      </c>
      <c r="OM66" s="11">
        <v>0.01</v>
      </c>
      <c r="ON66" s="11">
        <v>0.01</v>
      </c>
      <c r="OO66" s="11">
        <v>0.01</v>
      </c>
      <c r="OP66" s="11">
        <v>0.01</v>
      </c>
      <c r="OR66" s="11">
        <v>0</v>
      </c>
      <c r="OS66" s="11">
        <v>0</v>
      </c>
      <c r="OT66" s="11">
        <v>0</v>
      </c>
      <c r="OU66" s="11">
        <v>0</v>
      </c>
      <c r="OV66" s="11">
        <v>0</v>
      </c>
      <c r="OW66" s="11">
        <v>0</v>
      </c>
      <c r="OY66" s="11">
        <v>0</v>
      </c>
      <c r="OZ66" s="11">
        <v>0</v>
      </c>
      <c r="PA66" s="11">
        <v>0</v>
      </c>
      <c r="PB66" s="11">
        <v>0</v>
      </c>
      <c r="PC66" s="11">
        <v>0</v>
      </c>
      <c r="PD66" s="11">
        <v>0</v>
      </c>
      <c r="PF66" s="11">
        <v>0</v>
      </c>
      <c r="PG66" s="11">
        <v>0</v>
      </c>
      <c r="PH66" s="11">
        <v>0</v>
      </c>
      <c r="PI66" s="11">
        <v>0</v>
      </c>
      <c r="PJ66" s="11">
        <v>0</v>
      </c>
      <c r="PK66" s="11">
        <v>0</v>
      </c>
      <c r="PM66" s="11">
        <v>0</v>
      </c>
      <c r="PN66" s="11">
        <v>0</v>
      </c>
      <c r="PO66" s="11">
        <v>0</v>
      </c>
      <c r="PP66" s="11">
        <v>0</v>
      </c>
      <c r="PQ66" s="11">
        <v>0</v>
      </c>
      <c r="PR66" s="11">
        <v>0</v>
      </c>
      <c r="PT66" s="11">
        <v>0</v>
      </c>
      <c r="PY66" s="11">
        <v>0.01</v>
      </c>
      <c r="QA66" s="11">
        <v>0.01</v>
      </c>
      <c r="QB66" s="11">
        <v>0.01</v>
      </c>
      <c r="QC66" s="11">
        <v>0.01</v>
      </c>
      <c r="QD66" s="11">
        <v>0.01</v>
      </c>
      <c r="QE66" s="11">
        <v>0.01</v>
      </c>
      <c r="QF66" s="11">
        <v>0.01</v>
      </c>
      <c r="QH66" s="11">
        <v>0.01</v>
      </c>
      <c r="QI66" s="11">
        <v>0.01</v>
      </c>
      <c r="QJ66" s="11">
        <v>0.01</v>
      </c>
      <c r="QK66" s="11">
        <v>0.01</v>
      </c>
      <c r="QL66" s="11">
        <v>0.01</v>
      </c>
      <c r="QM66" s="11">
        <v>0.01</v>
      </c>
      <c r="QO66" s="11">
        <v>0.01</v>
      </c>
      <c r="QP66" s="11">
        <v>0.01</v>
      </c>
      <c r="QQ66" s="11">
        <v>0.01</v>
      </c>
      <c r="QR66" s="11">
        <v>0.01</v>
      </c>
      <c r="QS66" s="11">
        <v>0.01</v>
      </c>
      <c r="QT66" s="11">
        <v>0.01</v>
      </c>
      <c r="QV66" s="11">
        <v>0.01</v>
      </c>
      <c r="QW66" s="11">
        <v>0.01</v>
      </c>
      <c r="QX66" s="11">
        <v>0.01</v>
      </c>
      <c r="QY66" s="11">
        <v>0.01</v>
      </c>
      <c r="QZ66" s="11">
        <v>0.01</v>
      </c>
      <c r="RA66" s="11">
        <v>0.01</v>
      </c>
      <c r="RC66" s="11">
        <v>0.01</v>
      </c>
      <c r="RD66" s="11">
        <v>0.01</v>
      </c>
      <c r="RE66" s="11">
        <v>0.01</v>
      </c>
      <c r="RF66" s="11">
        <v>0.01</v>
      </c>
      <c r="RG66" s="11">
        <v>0.01</v>
      </c>
      <c r="RH66" s="11">
        <v>0.01</v>
      </c>
      <c r="RJ66" s="11">
        <v>0.01</v>
      </c>
      <c r="RK66" s="11">
        <v>0.14</v>
      </c>
      <c r="RL66" s="11">
        <v>0.54</v>
      </c>
      <c r="RM66" s="11">
        <v>0.44</v>
      </c>
      <c r="RN66" s="11">
        <v>0.14</v>
      </c>
      <c r="RO66" s="11">
        <v>0.11</v>
      </c>
      <c r="RQ66" s="11">
        <v>0.01</v>
      </c>
      <c r="RR66" s="11">
        <v>0.01</v>
      </c>
      <c r="RS66" s="11">
        <v>0.01</v>
      </c>
      <c r="RT66" s="11">
        <v>0.01</v>
      </c>
      <c r="RU66" s="11">
        <v>0.01</v>
      </c>
      <c r="RV66" s="11">
        <v>0.01</v>
      </c>
      <c r="RX66" s="11">
        <v>0.01</v>
      </c>
      <c r="RY66" s="11">
        <v>0.01</v>
      </c>
      <c r="RZ66" s="11">
        <v>0.01</v>
      </c>
      <c r="SA66" s="11">
        <v>0.01</v>
      </c>
      <c r="SB66" s="11">
        <v>0.01</v>
      </c>
      <c r="SC66" s="11">
        <v>0.01</v>
      </c>
      <c r="SE66" s="11">
        <v>0.01</v>
      </c>
      <c r="SF66" s="11">
        <v>0.01</v>
      </c>
      <c r="SG66" s="11">
        <v>0.01</v>
      </c>
      <c r="SH66" s="11">
        <v>0.01</v>
      </c>
      <c r="SI66" s="11">
        <v>0.01</v>
      </c>
      <c r="SJ66" s="11">
        <v>0.01</v>
      </c>
      <c r="SP66" s="11">
        <v>0.01</v>
      </c>
      <c r="SQ66" s="11">
        <v>0.01</v>
      </c>
      <c r="SS66" s="11">
        <v>0</v>
      </c>
      <c r="TO66" s="11">
        <v>0.03</v>
      </c>
      <c r="TP66" s="11">
        <v>0.13</v>
      </c>
      <c r="TQ66" s="11">
        <v>0.13</v>
      </c>
      <c r="TR66" s="11">
        <v>0.13</v>
      </c>
      <c r="TS66" s="11">
        <v>0.11</v>
      </c>
      <c r="TU66" s="11">
        <v>0.03</v>
      </c>
      <c r="TV66" s="11">
        <v>0.03</v>
      </c>
      <c r="TW66" s="11">
        <v>0.03</v>
      </c>
      <c r="TX66" s="11">
        <v>0.03</v>
      </c>
      <c r="YT66" s="11">
        <v>0.01</v>
      </c>
      <c r="YU66" s="11">
        <v>0.04</v>
      </c>
      <c r="YV66" s="11">
        <v>0.04</v>
      </c>
      <c r="YX66" s="11">
        <v>0.04</v>
      </c>
      <c r="YY66" s="11">
        <v>0.04</v>
      </c>
      <c r="YZ66" s="11">
        <v>0.04</v>
      </c>
      <c r="ZA66" s="11">
        <v>0.04</v>
      </c>
      <c r="ZB66" s="11">
        <v>0.04</v>
      </c>
      <c r="ZC66" s="11">
        <v>0.03</v>
      </c>
    </row>
    <row r="67" hidden="1" spans="1:679">
      <c r="A67" s="11" t="s">
        <v>669</v>
      </c>
      <c r="E67" s="11">
        <v>3</v>
      </c>
      <c r="F67" s="11">
        <v>0.08</v>
      </c>
      <c r="G67" s="572">
        <v>21150</v>
      </c>
      <c r="H67" s="572">
        <v>21150</v>
      </c>
      <c r="I67" s="206">
        <f t="shared" si="1"/>
        <v>0.08</v>
      </c>
      <c r="AF67" s="11">
        <v>0.01</v>
      </c>
      <c r="AG67" s="11">
        <v>0.01</v>
      </c>
      <c r="AH67" s="11">
        <v>0.01</v>
      </c>
      <c r="AK67" s="11">
        <v>0.01</v>
      </c>
      <c r="AL67" s="11">
        <v>0.01</v>
      </c>
      <c r="AM67" s="11">
        <v>0.01</v>
      </c>
      <c r="AN67" s="11">
        <v>0.01</v>
      </c>
      <c r="AO67" s="11">
        <v>0.01</v>
      </c>
      <c r="NN67" s="11">
        <v>0</v>
      </c>
      <c r="NP67" s="11">
        <v>0.01</v>
      </c>
      <c r="NQ67" s="11">
        <v>0.01</v>
      </c>
      <c r="NR67" s="11">
        <v>0.01</v>
      </c>
      <c r="NS67" s="11">
        <v>0.01</v>
      </c>
      <c r="NT67" s="11">
        <v>0.01</v>
      </c>
      <c r="NU67" s="11">
        <v>0.01</v>
      </c>
      <c r="NW67" s="11">
        <v>0.01</v>
      </c>
      <c r="NX67" s="11">
        <v>0.01</v>
      </c>
      <c r="NY67" s="11">
        <v>0.01</v>
      </c>
      <c r="NZ67" s="11">
        <v>0.01</v>
      </c>
      <c r="OA67" s="11">
        <v>0.01</v>
      </c>
      <c r="OB67" s="11">
        <v>0.01</v>
      </c>
      <c r="OD67" s="11">
        <v>0.01</v>
      </c>
      <c r="OE67" s="11">
        <v>0.01</v>
      </c>
      <c r="OF67" s="11">
        <v>0.01</v>
      </c>
      <c r="OG67" s="11">
        <v>0.01</v>
      </c>
      <c r="OH67" s="11">
        <v>0.01</v>
      </c>
      <c r="OI67" s="11">
        <v>0.01</v>
      </c>
      <c r="OL67" s="11">
        <v>0.01</v>
      </c>
      <c r="OM67" s="11">
        <v>0.01</v>
      </c>
      <c r="ON67" s="11">
        <v>0.01</v>
      </c>
      <c r="OO67" s="11">
        <v>0.01</v>
      </c>
      <c r="OP67" s="11">
        <v>0.01</v>
      </c>
      <c r="OR67" s="11">
        <v>0</v>
      </c>
      <c r="OS67" s="11">
        <v>0</v>
      </c>
      <c r="OT67" s="11">
        <v>0</v>
      </c>
      <c r="OU67" s="11">
        <v>0</v>
      </c>
      <c r="OV67" s="11">
        <v>0</v>
      </c>
      <c r="OW67" s="11">
        <v>0</v>
      </c>
      <c r="OY67" s="11">
        <v>0</v>
      </c>
      <c r="OZ67" s="11">
        <v>0</v>
      </c>
      <c r="PA67" s="11">
        <v>0</v>
      </c>
      <c r="PB67" s="11">
        <v>0</v>
      </c>
      <c r="PC67" s="11">
        <v>0</v>
      </c>
      <c r="PD67" s="11">
        <v>0</v>
      </c>
      <c r="PF67" s="11">
        <v>0</v>
      </c>
      <c r="PG67" s="11">
        <v>0</v>
      </c>
      <c r="PH67" s="11">
        <v>0</v>
      </c>
      <c r="PI67" s="11">
        <v>0</v>
      </c>
      <c r="PJ67" s="11">
        <v>0</v>
      </c>
      <c r="PK67" s="11">
        <v>0</v>
      </c>
      <c r="PM67" s="11">
        <v>0</v>
      </c>
      <c r="PN67" s="11">
        <v>0</v>
      </c>
      <c r="PO67" s="11">
        <v>0</v>
      </c>
      <c r="PP67" s="11">
        <v>0</v>
      </c>
      <c r="PQ67" s="11">
        <v>0</v>
      </c>
      <c r="PR67" s="11">
        <v>0</v>
      </c>
      <c r="PT67" s="11">
        <v>0</v>
      </c>
      <c r="PY67" s="11">
        <v>0.01</v>
      </c>
      <c r="QA67" s="11">
        <v>0.01</v>
      </c>
      <c r="QB67" s="11">
        <v>0.01</v>
      </c>
      <c r="QC67" s="11">
        <v>0.01</v>
      </c>
      <c r="QD67" s="11">
        <v>0.01</v>
      </c>
      <c r="QE67" s="11">
        <v>0.01</v>
      </c>
      <c r="QF67" s="11">
        <v>0.01</v>
      </c>
      <c r="QH67" s="11">
        <v>0.01</v>
      </c>
      <c r="QI67" s="11">
        <v>0.01</v>
      </c>
      <c r="QJ67" s="11">
        <v>0.01</v>
      </c>
      <c r="QK67" s="11">
        <v>0.01</v>
      </c>
      <c r="QL67" s="11">
        <v>0.01</v>
      </c>
      <c r="QM67" s="11">
        <v>0.01</v>
      </c>
      <c r="QO67" s="11">
        <v>0.01</v>
      </c>
      <c r="QP67" s="11">
        <v>0.01</v>
      </c>
      <c r="QQ67" s="11">
        <v>0.01</v>
      </c>
      <c r="QR67" s="11">
        <v>0.01</v>
      </c>
      <c r="QS67" s="11">
        <v>0.01</v>
      </c>
      <c r="QT67" s="11">
        <v>0.01</v>
      </c>
      <c r="QV67" s="11">
        <v>0.01</v>
      </c>
      <c r="QW67" s="11">
        <v>0.01</v>
      </c>
      <c r="QX67" s="11">
        <v>0.01</v>
      </c>
      <c r="QY67" s="11">
        <v>0.01</v>
      </c>
      <c r="QZ67" s="11">
        <v>0.01</v>
      </c>
      <c r="RA67" s="11">
        <v>0.01</v>
      </c>
      <c r="RC67" s="11">
        <v>0.01</v>
      </c>
      <c r="RD67" s="11">
        <v>0.01</v>
      </c>
      <c r="RE67" s="11">
        <v>0.01</v>
      </c>
      <c r="RF67" s="11">
        <v>0.01</v>
      </c>
      <c r="RG67" s="11">
        <v>0.01</v>
      </c>
      <c r="RH67" s="11">
        <v>0.01</v>
      </c>
      <c r="RJ67" s="11">
        <v>0.01</v>
      </c>
      <c r="RK67" s="11">
        <v>0.01</v>
      </c>
      <c r="RL67" s="11">
        <v>0.01</v>
      </c>
      <c r="RM67" s="11">
        <v>0.07</v>
      </c>
      <c r="RN67" s="11">
        <v>0.27</v>
      </c>
      <c r="RO67" s="11">
        <v>0.22</v>
      </c>
      <c r="RQ67" s="11">
        <v>0.07</v>
      </c>
      <c r="RR67" s="11">
        <v>0.06</v>
      </c>
      <c r="RS67" s="11">
        <v>0.01</v>
      </c>
      <c r="RT67" s="11">
        <v>0.01</v>
      </c>
      <c r="RU67" s="11">
        <v>0.01</v>
      </c>
      <c r="RV67" s="11">
        <v>0.01</v>
      </c>
      <c r="RX67" s="11">
        <v>0.01</v>
      </c>
      <c r="RY67" s="11">
        <v>0.01</v>
      </c>
      <c r="RZ67" s="11">
        <v>0.07</v>
      </c>
      <c r="SA67" s="11">
        <v>0.27</v>
      </c>
      <c r="SB67" s="11">
        <v>0.27</v>
      </c>
      <c r="SC67" s="11">
        <v>0.27</v>
      </c>
      <c r="SE67" s="11">
        <v>0.22</v>
      </c>
      <c r="SF67" s="11">
        <v>0.07</v>
      </c>
      <c r="SG67" s="11">
        <v>0.07</v>
      </c>
      <c r="SH67" s="11">
        <v>0.07</v>
      </c>
      <c r="SI67" s="11">
        <v>0.06</v>
      </c>
      <c r="SJ67" s="11">
        <v>0.01</v>
      </c>
      <c r="SP67" s="11">
        <v>0.01</v>
      </c>
      <c r="SQ67" s="11">
        <v>0.01</v>
      </c>
      <c r="SS67" s="11">
        <v>0</v>
      </c>
      <c r="YT67" s="11">
        <v>0.01</v>
      </c>
      <c r="YU67" s="11">
        <v>0.04</v>
      </c>
      <c r="YV67" s="11">
        <v>0.04</v>
      </c>
      <c r="YX67" s="11">
        <v>0.04</v>
      </c>
      <c r="YY67" s="11">
        <v>0.04</v>
      </c>
      <c r="YZ67" s="11">
        <v>0.04</v>
      </c>
      <c r="ZA67" s="11">
        <v>0.04</v>
      </c>
      <c r="ZB67" s="11">
        <v>0.04</v>
      </c>
      <c r="ZC67" s="11">
        <v>0.03</v>
      </c>
    </row>
    <row r="68" hidden="1" spans="1:679">
      <c r="A68" s="11" t="s">
        <v>670</v>
      </c>
      <c r="E68" s="11">
        <v>1</v>
      </c>
      <c r="F68" s="11">
        <v>0.03</v>
      </c>
      <c r="G68" s="572">
        <v>8225</v>
      </c>
      <c r="H68" s="572">
        <v>8225</v>
      </c>
      <c r="I68" s="206">
        <f t="shared" si="1"/>
        <v>0.03</v>
      </c>
      <c r="AF68" s="11">
        <v>0</v>
      </c>
      <c r="AG68" s="11">
        <v>0</v>
      </c>
      <c r="AH68" s="11">
        <v>0</v>
      </c>
      <c r="AK68" s="11">
        <v>0</v>
      </c>
      <c r="AL68" s="11">
        <v>0</v>
      </c>
      <c r="AM68" s="11">
        <v>0</v>
      </c>
      <c r="AN68" s="11">
        <v>0</v>
      </c>
      <c r="AO68" s="11">
        <v>0</v>
      </c>
      <c r="NN68" s="11">
        <v>0</v>
      </c>
      <c r="NP68" s="11">
        <v>0</v>
      </c>
      <c r="NQ68" s="11">
        <v>0</v>
      </c>
      <c r="NR68" s="11">
        <v>0</v>
      </c>
      <c r="NS68" s="11">
        <v>0</v>
      </c>
      <c r="NT68" s="11">
        <v>0</v>
      </c>
      <c r="NU68" s="11">
        <v>0</v>
      </c>
      <c r="NW68" s="11">
        <v>0</v>
      </c>
      <c r="NX68" s="11">
        <v>0</v>
      </c>
      <c r="NY68" s="11">
        <v>0</v>
      </c>
      <c r="NZ68" s="11">
        <v>0</v>
      </c>
      <c r="OA68" s="11">
        <v>0</v>
      </c>
      <c r="OB68" s="11">
        <v>0</v>
      </c>
      <c r="OD68" s="11">
        <v>0</v>
      </c>
      <c r="OE68" s="11">
        <v>0</v>
      </c>
      <c r="OF68" s="11">
        <v>0</v>
      </c>
      <c r="OG68" s="11">
        <v>0</v>
      </c>
      <c r="OH68" s="11">
        <v>0</v>
      </c>
      <c r="OI68" s="11">
        <v>0</v>
      </c>
      <c r="OL68" s="11">
        <v>0</v>
      </c>
      <c r="OM68" s="11">
        <v>0</v>
      </c>
      <c r="ON68" s="11">
        <v>0</v>
      </c>
      <c r="OO68" s="11">
        <v>0</v>
      </c>
      <c r="OP68" s="11">
        <v>0</v>
      </c>
      <c r="OR68" s="11">
        <v>0</v>
      </c>
      <c r="OS68" s="11">
        <v>0</v>
      </c>
      <c r="OT68" s="11">
        <v>0</v>
      </c>
      <c r="OU68" s="11">
        <v>0</v>
      </c>
      <c r="OV68" s="11">
        <v>0</v>
      </c>
      <c r="OW68" s="11">
        <v>0</v>
      </c>
      <c r="OY68" s="11">
        <v>0</v>
      </c>
      <c r="OZ68" s="11">
        <v>0</v>
      </c>
      <c r="PA68" s="11">
        <v>0</v>
      </c>
      <c r="PB68" s="11">
        <v>0</v>
      </c>
      <c r="PC68" s="11">
        <v>0</v>
      </c>
      <c r="PD68" s="11">
        <v>0</v>
      </c>
      <c r="PF68" s="11">
        <v>0</v>
      </c>
      <c r="PG68" s="11">
        <v>0</v>
      </c>
      <c r="PH68" s="11">
        <v>0</v>
      </c>
      <c r="PI68" s="11">
        <v>0</v>
      </c>
      <c r="PJ68" s="11">
        <v>0</v>
      </c>
      <c r="PK68" s="11">
        <v>0</v>
      </c>
      <c r="PM68" s="11">
        <v>0</v>
      </c>
      <c r="PN68" s="11">
        <v>0</v>
      </c>
      <c r="PO68" s="11">
        <v>0</v>
      </c>
      <c r="PP68" s="11">
        <v>0</v>
      </c>
      <c r="PQ68" s="11">
        <v>0</v>
      </c>
      <c r="PR68" s="11">
        <v>0</v>
      </c>
      <c r="PT68" s="11">
        <v>0</v>
      </c>
      <c r="PY68" s="11">
        <v>0</v>
      </c>
      <c r="QA68" s="11">
        <v>0</v>
      </c>
      <c r="QB68" s="11">
        <v>0</v>
      </c>
      <c r="QC68" s="11">
        <v>0</v>
      </c>
      <c r="QD68" s="11">
        <v>0</v>
      </c>
      <c r="QE68" s="11">
        <v>0</v>
      </c>
      <c r="QF68" s="11">
        <v>0</v>
      </c>
      <c r="QH68" s="11">
        <v>0</v>
      </c>
      <c r="QI68" s="11">
        <v>0</v>
      </c>
      <c r="QJ68" s="11">
        <v>0</v>
      </c>
      <c r="QK68" s="11">
        <v>0</v>
      </c>
      <c r="QL68" s="11">
        <v>0</v>
      </c>
      <c r="QM68" s="11">
        <v>0</v>
      </c>
      <c r="QO68" s="11">
        <v>0</v>
      </c>
      <c r="QP68" s="11">
        <v>0</v>
      </c>
      <c r="QQ68" s="11">
        <v>0</v>
      </c>
      <c r="QR68" s="11">
        <v>0</v>
      </c>
      <c r="QS68" s="11">
        <v>0</v>
      </c>
      <c r="QT68" s="11">
        <v>0</v>
      </c>
      <c r="QV68" s="11">
        <v>0</v>
      </c>
      <c r="QW68" s="11">
        <v>0</v>
      </c>
      <c r="QX68" s="11">
        <v>0</v>
      </c>
      <c r="QY68" s="11">
        <v>0</v>
      </c>
      <c r="QZ68" s="11">
        <v>0</v>
      </c>
      <c r="RA68" s="11">
        <v>0</v>
      </c>
      <c r="RC68" s="11">
        <v>0</v>
      </c>
      <c r="RD68" s="11">
        <v>0</v>
      </c>
      <c r="RE68" s="11">
        <v>0</v>
      </c>
      <c r="RF68" s="11">
        <v>0</v>
      </c>
      <c r="RG68" s="11">
        <v>0</v>
      </c>
      <c r="RH68" s="11">
        <v>0</v>
      </c>
      <c r="RJ68" s="11">
        <v>0</v>
      </c>
      <c r="RK68" s="11">
        <v>0</v>
      </c>
      <c r="RL68" s="11">
        <v>0</v>
      </c>
      <c r="RM68" s="11">
        <v>0</v>
      </c>
      <c r="RN68" s="11">
        <v>0</v>
      </c>
      <c r="RO68" s="11">
        <v>0</v>
      </c>
      <c r="RQ68" s="11">
        <v>0</v>
      </c>
      <c r="RR68" s="11">
        <v>0</v>
      </c>
      <c r="RS68" s="11">
        <v>0</v>
      </c>
      <c r="RT68" s="11">
        <v>0</v>
      </c>
      <c r="RU68" s="11">
        <v>0</v>
      </c>
      <c r="RV68" s="11">
        <v>0</v>
      </c>
      <c r="RX68" s="11">
        <v>0</v>
      </c>
      <c r="RY68" s="11">
        <v>0</v>
      </c>
      <c r="RZ68" s="11">
        <v>0</v>
      </c>
      <c r="SA68" s="11">
        <v>0</v>
      </c>
      <c r="SB68" s="11">
        <v>0</v>
      </c>
      <c r="SC68" s="11">
        <v>0</v>
      </c>
      <c r="SE68" s="11">
        <v>0.04</v>
      </c>
      <c r="SF68" s="11">
        <v>0.14</v>
      </c>
      <c r="SG68" s="11">
        <v>0.14</v>
      </c>
      <c r="SH68" s="11">
        <v>0.14</v>
      </c>
      <c r="SI68" s="11">
        <v>0.11</v>
      </c>
      <c r="SJ68" s="11">
        <v>0.04</v>
      </c>
      <c r="SP68" s="11">
        <v>0.04</v>
      </c>
      <c r="SQ68" s="11">
        <v>0.04</v>
      </c>
      <c r="SS68" s="11">
        <v>0.03</v>
      </c>
      <c r="YT68" s="11">
        <v>0</v>
      </c>
      <c r="YU68" s="11">
        <v>0.01</v>
      </c>
      <c r="YV68" s="11">
        <v>0.01</v>
      </c>
      <c r="YX68" s="11">
        <v>0.01</v>
      </c>
      <c r="YY68" s="11">
        <v>0.01</v>
      </c>
      <c r="YZ68" s="11">
        <v>0.01</v>
      </c>
      <c r="ZA68" s="11">
        <v>0.01</v>
      </c>
      <c r="ZB68" s="11">
        <v>0.01</v>
      </c>
      <c r="ZC68" s="11">
        <v>0.01</v>
      </c>
    </row>
    <row r="69" hidden="1" spans="1:679">
      <c r="A69" s="11" t="s">
        <v>671</v>
      </c>
      <c r="E69" s="11">
        <v>300</v>
      </c>
      <c r="F69" s="11">
        <v>9</v>
      </c>
      <c r="G69" s="572">
        <v>96000</v>
      </c>
      <c r="H69" s="572">
        <v>96000</v>
      </c>
      <c r="I69" s="206">
        <f t="shared" si="1"/>
        <v>9</v>
      </c>
      <c r="AB69" s="11">
        <v>1.13</v>
      </c>
      <c r="AD69" s="11">
        <v>1.13</v>
      </c>
      <c r="AE69" s="11">
        <v>1.13</v>
      </c>
      <c r="AF69" s="11">
        <v>1.13</v>
      </c>
      <c r="AG69" s="11">
        <v>1.13</v>
      </c>
      <c r="AH69" s="11">
        <v>1.13</v>
      </c>
      <c r="AK69" s="11">
        <v>1.13</v>
      </c>
      <c r="AL69" s="11">
        <v>1.13</v>
      </c>
      <c r="NP69" s="11">
        <v>0.33</v>
      </c>
      <c r="NQ69" s="11">
        <v>0.67</v>
      </c>
      <c r="NR69" s="11">
        <v>0.67</v>
      </c>
      <c r="NS69" s="11">
        <v>0.67</v>
      </c>
      <c r="NT69" s="11">
        <v>0.67</v>
      </c>
      <c r="NU69" s="11">
        <v>0.67</v>
      </c>
      <c r="NW69" s="11">
        <v>0.67</v>
      </c>
      <c r="NX69" s="11">
        <v>0.67</v>
      </c>
      <c r="NY69" s="11">
        <v>0.67</v>
      </c>
      <c r="NZ69" s="11">
        <v>0.67</v>
      </c>
      <c r="OA69" s="11">
        <v>0.67</v>
      </c>
      <c r="OB69" s="11">
        <v>0.67</v>
      </c>
      <c r="OD69" s="11">
        <v>0.67</v>
      </c>
      <c r="OE69" s="11">
        <v>0.67</v>
      </c>
      <c r="OF69" s="11">
        <v>0.67</v>
      </c>
      <c r="OG69" s="11">
        <v>0.67</v>
      </c>
      <c r="OH69" s="11">
        <v>0.67</v>
      </c>
      <c r="OI69" s="11">
        <v>0.67</v>
      </c>
      <c r="OL69" s="11">
        <v>0.67</v>
      </c>
      <c r="OM69" s="11">
        <v>0.67</v>
      </c>
      <c r="ON69" s="11">
        <v>0.67</v>
      </c>
      <c r="OO69" s="11">
        <v>0.67</v>
      </c>
      <c r="OP69" s="11">
        <v>0.67</v>
      </c>
      <c r="OR69" s="11">
        <v>0.5</v>
      </c>
      <c r="OS69" s="11">
        <v>0.5</v>
      </c>
      <c r="OT69" s="11">
        <v>0.5</v>
      </c>
      <c r="OU69" s="11">
        <v>0.5</v>
      </c>
      <c r="OV69" s="11">
        <v>0.5</v>
      </c>
      <c r="OW69" s="11">
        <v>0.5</v>
      </c>
      <c r="OY69" s="11">
        <v>0.5</v>
      </c>
      <c r="OZ69" s="11">
        <v>0.5</v>
      </c>
      <c r="PA69" s="11">
        <v>0.5</v>
      </c>
      <c r="PB69" s="11">
        <v>0.5</v>
      </c>
      <c r="PC69" s="11">
        <v>0.5</v>
      </c>
      <c r="PD69" s="11">
        <v>0.5</v>
      </c>
      <c r="PF69" s="11">
        <v>0.5</v>
      </c>
      <c r="PG69" s="11">
        <v>0.5</v>
      </c>
      <c r="PH69" s="11">
        <v>0.5</v>
      </c>
      <c r="PI69" s="11">
        <v>0.5</v>
      </c>
      <c r="PJ69" s="11">
        <v>0.5</v>
      </c>
      <c r="PK69" s="11">
        <v>0.5</v>
      </c>
      <c r="PM69" s="11">
        <v>0.5</v>
      </c>
      <c r="PN69" s="11">
        <v>0.5</v>
      </c>
      <c r="PO69" s="11">
        <v>0.5</v>
      </c>
      <c r="PP69" s="11">
        <v>0.5</v>
      </c>
      <c r="PQ69" s="11">
        <v>0.5</v>
      </c>
      <c r="PR69" s="11">
        <v>0.5</v>
      </c>
      <c r="PT69" s="11">
        <v>0.5</v>
      </c>
      <c r="PY69" s="11">
        <v>0.67</v>
      </c>
      <c r="QA69" s="11">
        <v>0.67</v>
      </c>
      <c r="QB69" s="11">
        <v>0.67</v>
      </c>
      <c r="QC69" s="11">
        <v>0.67</v>
      </c>
      <c r="QD69" s="11">
        <v>1.76</v>
      </c>
      <c r="QE69" s="11">
        <v>5.04</v>
      </c>
      <c r="QF69" s="11">
        <v>5.04</v>
      </c>
      <c r="QH69" s="11">
        <v>4.68</v>
      </c>
      <c r="QI69" s="11">
        <v>3.59</v>
      </c>
      <c r="QJ69" s="11">
        <v>3.59</v>
      </c>
      <c r="QK69" s="11">
        <v>5.04</v>
      </c>
      <c r="QL69" s="11">
        <v>9.42</v>
      </c>
      <c r="QM69" s="11">
        <v>9.42</v>
      </c>
      <c r="QO69" s="11">
        <v>9.42</v>
      </c>
      <c r="QP69" s="11">
        <v>9.42</v>
      </c>
      <c r="QQ69" s="11">
        <v>7.96</v>
      </c>
      <c r="QR69" s="11">
        <v>3.59</v>
      </c>
      <c r="QS69" s="11">
        <v>3.59</v>
      </c>
      <c r="QT69" s="11">
        <v>3.51</v>
      </c>
      <c r="QV69" s="11">
        <v>3.29</v>
      </c>
      <c r="QW69" s="11">
        <v>3.29</v>
      </c>
      <c r="QX69" s="11">
        <v>3.29</v>
      </c>
      <c r="QY69" s="11">
        <v>7.55</v>
      </c>
      <c r="QZ69" s="11">
        <v>15.4</v>
      </c>
      <c r="RA69" s="11">
        <v>0.67</v>
      </c>
      <c r="RC69" s="11">
        <v>0.67</v>
      </c>
      <c r="RD69" s="11">
        <v>2.08</v>
      </c>
      <c r="RE69" s="11">
        <v>6.34</v>
      </c>
      <c r="RF69" s="11">
        <v>12.01</v>
      </c>
      <c r="RG69" s="11">
        <v>29.03</v>
      </c>
      <c r="RH69" s="11">
        <v>23.36</v>
      </c>
      <c r="RJ69" s="11">
        <v>6.34</v>
      </c>
      <c r="RK69" s="11">
        <v>7.05</v>
      </c>
      <c r="RL69" s="11">
        <v>9.17</v>
      </c>
      <c r="RM69" s="11">
        <v>7.05</v>
      </c>
      <c r="RN69" s="11">
        <v>0.67</v>
      </c>
      <c r="RO69" s="11">
        <v>0.67</v>
      </c>
      <c r="RQ69" s="11">
        <v>0.67</v>
      </c>
      <c r="RR69" s="11">
        <v>0.67</v>
      </c>
      <c r="RS69" s="11">
        <v>0.67</v>
      </c>
      <c r="RT69" s="11">
        <v>0.67</v>
      </c>
      <c r="RU69" s="11">
        <v>0.67</v>
      </c>
      <c r="RV69" s="11">
        <v>0.67</v>
      </c>
      <c r="RX69" s="11">
        <v>0.67</v>
      </c>
      <c r="RY69" s="11">
        <v>0.67</v>
      </c>
      <c r="RZ69" s="11">
        <v>0.67</v>
      </c>
      <c r="SA69" s="11">
        <v>0.67</v>
      </c>
      <c r="SB69" s="11">
        <v>0.67</v>
      </c>
      <c r="SC69" s="11">
        <v>0.5</v>
      </c>
      <c r="YT69" s="11">
        <v>0.94</v>
      </c>
      <c r="YU69" s="11">
        <v>3.75</v>
      </c>
      <c r="YV69" s="11">
        <v>3.75</v>
      </c>
      <c r="YX69" s="11">
        <v>3.75</v>
      </c>
      <c r="YY69" s="11">
        <v>3.75</v>
      </c>
      <c r="YZ69" s="11">
        <v>3.75</v>
      </c>
      <c r="ZA69" s="11">
        <v>3.75</v>
      </c>
      <c r="ZB69" s="11">
        <v>3.75</v>
      </c>
      <c r="ZC69" s="11">
        <v>2.81</v>
      </c>
    </row>
    <row r="70" hidden="1" spans="1:679">
      <c r="A70" s="11" t="s">
        <v>672</v>
      </c>
      <c r="E70" s="11">
        <v>2300</v>
      </c>
      <c r="F70" s="11">
        <v>69</v>
      </c>
      <c r="G70" s="572">
        <v>1081000</v>
      </c>
      <c r="H70" s="572">
        <v>1081000</v>
      </c>
      <c r="I70" s="206">
        <f t="shared" si="1"/>
        <v>69</v>
      </c>
      <c r="AB70" s="11">
        <v>8.63</v>
      </c>
      <c r="AD70" s="11">
        <v>8.63</v>
      </c>
      <c r="AE70" s="11">
        <v>8.63</v>
      </c>
      <c r="AF70" s="11">
        <v>8.63</v>
      </c>
      <c r="AG70" s="11">
        <v>8.63</v>
      </c>
      <c r="AH70" s="11">
        <v>8.63</v>
      </c>
      <c r="AK70" s="11">
        <v>8.63</v>
      </c>
      <c r="AL70" s="11">
        <v>8.63</v>
      </c>
      <c r="NP70" s="11">
        <v>2.56</v>
      </c>
      <c r="NQ70" s="11">
        <v>5.11</v>
      </c>
      <c r="NR70" s="11">
        <v>5.11</v>
      </c>
      <c r="NS70" s="11">
        <v>5.11</v>
      </c>
      <c r="NT70" s="11">
        <v>5.11</v>
      </c>
      <c r="NU70" s="11">
        <v>5.11</v>
      </c>
      <c r="NW70" s="11">
        <v>5.11</v>
      </c>
      <c r="NX70" s="11">
        <v>5.11</v>
      </c>
      <c r="NY70" s="11">
        <v>5.11</v>
      </c>
      <c r="NZ70" s="11">
        <v>5.11</v>
      </c>
      <c r="OA70" s="11">
        <v>5.11</v>
      </c>
      <c r="OB70" s="11">
        <v>5.11</v>
      </c>
      <c r="OD70" s="11">
        <v>5.11</v>
      </c>
      <c r="OE70" s="11">
        <v>5.11</v>
      </c>
      <c r="OF70" s="11">
        <v>5.11</v>
      </c>
      <c r="OG70" s="11">
        <v>5.11</v>
      </c>
      <c r="OH70" s="11">
        <v>5.11</v>
      </c>
      <c r="OI70" s="11">
        <v>5.11</v>
      </c>
      <c r="OL70" s="11">
        <v>5.11</v>
      </c>
      <c r="OM70" s="11">
        <v>5.11</v>
      </c>
      <c r="ON70" s="11">
        <v>5.11</v>
      </c>
      <c r="OO70" s="11">
        <v>5.11</v>
      </c>
      <c r="OP70" s="11">
        <v>5.11</v>
      </c>
      <c r="OR70" s="11">
        <v>3.83</v>
      </c>
      <c r="OS70" s="11">
        <v>3.83</v>
      </c>
      <c r="OT70" s="11">
        <v>3.83</v>
      </c>
      <c r="OU70" s="11">
        <v>3.83</v>
      </c>
      <c r="OV70" s="11">
        <v>3.83</v>
      </c>
      <c r="OW70" s="11">
        <v>3.83</v>
      </c>
      <c r="OY70" s="11">
        <v>3.83</v>
      </c>
      <c r="OZ70" s="11">
        <v>3.83</v>
      </c>
      <c r="PA70" s="11">
        <v>3.83</v>
      </c>
      <c r="PB70" s="11">
        <v>3.83</v>
      </c>
      <c r="PC70" s="11">
        <v>3.83</v>
      </c>
      <c r="PD70" s="11">
        <v>3.83</v>
      </c>
      <c r="PF70" s="11">
        <v>3.83</v>
      </c>
      <c r="PG70" s="11">
        <v>3.83</v>
      </c>
      <c r="PH70" s="11">
        <v>3.83</v>
      </c>
      <c r="PI70" s="11">
        <v>3.83</v>
      </c>
      <c r="PJ70" s="11">
        <v>3.83</v>
      </c>
      <c r="PK70" s="11">
        <v>3.83</v>
      </c>
      <c r="PM70" s="11">
        <v>3.83</v>
      </c>
      <c r="PN70" s="11">
        <v>3.83</v>
      </c>
      <c r="PO70" s="11">
        <v>3.83</v>
      </c>
      <c r="PP70" s="11">
        <v>3.83</v>
      </c>
      <c r="PQ70" s="11">
        <v>3.83</v>
      </c>
      <c r="PR70" s="11">
        <v>3.83</v>
      </c>
      <c r="PT70" s="11">
        <v>3.83</v>
      </c>
      <c r="PY70" s="11">
        <v>5.11</v>
      </c>
      <c r="QA70" s="11">
        <v>5.11</v>
      </c>
      <c r="QB70" s="11">
        <v>5.11</v>
      </c>
      <c r="QC70" s="11">
        <v>5.11</v>
      </c>
      <c r="QD70" s="11">
        <v>5.11</v>
      </c>
      <c r="QE70" s="11">
        <v>5.11</v>
      </c>
      <c r="QF70" s="11">
        <v>5.11</v>
      </c>
      <c r="QH70" s="11">
        <v>16.49</v>
      </c>
      <c r="QI70" s="11">
        <v>50.61</v>
      </c>
      <c r="QJ70" s="11">
        <v>50.61</v>
      </c>
      <c r="QK70" s="11">
        <v>46.82</v>
      </c>
      <c r="QL70" s="11">
        <v>35.45</v>
      </c>
      <c r="QM70" s="11">
        <v>35.45</v>
      </c>
      <c r="QO70" s="11">
        <v>50.62</v>
      </c>
      <c r="QP70" s="11">
        <v>96.12</v>
      </c>
      <c r="QQ70" s="11">
        <v>96.12</v>
      </c>
      <c r="QR70" s="11">
        <v>96.12</v>
      </c>
      <c r="QS70" s="11">
        <v>96.12</v>
      </c>
      <c r="QT70" s="11">
        <v>84.03</v>
      </c>
      <c r="QV70" s="11">
        <v>47.76</v>
      </c>
      <c r="QW70" s="11">
        <v>47.76</v>
      </c>
      <c r="QX70" s="11">
        <v>47</v>
      </c>
      <c r="QY70" s="11">
        <v>44.73</v>
      </c>
      <c r="QZ70" s="11">
        <v>49.34</v>
      </c>
      <c r="RA70" s="11">
        <v>63.19</v>
      </c>
      <c r="RC70" s="11">
        <v>63.19</v>
      </c>
      <c r="RD70" s="11">
        <v>56.36</v>
      </c>
      <c r="RE70" s="11">
        <v>31.27</v>
      </c>
      <c r="RF70" s="11">
        <v>17.43</v>
      </c>
      <c r="RG70" s="11">
        <v>16.19</v>
      </c>
      <c r="RH70" s="11">
        <v>12.5</v>
      </c>
      <c r="RJ70" s="11">
        <v>12.5</v>
      </c>
      <c r="RK70" s="11">
        <v>12.5</v>
      </c>
      <c r="RL70" s="11">
        <v>12.5</v>
      </c>
      <c r="RM70" s="11">
        <v>10.65</v>
      </c>
      <c r="RN70" s="11">
        <v>5.11</v>
      </c>
      <c r="RO70" s="11">
        <v>5.11</v>
      </c>
      <c r="RQ70" s="11">
        <v>5.11</v>
      </c>
      <c r="RR70" s="11">
        <v>5.11</v>
      </c>
      <c r="RS70" s="11">
        <v>5.11</v>
      </c>
      <c r="RT70" s="11">
        <v>5.11</v>
      </c>
      <c r="RU70" s="11">
        <v>5.11</v>
      </c>
      <c r="RV70" s="11">
        <v>5.11</v>
      </c>
      <c r="RX70" s="11">
        <v>5.11</v>
      </c>
      <c r="RY70" s="11">
        <v>5.11</v>
      </c>
      <c r="RZ70" s="11">
        <v>5.11</v>
      </c>
      <c r="SA70" s="11">
        <v>5.11</v>
      </c>
      <c r="SB70" s="11">
        <v>5.11</v>
      </c>
      <c r="SC70" s="11">
        <v>3.83</v>
      </c>
      <c r="SU70" s="11">
        <v>1.54</v>
      </c>
      <c r="SV70" s="11">
        <v>6.16</v>
      </c>
      <c r="SW70" s="11">
        <v>6.16</v>
      </c>
      <c r="SX70" s="11">
        <v>6.16</v>
      </c>
      <c r="SZ70" s="11">
        <v>5.65</v>
      </c>
      <c r="TA70" s="11">
        <v>4.11</v>
      </c>
      <c r="TB70" s="11">
        <v>4.11</v>
      </c>
      <c r="TC70" s="11">
        <v>4.11</v>
      </c>
      <c r="TD70" s="11">
        <v>6.51</v>
      </c>
      <c r="TE70" s="11">
        <v>13.69</v>
      </c>
      <c r="TG70" s="11">
        <v>13.69</v>
      </c>
      <c r="TH70" s="11">
        <v>13.69</v>
      </c>
      <c r="TI70" s="11">
        <v>13.69</v>
      </c>
      <c r="TJ70" s="11">
        <v>13.69</v>
      </c>
      <c r="TK70" s="11">
        <v>11.3</v>
      </c>
      <c r="TL70" s="11">
        <v>4.11</v>
      </c>
      <c r="TN70" s="11">
        <v>4.11</v>
      </c>
      <c r="TO70" s="11">
        <v>4.11</v>
      </c>
      <c r="TP70" s="11">
        <v>4.11</v>
      </c>
      <c r="TQ70" s="11">
        <v>4.11</v>
      </c>
      <c r="TR70" s="11">
        <v>4.11</v>
      </c>
      <c r="TS70" s="11">
        <v>4.11</v>
      </c>
      <c r="TU70" s="11">
        <v>4.11</v>
      </c>
      <c r="TV70" s="11">
        <v>4.11</v>
      </c>
      <c r="TW70" s="11">
        <v>3.08</v>
      </c>
      <c r="UE70" s="11">
        <v>2.75</v>
      </c>
      <c r="UF70" s="11">
        <v>11.02</v>
      </c>
      <c r="UG70" s="11">
        <v>11.02</v>
      </c>
      <c r="UI70" s="11">
        <v>13.77</v>
      </c>
      <c r="UJ70" s="11">
        <v>16.53</v>
      </c>
      <c r="UK70" s="11">
        <v>13.77</v>
      </c>
      <c r="UL70" s="11">
        <v>55.09</v>
      </c>
      <c r="UM70" s="11">
        <v>43.15</v>
      </c>
      <c r="UN70" s="11">
        <v>7.35</v>
      </c>
      <c r="UP70" s="11">
        <v>7.35</v>
      </c>
      <c r="UQ70" s="11">
        <v>7.58</v>
      </c>
      <c r="UR70" s="11">
        <v>8.26</v>
      </c>
      <c r="US70" s="11">
        <v>8.26</v>
      </c>
      <c r="UT70" s="11">
        <v>8.26</v>
      </c>
      <c r="UU70" s="11">
        <v>6.2</v>
      </c>
      <c r="YT70" s="11">
        <v>7.19</v>
      </c>
      <c r="YU70" s="11">
        <v>28.75</v>
      </c>
      <c r="YV70" s="11">
        <v>28.75</v>
      </c>
      <c r="YX70" s="11">
        <v>28.75</v>
      </c>
      <c r="YY70" s="11">
        <v>28.75</v>
      </c>
      <c r="YZ70" s="11">
        <v>28.75</v>
      </c>
      <c r="ZA70" s="11">
        <v>28.75</v>
      </c>
      <c r="ZB70" s="11">
        <v>28.75</v>
      </c>
      <c r="ZC70" s="11">
        <v>21.56</v>
      </c>
    </row>
    <row r="71" hidden="1" spans="1:679">
      <c r="A71" s="11" t="s">
        <v>673</v>
      </c>
      <c r="E71" s="11">
        <v>750</v>
      </c>
      <c r="F71" s="11">
        <v>22.5</v>
      </c>
      <c r="G71" s="572">
        <v>412500</v>
      </c>
      <c r="H71" s="572">
        <v>412500</v>
      </c>
      <c r="I71" s="206">
        <f t="shared" si="1"/>
        <v>22.5</v>
      </c>
      <c r="AB71" s="11">
        <v>2.81</v>
      </c>
      <c r="AD71" s="11">
        <v>2.81</v>
      </c>
      <c r="AE71" s="11">
        <v>2.81</v>
      </c>
      <c r="AF71" s="11">
        <v>2.81</v>
      </c>
      <c r="AG71" s="11">
        <v>2.81</v>
      </c>
      <c r="AH71" s="11">
        <v>2.81</v>
      </c>
      <c r="AK71" s="11">
        <v>2.81</v>
      </c>
      <c r="AL71" s="11">
        <v>2.81</v>
      </c>
      <c r="NP71" s="11">
        <v>0.83</v>
      </c>
      <c r="NQ71" s="11">
        <v>1.67</v>
      </c>
      <c r="NR71" s="11">
        <v>1.67</v>
      </c>
      <c r="NS71" s="11">
        <v>1.67</v>
      </c>
      <c r="NT71" s="11">
        <v>1.67</v>
      </c>
      <c r="NU71" s="11">
        <v>1.67</v>
      </c>
      <c r="NW71" s="11">
        <v>1.67</v>
      </c>
      <c r="NX71" s="11">
        <v>1.67</v>
      </c>
      <c r="NY71" s="11">
        <v>1.67</v>
      </c>
      <c r="NZ71" s="11">
        <v>1.67</v>
      </c>
      <c r="OA71" s="11">
        <v>1.67</v>
      </c>
      <c r="OB71" s="11">
        <v>1.67</v>
      </c>
      <c r="OD71" s="11">
        <v>1.67</v>
      </c>
      <c r="OE71" s="11">
        <v>1.67</v>
      </c>
      <c r="OF71" s="11">
        <v>1.67</v>
      </c>
      <c r="OG71" s="11">
        <v>1.67</v>
      </c>
      <c r="OH71" s="11">
        <v>1.67</v>
      </c>
      <c r="OI71" s="11">
        <v>1.67</v>
      </c>
      <c r="OL71" s="11">
        <v>1.67</v>
      </c>
      <c r="OM71" s="11">
        <v>1.67</v>
      </c>
      <c r="ON71" s="11">
        <v>1.67</v>
      </c>
      <c r="OO71" s="11">
        <v>1.67</v>
      </c>
      <c r="OP71" s="11">
        <v>1.67</v>
      </c>
      <c r="OR71" s="11">
        <v>1.25</v>
      </c>
      <c r="OS71" s="11">
        <v>1.25</v>
      </c>
      <c r="OT71" s="11">
        <v>1.25</v>
      </c>
      <c r="OU71" s="11">
        <v>1.25</v>
      </c>
      <c r="OV71" s="11">
        <v>1.25</v>
      </c>
      <c r="OW71" s="11">
        <v>1.25</v>
      </c>
      <c r="OY71" s="11">
        <v>1.25</v>
      </c>
      <c r="OZ71" s="11">
        <v>1.25</v>
      </c>
      <c r="PA71" s="11">
        <v>1.25</v>
      </c>
      <c r="PB71" s="11">
        <v>1.25</v>
      </c>
      <c r="PC71" s="11">
        <v>1.25</v>
      </c>
      <c r="PD71" s="11">
        <v>1.25</v>
      </c>
      <c r="PF71" s="11">
        <v>1.25</v>
      </c>
      <c r="PG71" s="11">
        <v>1.25</v>
      </c>
      <c r="PH71" s="11">
        <v>1.25</v>
      </c>
      <c r="PI71" s="11">
        <v>1.25</v>
      </c>
      <c r="PJ71" s="11">
        <v>1.25</v>
      </c>
      <c r="PK71" s="11">
        <v>1.25</v>
      </c>
      <c r="PM71" s="11">
        <v>1.25</v>
      </c>
      <c r="PN71" s="11">
        <v>1.25</v>
      </c>
      <c r="PO71" s="11">
        <v>1.25</v>
      </c>
      <c r="PP71" s="11">
        <v>1.25</v>
      </c>
      <c r="PQ71" s="11">
        <v>1.25</v>
      </c>
      <c r="PR71" s="11">
        <v>1.25</v>
      </c>
      <c r="PT71" s="11">
        <v>1.25</v>
      </c>
      <c r="PY71" s="11">
        <v>1.67</v>
      </c>
      <c r="QA71" s="11">
        <v>1.67</v>
      </c>
      <c r="QB71" s="11">
        <v>1.67</v>
      </c>
      <c r="QC71" s="11">
        <v>1.67</v>
      </c>
      <c r="QD71" s="11">
        <v>1.67</v>
      </c>
      <c r="QE71" s="11">
        <v>1.67</v>
      </c>
      <c r="QF71" s="11">
        <v>1.67</v>
      </c>
      <c r="QH71" s="11">
        <v>1.67</v>
      </c>
      <c r="QI71" s="11">
        <v>1.67</v>
      </c>
      <c r="QJ71" s="11">
        <v>1.67</v>
      </c>
      <c r="QK71" s="11">
        <v>1.67</v>
      </c>
      <c r="QL71" s="11">
        <v>1.67</v>
      </c>
      <c r="QM71" s="11">
        <v>1.67</v>
      </c>
      <c r="QO71" s="11">
        <v>1.67</v>
      </c>
      <c r="QP71" s="11">
        <v>1.67</v>
      </c>
      <c r="QQ71" s="11">
        <v>1.67</v>
      </c>
      <c r="QR71" s="11">
        <v>1.67</v>
      </c>
      <c r="QS71" s="11">
        <v>1.67</v>
      </c>
      <c r="QT71" s="11">
        <v>1.67</v>
      </c>
      <c r="QV71" s="11">
        <v>1.67</v>
      </c>
      <c r="QW71" s="11">
        <v>1.67</v>
      </c>
      <c r="QX71" s="11">
        <v>5.33</v>
      </c>
      <c r="QY71" s="11">
        <v>16.31</v>
      </c>
      <c r="QZ71" s="11">
        <v>16.31</v>
      </c>
      <c r="RA71" s="11">
        <v>16.31</v>
      </c>
      <c r="RC71" s="11">
        <v>16.31</v>
      </c>
      <c r="RD71" s="11">
        <v>17.26</v>
      </c>
      <c r="RE71" s="11">
        <v>19.56</v>
      </c>
      <c r="RF71" s="11">
        <v>17.94</v>
      </c>
      <c r="RG71" s="11">
        <v>24.04</v>
      </c>
      <c r="RH71" s="11">
        <v>42.52</v>
      </c>
      <c r="RJ71" s="11">
        <v>43.06</v>
      </c>
      <c r="RK71" s="11">
        <v>43.78</v>
      </c>
      <c r="RL71" s="11">
        <v>45.94</v>
      </c>
      <c r="RM71" s="11">
        <v>45.22</v>
      </c>
      <c r="RN71" s="11">
        <v>36.96</v>
      </c>
      <c r="RO71" s="11">
        <v>18.75</v>
      </c>
      <c r="RQ71" s="11">
        <v>19.02</v>
      </c>
      <c r="RR71" s="11">
        <v>17.73</v>
      </c>
      <c r="RS71" s="11">
        <v>13.87</v>
      </c>
      <c r="RT71" s="11">
        <v>13.87</v>
      </c>
      <c r="RU71" s="11">
        <v>13.87</v>
      </c>
      <c r="RV71" s="11">
        <v>13.87</v>
      </c>
      <c r="RX71" s="11">
        <v>13.87</v>
      </c>
      <c r="RY71" s="11">
        <v>10.82</v>
      </c>
      <c r="RZ71" s="11">
        <v>1.67</v>
      </c>
      <c r="SA71" s="11">
        <v>1.67</v>
      </c>
      <c r="SB71" s="11">
        <v>1.67</v>
      </c>
      <c r="SC71" s="11">
        <v>1.25</v>
      </c>
      <c r="YT71" s="11">
        <v>2.34</v>
      </c>
      <c r="YU71" s="11">
        <v>9.38</v>
      </c>
      <c r="YV71" s="11">
        <v>9.38</v>
      </c>
      <c r="YX71" s="11">
        <v>9.38</v>
      </c>
      <c r="YY71" s="11">
        <v>9.38</v>
      </c>
      <c r="YZ71" s="11">
        <v>9.38</v>
      </c>
      <c r="ZA71" s="11">
        <v>9.38</v>
      </c>
      <c r="ZB71" s="11">
        <v>9.38</v>
      </c>
      <c r="ZC71" s="11">
        <v>7.03</v>
      </c>
    </row>
    <row r="72" hidden="1" spans="1:679">
      <c r="A72" s="11" t="s">
        <v>674</v>
      </c>
      <c r="E72" s="11">
        <v>550</v>
      </c>
      <c r="F72" s="11">
        <v>16.5</v>
      </c>
      <c r="G72" s="572">
        <v>324501.3</v>
      </c>
      <c r="H72" s="572">
        <v>324501.3</v>
      </c>
      <c r="I72" s="206">
        <f t="shared" si="1"/>
        <v>16.5</v>
      </c>
      <c r="AB72" s="11">
        <v>2.06</v>
      </c>
      <c r="AD72" s="11">
        <v>2.06</v>
      </c>
      <c r="AE72" s="11">
        <v>2.06</v>
      </c>
      <c r="AF72" s="11">
        <v>2.06</v>
      </c>
      <c r="AG72" s="11">
        <v>2.06</v>
      </c>
      <c r="AH72" s="11">
        <v>2.06</v>
      </c>
      <c r="AK72" s="11">
        <v>2.06</v>
      </c>
      <c r="AL72" s="11">
        <v>2.06</v>
      </c>
      <c r="NP72" s="11">
        <v>0.61</v>
      </c>
      <c r="NQ72" s="11">
        <v>1.22</v>
      </c>
      <c r="NR72" s="11">
        <v>1.22</v>
      </c>
      <c r="NS72" s="11">
        <v>1.22</v>
      </c>
      <c r="NT72" s="11">
        <v>1.22</v>
      </c>
      <c r="NU72" s="11">
        <v>1.22</v>
      </c>
      <c r="NW72" s="11">
        <v>1.22</v>
      </c>
      <c r="NX72" s="11">
        <v>1.22</v>
      </c>
      <c r="NY72" s="11">
        <v>1.22</v>
      </c>
      <c r="NZ72" s="11">
        <v>1.22</v>
      </c>
      <c r="OA72" s="11">
        <v>1.22</v>
      </c>
      <c r="OB72" s="11">
        <v>1.22</v>
      </c>
      <c r="OD72" s="11">
        <v>1.22</v>
      </c>
      <c r="OE72" s="11">
        <v>1.22</v>
      </c>
      <c r="OF72" s="11">
        <v>1.22</v>
      </c>
      <c r="OG72" s="11">
        <v>1.22</v>
      </c>
      <c r="OH72" s="11">
        <v>1.22</v>
      </c>
      <c r="OI72" s="11">
        <v>1.22</v>
      </c>
      <c r="OL72" s="11">
        <v>1.22</v>
      </c>
      <c r="OM72" s="11">
        <v>1.22</v>
      </c>
      <c r="ON72" s="11">
        <v>1.22</v>
      </c>
      <c r="OO72" s="11">
        <v>1.22</v>
      </c>
      <c r="OP72" s="11">
        <v>1.22</v>
      </c>
      <c r="OR72" s="11">
        <v>0.92</v>
      </c>
      <c r="OS72" s="11">
        <v>0.92</v>
      </c>
      <c r="OT72" s="11">
        <v>0.92</v>
      </c>
      <c r="OU72" s="11">
        <v>0.92</v>
      </c>
      <c r="OV72" s="11">
        <v>0.92</v>
      </c>
      <c r="OW72" s="11">
        <v>0.92</v>
      </c>
      <c r="OY72" s="11">
        <v>0.92</v>
      </c>
      <c r="OZ72" s="11">
        <v>0.92</v>
      </c>
      <c r="PA72" s="11">
        <v>0.92</v>
      </c>
      <c r="PB72" s="11">
        <v>0.92</v>
      </c>
      <c r="PC72" s="11">
        <v>0.92</v>
      </c>
      <c r="PD72" s="11">
        <v>0.92</v>
      </c>
      <c r="PF72" s="11">
        <v>0.92</v>
      </c>
      <c r="PG72" s="11">
        <v>0.92</v>
      </c>
      <c r="PH72" s="11">
        <v>0.92</v>
      </c>
      <c r="PI72" s="11">
        <v>0.92</v>
      </c>
      <c r="PJ72" s="11">
        <v>0.92</v>
      </c>
      <c r="PK72" s="11">
        <v>0.92</v>
      </c>
      <c r="PM72" s="11">
        <v>0.92</v>
      </c>
      <c r="PN72" s="11">
        <v>0.92</v>
      </c>
      <c r="PO72" s="11">
        <v>0.92</v>
      </c>
      <c r="PP72" s="11">
        <v>0.92</v>
      </c>
      <c r="PQ72" s="11">
        <v>0.92</v>
      </c>
      <c r="PR72" s="11">
        <v>0.92</v>
      </c>
      <c r="PT72" s="11">
        <v>0.92</v>
      </c>
      <c r="PY72" s="11">
        <v>1.22</v>
      </c>
      <c r="QA72" s="11">
        <v>1.22</v>
      </c>
      <c r="QB72" s="11">
        <v>1.22</v>
      </c>
      <c r="QC72" s="11">
        <v>1.22</v>
      </c>
      <c r="QD72" s="11">
        <v>1.22</v>
      </c>
      <c r="QE72" s="11">
        <v>1.22</v>
      </c>
      <c r="QF72" s="11">
        <v>1.22</v>
      </c>
      <c r="QH72" s="11">
        <v>1.22</v>
      </c>
      <c r="QI72" s="11">
        <v>1.22</v>
      </c>
      <c r="QJ72" s="11">
        <v>1.22</v>
      </c>
      <c r="QK72" s="11">
        <v>1.22</v>
      </c>
      <c r="QL72" s="11">
        <v>1.22</v>
      </c>
      <c r="QM72" s="11">
        <v>1.22</v>
      </c>
      <c r="QO72" s="11">
        <v>1.22</v>
      </c>
      <c r="QP72" s="11">
        <v>1.22</v>
      </c>
      <c r="QQ72" s="11">
        <v>1.22</v>
      </c>
      <c r="QR72" s="11">
        <v>1.22</v>
      </c>
      <c r="QS72" s="11">
        <v>1.22</v>
      </c>
      <c r="QT72" s="11">
        <v>1.22</v>
      </c>
      <c r="QV72" s="11">
        <v>1.22</v>
      </c>
      <c r="QW72" s="11">
        <v>1.22</v>
      </c>
      <c r="QX72" s="11">
        <v>1.22</v>
      </c>
      <c r="QY72" s="11">
        <v>1.22</v>
      </c>
      <c r="QZ72" s="11">
        <v>1.22</v>
      </c>
      <c r="RA72" s="11">
        <v>1.22</v>
      </c>
      <c r="RC72" s="11">
        <v>1.22</v>
      </c>
      <c r="RD72" s="11">
        <v>1.22</v>
      </c>
      <c r="RE72" s="11">
        <v>1.22</v>
      </c>
      <c r="RF72" s="11">
        <v>1.22</v>
      </c>
      <c r="RG72" s="11">
        <v>1.22</v>
      </c>
      <c r="RH72" s="11">
        <v>1.22</v>
      </c>
      <c r="RJ72" s="11">
        <v>1.22</v>
      </c>
      <c r="RK72" s="11">
        <v>1.22</v>
      </c>
      <c r="RL72" s="11">
        <v>1.22</v>
      </c>
      <c r="RM72" s="11">
        <v>1.22</v>
      </c>
      <c r="RN72" s="11">
        <v>1.22</v>
      </c>
      <c r="RO72" s="11">
        <v>4.22</v>
      </c>
      <c r="RQ72" s="11">
        <v>13.2</v>
      </c>
      <c r="RR72" s="11">
        <v>13.2</v>
      </c>
      <c r="RS72" s="11">
        <v>13.2</v>
      </c>
      <c r="RT72" s="11">
        <v>14.19</v>
      </c>
      <c r="RU72" s="11">
        <v>17.19</v>
      </c>
      <c r="RV72" s="11">
        <v>33.15</v>
      </c>
      <c r="RX72" s="11">
        <v>81.05</v>
      </c>
      <c r="RY72" s="11">
        <v>65.08</v>
      </c>
      <c r="RZ72" s="11">
        <v>17.19</v>
      </c>
      <c r="SA72" s="11">
        <v>19.18</v>
      </c>
      <c r="SB72" s="11">
        <v>25.17</v>
      </c>
      <c r="SC72" s="11">
        <v>18.88</v>
      </c>
      <c r="SZ72" s="11">
        <v>0.46</v>
      </c>
      <c r="TA72" s="11">
        <v>1.84</v>
      </c>
      <c r="TB72" s="11">
        <v>1.84</v>
      </c>
      <c r="TC72" s="11">
        <v>1.84</v>
      </c>
      <c r="TD72" s="11">
        <v>1.79</v>
      </c>
      <c r="TE72" s="11">
        <v>1.64</v>
      </c>
      <c r="TG72" s="11">
        <v>1.64</v>
      </c>
      <c r="TH72" s="11">
        <v>2.46</v>
      </c>
      <c r="TI72" s="11">
        <v>4.92</v>
      </c>
      <c r="TJ72" s="11">
        <v>4.92</v>
      </c>
      <c r="TK72" s="11">
        <v>4.92</v>
      </c>
      <c r="TL72" s="11">
        <v>4.92</v>
      </c>
      <c r="TN72" s="11">
        <v>4.1</v>
      </c>
      <c r="TO72" s="11">
        <v>1.64</v>
      </c>
      <c r="TP72" s="11">
        <v>1.64</v>
      </c>
      <c r="TQ72" s="11">
        <v>1.6</v>
      </c>
      <c r="TR72" s="11">
        <v>1.48</v>
      </c>
      <c r="TS72" s="11">
        <v>1.48</v>
      </c>
      <c r="TU72" s="11">
        <v>1.48</v>
      </c>
      <c r="TV72" s="11">
        <v>1.48</v>
      </c>
      <c r="TW72" s="11">
        <v>1.11</v>
      </c>
      <c r="YT72" s="11">
        <v>1.72</v>
      </c>
      <c r="YU72" s="11">
        <v>6.88</v>
      </c>
      <c r="YV72" s="11">
        <v>6.88</v>
      </c>
      <c r="YX72" s="11">
        <v>6.88</v>
      </c>
      <c r="YY72" s="11">
        <v>6.88</v>
      </c>
      <c r="YZ72" s="11">
        <v>6.88</v>
      </c>
      <c r="ZA72" s="11">
        <v>6.88</v>
      </c>
      <c r="ZB72" s="11">
        <v>6.88</v>
      </c>
      <c r="ZC72" s="11">
        <v>5.16</v>
      </c>
    </row>
    <row r="73" hidden="1" spans="1:679">
      <c r="A73" s="11" t="s">
        <v>675</v>
      </c>
      <c r="E73" s="11">
        <v>850</v>
      </c>
      <c r="F73" s="11">
        <v>25.5</v>
      </c>
      <c r="G73" s="572">
        <v>552498.7</v>
      </c>
      <c r="H73" s="572">
        <v>552498.7</v>
      </c>
      <c r="I73" s="206">
        <f t="shared" si="1"/>
        <v>25.5</v>
      </c>
      <c r="AB73" s="11">
        <v>3.19</v>
      </c>
      <c r="AD73" s="11">
        <v>3.19</v>
      </c>
      <c r="AE73" s="11">
        <v>3.19</v>
      </c>
      <c r="AF73" s="11">
        <v>3.19</v>
      </c>
      <c r="AG73" s="11">
        <v>3.19</v>
      </c>
      <c r="AH73" s="11">
        <v>3.19</v>
      </c>
      <c r="AK73" s="11">
        <v>3.19</v>
      </c>
      <c r="AL73" s="11">
        <v>3.19</v>
      </c>
      <c r="NP73" s="11">
        <v>0.94</v>
      </c>
      <c r="NQ73" s="11">
        <v>1.89</v>
      </c>
      <c r="NR73" s="11">
        <v>1.89</v>
      </c>
      <c r="NS73" s="11">
        <v>1.89</v>
      </c>
      <c r="NT73" s="11">
        <v>1.89</v>
      </c>
      <c r="NU73" s="11">
        <v>1.89</v>
      </c>
      <c r="NW73" s="11">
        <v>1.89</v>
      </c>
      <c r="NX73" s="11">
        <v>1.89</v>
      </c>
      <c r="NY73" s="11">
        <v>1.89</v>
      </c>
      <c r="NZ73" s="11">
        <v>1.89</v>
      </c>
      <c r="OA73" s="11">
        <v>1.89</v>
      </c>
      <c r="OB73" s="11">
        <v>1.89</v>
      </c>
      <c r="OD73" s="11">
        <v>1.89</v>
      </c>
      <c r="OE73" s="11">
        <v>1.89</v>
      </c>
      <c r="OF73" s="11">
        <v>1.89</v>
      </c>
      <c r="OG73" s="11">
        <v>1.89</v>
      </c>
      <c r="OH73" s="11">
        <v>1.89</v>
      </c>
      <c r="OI73" s="11">
        <v>1.89</v>
      </c>
      <c r="OL73" s="11">
        <v>1.89</v>
      </c>
      <c r="OM73" s="11">
        <v>1.89</v>
      </c>
      <c r="ON73" s="11">
        <v>1.89</v>
      </c>
      <c r="OO73" s="11">
        <v>1.89</v>
      </c>
      <c r="OP73" s="11">
        <v>1.89</v>
      </c>
      <c r="OR73" s="11">
        <v>1.42</v>
      </c>
      <c r="OS73" s="11">
        <v>1.42</v>
      </c>
      <c r="OT73" s="11">
        <v>1.42</v>
      </c>
      <c r="OU73" s="11">
        <v>1.42</v>
      </c>
      <c r="OV73" s="11">
        <v>1.42</v>
      </c>
      <c r="OW73" s="11">
        <v>1.42</v>
      </c>
      <c r="OY73" s="11">
        <v>1.42</v>
      </c>
      <c r="OZ73" s="11">
        <v>1.42</v>
      </c>
      <c r="PA73" s="11">
        <v>1.42</v>
      </c>
      <c r="PB73" s="11">
        <v>1.42</v>
      </c>
      <c r="PC73" s="11">
        <v>1.42</v>
      </c>
      <c r="PD73" s="11">
        <v>1.42</v>
      </c>
      <c r="PF73" s="11">
        <v>1.42</v>
      </c>
      <c r="PG73" s="11">
        <v>1.42</v>
      </c>
      <c r="PH73" s="11">
        <v>1.42</v>
      </c>
      <c r="PI73" s="11">
        <v>1.42</v>
      </c>
      <c r="PJ73" s="11">
        <v>1.42</v>
      </c>
      <c r="PK73" s="11">
        <v>1.42</v>
      </c>
      <c r="PM73" s="11">
        <v>1.42</v>
      </c>
      <c r="PN73" s="11">
        <v>1.42</v>
      </c>
      <c r="PO73" s="11">
        <v>1.42</v>
      </c>
      <c r="PP73" s="11">
        <v>1.42</v>
      </c>
      <c r="PQ73" s="11">
        <v>1.42</v>
      </c>
      <c r="PR73" s="11">
        <v>1.42</v>
      </c>
      <c r="PT73" s="11">
        <v>1.42</v>
      </c>
      <c r="PY73" s="11">
        <v>1.89</v>
      </c>
      <c r="QA73" s="11">
        <v>1.89</v>
      </c>
      <c r="QB73" s="11">
        <v>1.89</v>
      </c>
      <c r="QC73" s="11">
        <v>1.89</v>
      </c>
      <c r="QD73" s="11">
        <v>1.89</v>
      </c>
      <c r="QE73" s="11">
        <v>1.89</v>
      </c>
      <c r="QF73" s="11">
        <v>1.89</v>
      </c>
      <c r="QH73" s="11">
        <v>1.89</v>
      </c>
      <c r="QI73" s="11">
        <v>1.89</v>
      </c>
      <c r="QJ73" s="11">
        <v>1.89</v>
      </c>
      <c r="QK73" s="11">
        <v>1.89</v>
      </c>
      <c r="QL73" s="11">
        <v>1.89</v>
      </c>
      <c r="QM73" s="11">
        <v>1.89</v>
      </c>
      <c r="QO73" s="11">
        <v>1.89</v>
      </c>
      <c r="QP73" s="11">
        <v>1.89</v>
      </c>
      <c r="QQ73" s="11">
        <v>1.89</v>
      </c>
      <c r="QR73" s="11">
        <v>1.89</v>
      </c>
      <c r="QS73" s="11">
        <v>1.89</v>
      </c>
      <c r="QT73" s="11">
        <v>1.89</v>
      </c>
      <c r="QV73" s="11">
        <v>1.89</v>
      </c>
      <c r="QW73" s="11">
        <v>1.89</v>
      </c>
      <c r="QX73" s="11">
        <v>1.89</v>
      </c>
      <c r="QY73" s="11">
        <v>1.89</v>
      </c>
      <c r="QZ73" s="11">
        <v>1.89</v>
      </c>
      <c r="RA73" s="11">
        <v>1.89</v>
      </c>
      <c r="RC73" s="11">
        <v>1.89</v>
      </c>
      <c r="RD73" s="11">
        <v>5.23</v>
      </c>
      <c r="RE73" s="11">
        <v>15.25</v>
      </c>
      <c r="RF73" s="11">
        <v>15.25</v>
      </c>
      <c r="RG73" s="11">
        <v>15.25</v>
      </c>
      <c r="RH73" s="11">
        <v>15.25</v>
      </c>
      <c r="RJ73" s="11">
        <v>15.62</v>
      </c>
      <c r="RK73" s="11">
        <v>16.74</v>
      </c>
      <c r="RL73" s="11">
        <v>16.74</v>
      </c>
      <c r="RM73" s="11">
        <v>22.3</v>
      </c>
      <c r="RN73" s="11">
        <v>39.01</v>
      </c>
      <c r="RO73" s="11">
        <v>39.01</v>
      </c>
      <c r="RQ73" s="11">
        <v>39.01</v>
      </c>
      <c r="RR73" s="11">
        <v>39.01</v>
      </c>
      <c r="RS73" s="11">
        <v>39.01</v>
      </c>
      <c r="RT73" s="11">
        <v>36.46</v>
      </c>
      <c r="RU73" s="11">
        <v>28.81</v>
      </c>
      <c r="RV73" s="11">
        <v>23.25</v>
      </c>
      <c r="RX73" s="11">
        <v>6.54</v>
      </c>
      <c r="RY73" s="11">
        <v>10.27</v>
      </c>
      <c r="RZ73" s="11">
        <v>21.46</v>
      </c>
      <c r="SA73" s="11">
        <v>27.66</v>
      </c>
      <c r="SB73" s="11">
        <v>46.27</v>
      </c>
      <c r="SC73" s="11">
        <v>39.6</v>
      </c>
      <c r="SE73" s="11">
        <v>16.23</v>
      </c>
      <c r="SF73" s="11">
        <v>6.98</v>
      </c>
      <c r="SG73" s="11">
        <v>9.31</v>
      </c>
      <c r="SH73" s="11">
        <v>6.98</v>
      </c>
      <c r="YT73" s="11">
        <v>2.66</v>
      </c>
      <c r="YU73" s="11">
        <v>10.63</v>
      </c>
      <c r="YV73" s="11">
        <v>10.63</v>
      </c>
      <c r="YX73" s="11">
        <v>10.63</v>
      </c>
      <c r="YY73" s="11">
        <v>10.63</v>
      </c>
      <c r="YZ73" s="11">
        <v>10.63</v>
      </c>
      <c r="ZA73" s="11">
        <v>10.63</v>
      </c>
      <c r="ZB73" s="11">
        <v>10.63</v>
      </c>
      <c r="ZC73" s="11">
        <v>7.97</v>
      </c>
    </row>
    <row r="74" hidden="1" spans="1:679">
      <c r="A74" s="11" t="s">
        <v>676</v>
      </c>
      <c r="E74" s="11">
        <v>110</v>
      </c>
      <c r="F74" s="11">
        <v>3.3</v>
      </c>
      <c r="G74" s="572">
        <v>79200</v>
      </c>
      <c r="H74" s="572">
        <v>79200</v>
      </c>
      <c r="I74" s="206">
        <f t="shared" si="1"/>
        <v>3.3</v>
      </c>
      <c r="AB74" s="11">
        <v>0.41</v>
      </c>
      <c r="AD74" s="11">
        <v>0.41</v>
      </c>
      <c r="AE74" s="11">
        <v>0.41</v>
      </c>
      <c r="AF74" s="11">
        <v>0.41</v>
      </c>
      <c r="AG74" s="11">
        <v>0.41</v>
      </c>
      <c r="AH74" s="11">
        <v>0.41</v>
      </c>
      <c r="AK74" s="11">
        <v>0.41</v>
      </c>
      <c r="AL74" s="11">
        <v>0.41</v>
      </c>
      <c r="NP74" s="11">
        <v>0.12</v>
      </c>
      <c r="NQ74" s="11">
        <v>0.24</v>
      </c>
      <c r="NR74" s="11">
        <v>0.24</v>
      </c>
      <c r="NS74" s="11">
        <v>0.24</v>
      </c>
      <c r="NT74" s="11">
        <v>0.24</v>
      </c>
      <c r="NU74" s="11">
        <v>0.24</v>
      </c>
      <c r="NW74" s="11">
        <v>0.24</v>
      </c>
      <c r="NX74" s="11">
        <v>0.24</v>
      </c>
      <c r="NY74" s="11">
        <v>0.24</v>
      </c>
      <c r="NZ74" s="11">
        <v>0.24</v>
      </c>
      <c r="OA74" s="11">
        <v>0.24</v>
      </c>
      <c r="OB74" s="11">
        <v>0.24</v>
      </c>
      <c r="OD74" s="11">
        <v>0.24</v>
      </c>
      <c r="OE74" s="11">
        <v>0.24</v>
      </c>
      <c r="OF74" s="11">
        <v>0.24</v>
      </c>
      <c r="OG74" s="11">
        <v>0.24</v>
      </c>
      <c r="OH74" s="11">
        <v>0.24</v>
      </c>
      <c r="OI74" s="11">
        <v>0.24</v>
      </c>
      <c r="OL74" s="11">
        <v>0.24</v>
      </c>
      <c r="OM74" s="11">
        <v>0.24</v>
      </c>
      <c r="ON74" s="11">
        <v>0.24</v>
      </c>
      <c r="OO74" s="11">
        <v>0.24</v>
      </c>
      <c r="OP74" s="11">
        <v>0.24</v>
      </c>
      <c r="OR74" s="11">
        <v>0.18</v>
      </c>
      <c r="OS74" s="11">
        <v>0.18</v>
      </c>
      <c r="OT74" s="11">
        <v>0.18</v>
      </c>
      <c r="OU74" s="11">
        <v>0.18</v>
      </c>
      <c r="OV74" s="11">
        <v>0.18</v>
      </c>
      <c r="OW74" s="11">
        <v>0.18</v>
      </c>
      <c r="OY74" s="11">
        <v>0.18</v>
      </c>
      <c r="OZ74" s="11">
        <v>0.18</v>
      </c>
      <c r="PA74" s="11">
        <v>0.18</v>
      </c>
      <c r="PB74" s="11">
        <v>0.18</v>
      </c>
      <c r="PC74" s="11">
        <v>0.18</v>
      </c>
      <c r="PD74" s="11">
        <v>0.18</v>
      </c>
      <c r="PF74" s="11">
        <v>0.18</v>
      </c>
      <c r="PG74" s="11">
        <v>0.18</v>
      </c>
      <c r="PH74" s="11">
        <v>0.18</v>
      </c>
      <c r="PI74" s="11">
        <v>0.18</v>
      </c>
      <c r="PJ74" s="11">
        <v>0.18</v>
      </c>
      <c r="PK74" s="11">
        <v>0.18</v>
      </c>
      <c r="PM74" s="11">
        <v>0.18</v>
      </c>
      <c r="PN74" s="11">
        <v>0.18</v>
      </c>
      <c r="PO74" s="11">
        <v>0.18</v>
      </c>
      <c r="PP74" s="11">
        <v>0.18</v>
      </c>
      <c r="PQ74" s="11">
        <v>0.18</v>
      </c>
      <c r="PR74" s="11">
        <v>0.18</v>
      </c>
      <c r="PT74" s="11">
        <v>0.18</v>
      </c>
      <c r="PY74" s="11">
        <v>0.24</v>
      </c>
      <c r="QA74" s="11">
        <v>0.24</v>
      </c>
      <c r="QB74" s="11">
        <v>0.24</v>
      </c>
      <c r="QC74" s="11">
        <v>0.24</v>
      </c>
      <c r="QD74" s="11">
        <v>0.24</v>
      </c>
      <c r="QE74" s="11">
        <v>0.24</v>
      </c>
      <c r="QF74" s="11">
        <v>0.24</v>
      </c>
      <c r="QH74" s="11">
        <v>0.24</v>
      </c>
      <c r="QI74" s="11">
        <v>0.24</v>
      </c>
      <c r="QJ74" s="11">
        <v>0.24</v>
      </c>
      <c r="QK74" s="11">
        <v>0.24</v>
      </c>
      <c r="QL74" s="11">
        <v>0.24</v>
      </c>
      <c r="QM74" s="11">
        <v>0.24</v>
      </c>
      <c r="QO74" s="11">
        <v>0.24</v>
      </c>
      <c r="QP74" s="11">
        <v>0.24</v>
      </c>
      <c r="QQ74" s="11">
        <v>0.24</v>
      </c>
      <c r="QR74" s="11">
        <v>0.24</v>
      </c>
      <c r="QS74" s="11">
        <v>0.24</v>
      </c>
      <c r="QT74" s="11">
        <v>0.24</v>
      </c>
      <c r="QV74" s="11">
        <v>0.24</v>
      </c>
      <c r="QW74" s="11">
        <v>0.24</v>
      </c>
      <c r="QX74" s="11">
        <v>0.24</v>
      </c>
      <c r="QY74" s="11">
        <v>0.24</v>
      </c>
      <c r="QZ74" s="11">
        <v>0.24</v>
      </c>
      <c r="RA74" s="11">
        <v>0.24</v>
      </c>
      <c r="RC74" s="11">
        <v>0.24</v>
      </c>
      <c r="RD74" s="11">
        <v>0.24</v>
      </c>
      <c r="RE74" s="11">
        <v>0.24</v>
      </c>
      <c r="RF74" s="11">
        <v>0.24</v>
      </c>
      <c r="RG74" s="11">
        <v>0.24</v>
      </c>
      <c r="RH74" s="11">
        <v>0.24</v>
      </c>
      <c r="RJ74" s="11">
        <v>1.63</v>
      </c>
      <c r="RK74" s="11">
        <v>5.77</v>
      </c>
      <c r="RL74" s="11">
        <v>5.31</v>
      </c>
      <c r="RM74" s="11">
        <v>3.93</v>
      </c>
      <c r="RN74" s="11">
        <v>7.61</v>
      </c>
      <c r="RO74" s="11">
        <v>18.67</v>
      </c>
      <c r="RQ74" s="11">
        <v>14.98</v>
      </c>
      <c r="RR74" s="11">
        <v>3.93</v>
      </c>
      <c r="RS74" s="11">
        <v>4.39</v>
      </c>
      <c r="RT74" s="11">
        <v>5.77</v>
      </c>
      <c r="RU74" s="11">
        <v>4.39</v>
      </c>
      <c r="RV74" s="11">
        <v>0.24</v>
      </c>
      <c r="RX74" s="11">
        <v>0.24</v>
      </c>
      <c r="RY74" s="11">
        <v>0.24</v>
      </c>
      <c r="RZ74" s="11">
        <v>0.24</v>
      </c>
      <c r="SA74" s="11">
        <v>0.24</v>
      </c>
      <c r="SB74" s="11">
        <v>0.24</v>
      </c>
      <c r="SC74" s="11">
        <v>0.18</v>
      </c>
      <c r="YT74" s="11">
        <v>0.34</v>
      </c>
      <c r="YU74" s="11">
        <v>1.38</v>
      </c>
      <c r="YV74" s="11">
        <v>1.38</v>
      </c>
      <c r="YX74" s="11">
        <v>1.38</v>
      </c>
      <c r="YY74" s="11">
        <v>1.38</v>
      </c>
      <c r="YZ74" s="11">
        <v>1.38</v>
      </c>
      <c r="ZA74" s="11">
        <v>1.38</v>
      </c>
      <c r="ZB74" s="11">
        <v>1.38</v>
      </c>
      <c r="ZC74" s="11">
        <v>1.03</v>
      </c>
    </row>
    <row r="75" hidden="1" spans="1:679">
      <c r="A75" s="11" t="s">
        <v>677</v>
      </c>
      <c r="E75" s="11">
        <v>175</v>
      </c>
      <c r="F75" s="11">
        <v>5.25</v>
      </c>
      <c r="G75" s="572">
        <v>112000</v>
      </c>
      <c r="H75" s="572">
        <v>112000</v>
      </c>
      <c r="I75" s="206">
        <f t="shared" si="1"/>
        <v>5.25</v>
      </c>
      <c r="AB75" s="11">
        <v>0.66</v>
      </c>
      <c r="AD75" s="11">
        <v>0.66</v>
      </c>
      <c r="AE75" s="11">
        <v>0.66</v>
      </c>
      <c r="AF75" s="11">
        <v>0.66</v>
      </c>
      <c r="AG75" s="11">
        <v>0.66</v>
      </c>
      <c r="AH75" s="11">
        <v>0.66</v>
      </c>
      <c r="AK75" s="11">
        <v>0.66</v>
      </c>
      <c r="AL75" s="11">
        <v>0.66</v>
      </c>
      <c r="NP75" s="11">
        <v>0.19</v>
      </c>
      <c r="NQ75" s="11">
        <v>0.39</v>
      </c>
      <c r="NR75" s="11">
        <v>0.39</v>
      </c>
      <c r="NS75" s="11">
        <v>0.39</v>
      </c>
      <c r="NT75" s="11">
        <v>0.39</v>
      </c>
      <c r="NU75" s="11">
        <v>0.39</v>
      </c>
      <c r="NW75" s="11">
        <v>0.39</v>
      </c>
      <c r="NX75" s="11">
        <v>0.39</v>
      </c>
      <c r="NY75" s="11">
        <v>0.39</v>
      </c>
      <c r="NZ75" s="11">
        <v>0.39</v>
      </c>
      <c r="OA75" s="11">
        <v>0.39</v>
      </c>
      <c r="OB75" s="11">
        <v>0.39</v>
      </c>
      <c r="OD75" s="11">
        <v>0.39</v>
      </c>
      <c r="OE75" s="11">
        <v>0.39</v>
      </c>
      <c r="OF75" s="11">
        <v>0.39</v>
      </c>
      <c r="OG75" s="11">
        <v>0.39</v>
      </c>
      <c r="OH75" s="11">
        <v>0.39</v>
      </c>
      <c r="OI75" s="11">
        <v>0.39</v>
      </c>
      <c r="OL75" s="11">
        <v>0.39</v>
      </c>
      <c r="OM75" s="11">
        <v>0.39</v>
      </c>
      <c r="ON75" s="11">
        <v>0.39</v>
      </c>
      <c r="OO75" s="11">
        <v>0.39</v>
      </c>
      <c r="OP75" s="11">
        <v>0.39</v>
      </c>
      <c r="OR75" s="11">
        <v>0.29</v>
      </c>
      <c r="OS75" s="11">
        <v>0.29</v>
      </c>
      <c r="OT75" s="11">
        <v>0.29</v>
      </c>
      <c r="OU75" s="11">
        <v>0.29</v>
      </c>
      <c r="OV75" s="11">
        <v>0.29</v>
      </c>
      <c r="OW75" s="11">
        <v>0.29</v>
      </c>
      <c r="OY75" s="11">
        <v>0.29</v>
      </c>
      <c r="OZ75" s="11">
        <v>0.29</v>
      </c>
      <c r="PA75" s="11">
        <v>0.29</v>
      </c>
      <c r="PB75" s="11">
        <v>0.29</v>
      </c>
      <c r="PC75" s="11">
        <v>0.29</v>
      </c>
      <c r="PD75" s="11">
        <v>0.29</v>
      </c>
      <c r="PF75" s="11">
        <v>0.29</v>
      </c>
      <c r="PG75" s="11">
        <v>0.29</v>
      </c>
      <c r="PH75" s="11">
        <v>0.29</v>
      </c>
      <c r="PI75" s="11">
        <v>0.29</v>
      </c>
      <c r="PJ75" s="11">
        <v>0.29</v>
      </c>
      <c r="PK75" s="11">
        <v>0.29</v>
      </c>
      <c r="PM75" s="11">
        <v>0.29</v>
      </c>
      <c r="PN75" s="11">
        <v>0.29</v>
      </c>
      <c r="PO75" s="11">
        <v>0.29</v>
      </c>
      <c r="PP75" s="11">
        <v>0.29</v>
      </c>
      <c r="PQ75" s="11">
        <v>0.29</v>
      </c>
      <c r="PR75" s="11">
        <v>0.29</v>
      </c>
      <c r="PT75" s="11">
        <v>0.29</v>
      </c>
      <c r="PY75" s="11">
        <v>0.39</v>
      </c>
      <c r="QA75" s="11">
        <v>0.39</v>
      </c>
      <c r="QB75" s="11">
        <v>0.39</v>
      </c>
      <c r="QC75" s="11">
        <v>0.39</v>
      </c>
      <c r="QD75" s="11">
        <v>0.39</v>
      </c>
      <c r="QE75" s="11">
        <v>0.39</v>
      </c>
      <c r="QF75" s="11">
        <v>0.39</v>
      </c>
      <c r="QH75" s="11">
        <v>0.39</v>
      </c>
      <c r="QI75" s="11">
        <v>0.39</v>
      </c>
      <c r="QJ75" s="11">
        <v>0.39</v>
      </c>
      <c r="QK75" s="11">
        <v>0.39</v>
      </c>
      <c r="QL75" s="11">
        <v>0.39</v>
      </c>
      <c r="QM75" s="11">
        <v>0.39</v>
      </c>
      <c r="QO75" s="11">
        <v>0.39</v>
      </c>
      <c r="QP75" s="11">
        <v>0.39</v>
      </c>
      <c r="QQ75" s="11">
        <v>0.39</v>
      </c>
      <c r="QR75" s="11">
        <v>0.39</v>
      </c>
      <c r="QS75" s="11">
        <v>0.39</v>
      </c>
      <c r="QT75" s="11">
        <v>0.39</v>
      </c>
      <c r="QV75" s="11">
        <v>0.39</v>
      </c>
      <c r="QW75" s="11">
        <v>0.39</v>
      </c>
      <c r="QX75" s="11">
        <v>0.39</v>
      </c>
      <c r="QY75" s="11">
        <v>0.39</v>
      </c>
      <c r="QZ75" s="11">
        <v>0.39</v>
      </c>
      <c r="RA75" s="11">
        <v>0.39</v>
      </c>
      <c r="RC75" s="11">
        <v>0.39</v>
      </c>
      <c r="RD75" s="11">
        <v>0.39</v>
      </c>
      <c r="RE75" s="11">
        <v>0.39</v>
      </c>
      <c r="RF75" s="11">
        <v>0.39</v>
      </c>
      <c r="RG75" s="11">
        <v>0.39</v>
      </c>
      <c r="RH75" s="11">
        <v>0.39</v>
      </c>
      <c r="RJ75" s="11">
        <v>0.39</v>
      </c>
      <c r="RK75" s="11">
        <v>0.39</v>
      </c>
      <c r="RL75" s="11">
        <v>0.39</v>
      </c>
      <c r="RM75" s="11">
        <v>0.39</v>
      </c>
      <c r="RN75" s="11">
        <v>0.39</v>
      </c>
      <c r="RO75" s="11">
        <v>0.39</v>
      </c>
      <c r="RQ75" s="11">
        <v>0.39</v>
      </c>
      <c r="RR75" s="11">
        <v>0.39</v>
      </c>
      <c r="RS75" s="11">
        <v>0.39</v>
      </c>
      <c r="RT75" s="11">
        <v>0.39</v>
      </c>
      <c r="RU75" s="11">
        <v>0.39</v>
      </c>
      <c r="RV75" s="11">
        <v>0.39</v>
      </c>
      <c r="RX75" s="11">
        <v>0.39</v>
      </c>
      <c r="RY75" s="11">
        <v>0.39</v>
      </c>
      <c r="RZ75" s="11">
        <v>0.39</v>
      </c>
      <c r="SA75" s="11">
        <v>0.39</v>
      </c>
      <c r="SB75" s="11">
        <v>0.39</v>
      </c>
      <c r="SC75" s="11">
        <v>0.29</v>
      </c>
      <c r="TD75" s="11">
        <v>1.1</v>
      </c>
      <c r="TE75" s="11">
        <v>4.4</v>
      </c>
      <c r="TG75" s="11">
        <v>4.4</v>
      </c>
      <c r="TH75" s="11">
        <v>4.4</v>
      </c>
      <c r="TI75" s="11">
        <v>4.76</v>
      </c>
      <c r="TJ75" s="11">
        <v>5.86</v>
      </c>
      <c r="TK75" s="11">
        <v>9.28</v>
      </c>
      <c r="TL75" s="11">
        <v>19.54</v>
      </c>
      <c r="TN75" s="11">
        <v>19.54</v>
      </c>
      <c r="TO75" s="11">
        <v>16.12</v>
      </c>
      <c r="TP75" s="11">
        <v>5.86</v>
      </c>
      <c r="TQ75" s="11">
        <v>4.4</v>
      </c>
      <c r="TW75" s="11">
        <v>1.47</v>
      </c>
      <c r="TX75" s="11">
        <v>5.86</v>
      </c>
      <c r="TY75" s="11">
        <v>5.86</v>
      </c>
      <c r="TZ75" s="11">
        <v>4.4</v>
      </c>
      <c r="YT75" s="11">
        <v>0.55</v>
      </c>
      <c r="YU75" s="11">
        <v>2.19</v>
      </c>
      <c r="YV75" s="11">
        <v>2.19</v>
      </c>
      <c r="YX75" s="11">
        <v>2.19</v>
      </c>
      <c r="YY75" s="11">
        <v>2.19</v>
      </c>
      <c r="YZ75" s="11">
        <v>2.19</v>
      </c>
      <c r="ZA75" s="11">
        <v>2.19</v>
      </c>
      <c r="ZB75" s="11">
        <v>2.19</v>
      </c>
      <c r="ZC75" s="11">
        <v>1.64</v>
      </c>
    </row>
    <row r="76" hidden="1" spans="1:679">
      <c r="A76" s="11" t="s">
        <v>678</v>
      </c>
      <c r="E76" s="11">
        <v>2</v>
      </c>
      <c r="F76" s="11">
        <v>0.05</v>
      </c>
      <c r="G76" s="572">
        <v>6200</v>
      </c>
      <c r="H76" s="572">
        <v>6200</v>
      </c>
      <c r="I76" s="206">
        <f t="shared" si="1"/>
        <v>0.05</v>
      </c>
      <c r="AF76" s="11">
        <v>0.01</v>
      </c>
      <c r="AG76" s="11">
        <v>0.01</v>
      </c>
      <c r="AH76" s="11">
        <v>0.01</v>
      </c>
      <c r="AK76" s="11">
        <v>0.01</v>
      </c>
      <c r="AL76" s="11">
        <v>0.01</v>
      </c>
      <c r="AM76" s="11">
        <v>0.01</v>
      </c>
      <c r="AN76" s="11">
        <v>0.01</v>
      </c>
      <c r="AO76" s="11">
        <v>0.01</v>
      </c>
      <c r="NN76" s="11">
        <v>0</v>
      </c>
      <c r="NP76" s="11">
        <v>0</v>
      </c>
      <c r="NQ76" s="11">
        <v>0</v>
      </c>
      <c r="NR76" s="11">
        <v>0</v>
      </c>
      <c r="NS76" s="11">
        <v>0</v>
      </c>
      <c r="NT76" s="11">
        <v>0</v>
      </c>
      <c r="NU76" s="11">
        <v>0</v>
      </c>
      <c r="NW76" s="11">
        <v>0</v>
      </c>
      <c r="NX76" s="11">
        <v>0</v>
      </c>
      <c r="NY76" s="11">
        <v>0</v>
      </c>
      <c r="NZ76" s="11">
        <v>0</v>
      </c>
      <c r="OA76" s="11">
        <v>0</v>
      </c>
      <c r="OB76" s="11">
        <v>0</v>
      </c>
      <c r="OD76" s="11">
        <v>0</v>
      </c>
      <c r="OE76" s="11">
        <v>0</v>
      </c>
      <c r="OF76" s="11">
        <v>0</v>
      </c>
      <c r="OG76" s="11">
        <v>0</v>
      </c>
      <c r="OH76" s="11">
        <v>0</v>
      </c>
      <c r="OI76" s="11">
        <v>0</v>
      </c>
      <c r="OL76" s="11">
        <v>0</v>
      </c>
      <c r="OM76" s="11">
        <v>0</v>
      </c>
      <c r="ON76" s="11">
        <v>0</v>
      </c>
      <c r="OO76" s="11">
        <v>0</v>
      </c>
      <c r="OP76" s="11">
        <v>0</v>
      </c>
      <c r="OR76" s="11">
        <v>0</v>
      </c>
      <c r="OS76" s="11">
        <v>0</v>
      </c>
      <c r="OT76" s="11">
        <v>0</v>
      </c>
      <c r="OU76" s="11">
        <v>0</v>
      </c>
      <c r="OV76" s="11">
        <v>0</v>
      </c>
      <c r="OW76" s="11">
        <v>0</v>
      </c>
      <c r="OY76" s="11">
        <v>0</v>
      </c>
      <c r="OZ76" s="11">
        <v>0</v>
      </c>
      <c r="PA76" s="11">
        <v>0</v>
      </c>
      <c r="PB76" s="11">
        <v>0</v>
      </c>
      <c r="PC76" s="11">
        <v>0</v>
      </c>
      <c r="PD76" s="11">
        <v>0</v>
      </c>
      <c r="PF76" s="11">
        <v>0</v>
      </c>
      <c r="PG76" s="11">
        <v>0</v>
      </c>
      <c r="PH76" s="11">
        <v>0</v>
      </c>
      <c r="PI76" s="11">
        <v>0</v>
      </c>
      <c r="PJ76" s="11">
        <v>0</v>
      </c>
      <c r="PK76" s="11">
        <v>0</v>
      </c>
      <c r="PM76" s="11">
        <v>0</v>
      </c>
      <c r="PN76" s="11">
        <v>0</v>
      </c>
      <c r="PO76" s="11">
        <v>0</v>
      </c>
      <c r="PP76" s="11">
        <v>0</v>
      </c>
      <c r="PQ76" s="11">
        <v>0</v>
      </c>
      <c r="PR76" s="11">
        <v>0</v>
      </c>
      <c r="PT76" s="11">
        <v>0</v>
      </c>
      <c r="PY76" s="11">
        <v>0</v>
      </c>
      <c r="QA76" s="11">
        <v>0</v>
      </c>
      <c r="QB76" s="11">
        <v>0</v>
      </c>
      <c r="QC76" s="11">
        <v>0</v>
      </c>
      <c r="QD76" s="11">
        <v>0</v>
      </c>
      <c r="QE76" s="11">
        <v>0</v>
      </c>
      <c r="QF76" s="11">
        <v>0</v>
      </c>
      <c r="QH76" s="11">
        <v>0</v>
      </c>
      <c r="QI76" s="11">
        <v>0</v>
      </c>
      <c r="QJ76" s="11">
        <v>0</v>
      </c>
      <c r="QK76" s="11">
        <v>0</v>
      </c>
      <c r="QL76" s="11">
        <v>0</v>
      </c>
      <c r="QM76" s="11">
        <v>0.04</v>
      </c>
      <c r="QO76" s="11">
        <v>0.1</v>
      </c>
      <c r="QP76" s="11">
        <v>0</v>
      </c>
      <c r="QQ76" s="11">
        <v>0</v>
      </c>
      <c r="QR76" s="11">
        <v>0</v>
      </c>
      <c r="QS76" s="11">
        <v>0</v>
      </c>
      <c r="QT76" s="11">
        <v>0.02</v>
      </c>
      <c r="QV76" s="11">
        <v>0.05</v>
      </c>
      <c r="QW76" s="11">
        <v>0.05</v>
      </c>
      <c r="QX76" s="11">
        <v>0.05</v>
      </c>
      <c r="QY76" s="11">
        <v>0.05</v>
      </c>
      <c r="QZ76" s="11">
        <v>0.05</v>
      </c>
      <c r="RA76" s="11">
        <v>0.05</v>
      </c>
      <c r="RC76" s="11">
        <v>0.05</v>
      </c>
      <c r="RD76" s="11">
        <v>0.05</v>
      </c>
      <c r="RE76" s="11">
        <v>0.05</v>
      </c>
      <c r="RF76" s="11">
        <v>0.05</v>
      </c>
      <c r="RG76" s="11">
        <v>0.05</v>
      </c>
      <c r="RH76" s="11">
        <v>0.04</v>
      </c>
      <c r="RJ76" s="11">
        <v>0.03</v>
      </c>
      <c r="RK76" s="11">
        <v>0.03</v>
      </c>
      <c r="RL76" s="11">
        <v>0.03</v>
      </c>
      <c r="RM76" s="11">
        <v>0.03</v>
      </c>
      <c r="RN76" s="11">
        <v>0.03</v>
      </c>
      <c r="RO76" s="11">
        <v>0.05</v>
      </c>
      <c r="RQ76" s="11">
        <v>0.14</v>
      </c>
      <c r="RR76" s="11">
        <v>0.14</v>
      </c>
      <c r="RS76" s="11">
        <v>0.14</v>
      </c>
      <c r="RT76" s="11">
        <v>0.1</v>
      </c>
      <c r="RU76" s="11">
        <v>0</v>
      </c>
      <c r="RV76" s="11">
        <v>0</v>
      </c>
      <c r="RX76" s="11">
        <v>0</v>
      </c>
      <c r="RY76" s="11">
        <v>0</v>
      </c>
      <c r="RZ76" s="11">
        <v>0</v>
      </c>
      <c r="SA76" s="11">
        <v>0</v>
      </c>
      <c r="SB76" s="11">
        <v>0</v>
      </c>
      <c r="SC76" s="11">
        <v>0</v>
      </c>
      <c r="SE76" s="11">
        <v>0</v>
      </c>
      <c r="SF76" s="11">
        <v>0</v>
      </c>
      <c r="SG76" s="11">
        <v>0</v>
      </c>
      <c r="SH76" s="11">
        <v>0</v>
      </c>
      <c r="SI76" s="11">
        <v>0</v>
      </c>
      <c r="SJ76" s="11">
        <v>0</v>
      </c>
      <c r="SP76" s="11">
        <v>0</v>
      </c>
      <c r="SQ76" s="11">
        <v>0</v>
      </c>
      <c r="SS76" s="11">
        <v>0</v>
      </c>
      <c r="YT76" s="11">
        <v>0.01</v>
      </c>
      <c r="YU76" s="11">
        <v>0.03</v>
      </c>
      <c r="YV76" s="11">
        <v>0.03</v>
      </c>
      <c r="YX76" s="11">
        <v>0.03</v>
      </c>
      <c r="YY76" s="11">
        <v>0.03</v>
      </c>
      <c r="YZ76" s="11">
        <v>0.03</v>
      </c>
      <c r="ZA76" s="11">
        <v>0.03</v>
      </c>
      <c r="ZB76" s="11">
        <v>0.03</v>
      </c>
      <c r="ZC76" s="11">
        <v>0.02</v>
      </c>
    </row>
    <row r="77" hidden="1" spans="1:679">
      <c r="A77" s="11" t="s">
        <v>679</v>
      </c>
      <c r="E77" s="11">
        <v>1</v>
      </c>
      <c r="F77" s="11">
        <v>0.03</v>
      </c>
      <c r="G77" s="572">
        <v>4580</v>
      </c>
      <c r="H77" s="572">
        <v>4580</v>
      </c>
      <c r="I77" s="206">
        <f t="shared" si="1"/>
        <v>0.03</v>
      </c>
      <c r="AF77" s="11">
        <v>0</v>
      </c>
      <c r="AG77" s="11">
        <v>0</v>
      </c>
      <c r="AH77" s="11">
        <v>0</v>
      </c>
      <c r="AK77" s="11">
        <v>0</v>
      </c>
      <c r="AL77" s="11">
        <v>0</v>
      </c>
      <c r="AM77" s="11">
        <v>0</v>
      </c>
      <c r="AN77" s="11">
        <v>0</v>
      </c>
      <c r="AO77" s="11">
        <v>0</v>
      </c>
      <c r="NN77" s="11">
        <v>0</v>
      </c>
      <c r="NP77" s="11">
        <v>0</v>
      </c>
      <c r="NQ77" s="11">
        <v>0</v>
      </c>
      <c r="NR77" s="11">
        <v>0</v>
      </c>
      <c r="NS77" s="11">
        <v>0</v>
      </c>
      <c r="NT77" s="11">
        <v>0</v>
      </c>
      <c r="NU77" s="11">
        <v>0</v>
      </c>
      <c r="NW77" s="11">
        <v>0</v>
      </c>
      <c r="NX77" s="11">
        <v>0</v>
      </c>
      <c r="NY77" s="11">
        <v>0</v>
      </c>
      <c r="NZ77" s="11">
        <v>0</v>
      </c>
      <c r="OA77" s="11">
        <v>0</v>
      </c>
      <c r="OB77" s="11">
        <v>0</v>
      </c>
      <c r="OD77" s="11">
        <v>0</v>
      </c>
      <c r="OE77" s="11">
        <v>0</v>
      </c>
      <c r="OF77" s="11">
        <v>0</v>
      </c>
      <c r="OG77" s="11">
        <v>0</v>
      </c>
      <c r="OH77" s="11">
        <v>0</v>
      </c>
      <c r="OI77" s="11">
        <v>0</v>
      </c>
      <c r="OL77" s="11">
        <v>0</v>
      </c>
      <c r="OM77" s="11">
        <v>0</v>
      </c>
      <c r="ON77" s="11">
        <v>0</v>
      </c>
      <c r="OO77" s="11">
        <v>0</v>
      </c>
      <c r="OP77" s="11">
        <v>0</v>
      </c>
      <c r="OR77" s="11">
        <v>0</v>
      </c>
      <c r="OS77" s="11">
        <v>0</v>
      </c>
      <c r="OT77" s="11">
        <v>0</v>
      </c>
      <c r="OU77" s="11">
        <v>0</v>
      </c>
      <c r="OV77" s="11">
        <v>0</v>
      </c>
      <c r="OW77" s="11">
        <v>0</v>
      </c>
      <c r="OY77" s="11">
        <v>0</v>
      </c>
      <c r="OZ77" s="11">
        <v>0</v>
      </c>
      <c r="PA77" s="11">
        <v>0</v>
      </c>
      <c r="PB77" s="11">
        <v>0</v>
      </c>
      <c r="PC77" s="11">
        <v>0</v>
      </c>
      <c r="PD77" s="11">
        <v>0</v>
      </c>
      <c r="PF77" s="11">
        <v>0</v>
      </c>
      <c r="PG77" s="11">
        <v>0</v>
      </c>
      <c r="PH77" s="11">
        <v>0</v>
      </c>
      <c r="PI77" s="11">
        <v>0</v>
      </c>
      <c r="PJ77" s="11">
        <v>0</v>
      </c>
      <c r="PK77" s="11">
        <v>0</v>
      </c>
      <c r="PM77" s="11">
        <v>0</v>
      </c>
      <c r="PN77" s="11">
        <v>0</v>
      </c>
      <c r="PO77" s="11">
        <v>0</v>
      </c>
      <c r="PP77" s="11">
        <v>0</v>
      </c>
      <c r="PQ77" s="11">
        <v>0</v>
      </c>
      <c r="PR77" s="11">
        <v>0</v>
      </c>
      <c r="PT77" s="11">
        <v>0</v>
      </c>
      <c r="PY77" s="11">
        <v>0</v>
      </c>
      <c r="QA77" s="11">
        <v>0</v>
      </c>
      <c r="QB77" s="11">
        <v>0</v>
      </c>
      <c r="QC77" s="11">
        <v>0</v>
      </c>
      <c r="QD77" s="11">
        <v>0</v>
      </c>
      <c r="QE77" s="11">
        <v>0</v>
      </c>
      <c r="QF77" s="11">
        <v>0</v>
      </c>
      <c r="QH77" s="11">
        <v>0</v>
      </c>
      <c r="QI77" s="11">
        <v>0</v>
      </c>
      <c r="QJ77" s="11">
        <v>0</v>
      </c>
      <c r="QK77" s="11">
        <v>0</v>
      </c>
      <c r="QL77" s="11">
        <v>0</v>
      </c>
      <c r="QM77" s="11">
        <v>0</v>
      </c>
      <c r="QO77" s="11">
        <v>0</v>
      </c>
      <c r="QP77" s="11">
        <v>0</v>
      </c>
      <c r="QQ77" s="11">
        <v>0</v>
      </c>
      <c r="QR77" s="11">
        <v>0</v>
      </c>
      <c r="QS77" s="11">
        <v>0</v>
      </c>
      <c r="QT77" s="11">
        <v>0</v>
      </c>
      <c r="QV77" s="11">
        <v>0</v>
      </c>
      <c r="QW77" s="11">
        <v>0</v>
      </c>
      <c r="QX77" s="11">
        <v>0</v>
      </c>
      <c r="QY77" s="11">
        <v>0</v>
      </c>
      <c r="QZ77" s="11">
        <v>0</v>
      </c>
      <c r="RA77" s="11">
        <v>0</v>
      </c>
      <c r="RC77" s="11">
        <v>0</v>
      </c>
      <c r="RD77" s="11">
        <v>0</v>
      </c>
      <c r="RE77" s="11">
        <v>0</v>
      </c>
      <c r="RF77" s="11">
        <v>0</v>
      </c>
      <c r="RG77" s="11">
        <v>0</v>
      </c>
      <c r="RH77" s="11">
        <v>0</v>
      </c>
      <c r="RJ77" s="11">
        <v>0</v>
      </c>
      <c r="RK77" s="11">
        <v>0</v>
      </c>
      <c r="RL77" s="11">
        <v>0</v>
      </c>
      <c r="RM77" s="11">
        <v>0</v>
      </c>
      <c r="RN77" s="11">
        <v>0</v>
      </c>
      <c r="RO77" s="11">
        <v>0</v>
      </c>
      <c r="RQ77" s="11">
        <v>0</v>
      </c>
      <c r="RR77" s="11">
        <v>0</v>
      </c>
      <c r="RS77" s="11">
        <v>0</v>
      </c>
      <c r="RT77" s="11">
        <v>0</v>
      </c>
      <c r="RU77" s="11">
        <v>0.01</v>
      </c>
      <c r="RV77" s="11">
        <v>0.04</v>
      </c>
      <c r="RX77" s="11">
        <v>0.04</v>
      </c>
      <c r="RY77" s="11">
        <v>0.07</v>
      </c>
      <c r="RZ77" s="11">
        <v>0.07</v>
      </c>
      <c r="SA77" s="11">
        <v>0.07</v>
      </c>
      <c r="SB77" s="11">
        <v>0.06</v>
      </c>
      <c r="SC77" s="11">
        <v>0.04</v>
      </c>
      <c r="SE77" s="11">
        <v>0.04</v>
      </c>
      <c r="SF77" s="11">
        <v>0.07</v>
      </c>
      <c r="SG77" s="11">
        <v>0.07</v>
      </c>
      <c r="SH77" s="11">
        <v>0.07</v>
      </c>
      <c r="SI77" s="11">
        <v>0.05</v>
      </c>
      <c r="SJ77" s="11">
        <v>0</v>
      </c>
      <c r="SP77" s="11">
        <v>0</v>
      </c>
      <c r="SQ77" s="11">
        <v>0</v>
      </c>
      <c r="SS77" s="11">
        <v>0</v>
      </c>
      <c r="YT77" s="11">
        <v>0</v>
      </c>
      <c r="YU77" s="11">
        <v>0.01</v>
      </c>
      <c r="YV77" s="11">
        <v>0.01</v>
      </c>
      <c r="YX77" s="11">
        <v>0.01</v>
      </c>
      <c r="YY77" s="11">
        <v>0.01</v>
      </c>
      <c r="YZ77" s="11">
        <v>0.01</v>
      </c>
      <c r="ZA77" s="11">
        <v>0.01</v>
      </c>
      <c r="ZB77" s="11">
        <v>0.01</v>
      </c>
      <c r="ZC77" s="11">
        <v>0.01</v>
      </c>
    </row>
    <row r="78" hidden="1" spans="1:679">
      <c r="A78" s="11" t="s">
        <v>680</v>
      </c>
      <c r="E78" s="11">
        <v>3</v>
      </c>
      <c r="F78" s="11">
        <v>0.08</v>
      </c>
      <c r="G78" s="572">
        <v>21510</v>
      </c>
      <c r="H78" s="572">
        <v>21510</v>
      </c>
      <c r="I78" s="206">
        <f t="shared" si="1"/>
        <v>0.08</v>
      </c>
      <c r="AF78" s="11">
        <v>0.01</v>
      </c>
      <c r="AG78" s="11">
        <v>0.01</v>
      </c>
      <c r="AH78" s="11">
        <v>0.01</v>
      </c>
      <c r="AK78" s="11">
        <v>0.01</v>
      </c>
      <c r="AL78" s="11">
        <v>0.01</v>
      </c>
      <c r="AM78" s="11">
        <v>0.01</v>
      </c>
      <c r="AN78" s="11">
        <v>0.01</v>
      </c>
      <c r="AO78" s="11">
        <v>0.01</v>
      </c>
      <c r="NN78" s="11">
        <v>0</v>
      </c>
      <c r="NP78" s="11">
        <v>0.01</v>
      </c>
      <c r="NQ78" s="11">
        <v>0.01</v>
      </c>
      <c r="NR78" s="11">
        <v>0.01</v>
      </c>
      <c r="NS78" s="11">
        <v>0.01</v>
      </c>
      <c r="NT78" s="11">
        <v>0.01</v>
      </c>
      <c r="NU78" s="11">
        <v>0.01</v>
      </c>
      <c r="NW78" s="11">
        <v>0.01</v>
      </c>
      <c r="NX78" s="11">
        <v>0.01</v>
      </c>
      <c r="NY78" s="11">
        <v>0.01</v>
      </c>
      <c r="NZ78" s="11">
        <v>0.01</v>
      </c>
      <c r="OA78" s="11">
        <v>0.01</v>
      </c>
      <c r="OB78" s="11">
        <v>0.01</v>
      </c>
      <c r="OD78" s="11">
        <v>0.01</v>
      </c>
      <c r="OE78" s="11">
        <v>0.01</v>
      </c>
      <c r="OF78" s="11">
        <v>0.01</v>
      </c>
      <c r="OG78" s="11">
        <v>0.01</v>
      </c>
      <c r="OH78" s="11">
        <v>0.01</v>
      </c>
      <c r="OI78" s="11">
        <v>0.01</v>
      </c>
      <c r="OL78" s="11">
        <v>0.01</v>
      </c>
      <c r="OM78" s="11">
        <v>0.01</v>
      </c>
      <c r="ON78" s="11">
        <v>0.01</v>
      </c>
      <c r="OO78" s="11">
        <v>0.01</v>
      </c>
      <c r="OP78" s="11">
        <v>0.01</v>
      </c>
      <c r="OR78" s="11">
        <v>0</v>
      </c>
      <c r="OS78" s="11">
        <v>0</v>
      </c>
      <c r="OT78" s="11">
        <v>0</v>
      </c>
      <c r="OU78" s="11">
        <v>0</v>
      </c>
      <c r="OV78" s="11">
        <v>0</v>
      </c>
      <c r="OW78" s="11">
        <v>0</v>
      </c>
      <c r="OY78" s="11">
        <v>0</v>
      </c>
      <c r="OZ78" s="11">
        <v>0</v>
      </c>
      <c r="PA78" s="11">
        <v>0</v>
      </c>
      <c r="PB78" s="11">
        <v>0</v>
      </c>
      <c r="PC78" s="11">
        <v>0</v>
      </c>
      <c r="PD78" s="11">
        <v>0</v>
      </c>
      <c r="PF78" s="11">
        <v>0</v>
      </c>
      <c r="PG78" s="11">
        <v>0</v>
      </c>
      <c r="PH78" s="11">
        <v>0</v>
      </c>
      <c r="PI78" s="11">
        <v>0</v>
      </c>
      <c r="PJ78" s="11">
        <v>0</v>
      </c>
      <c r="PK78" s="11">
        <v>0</v>
      </c>
      <c r="PM78" s="11">
        <v>0</v>
      </c>
      <c r="PN78" s="11">
        <v>0</v>
      </c>
      <c r="PO78" s="11">
        <v>0</v>
      </c>
      <c r="PP78" s="11">
        <v>0</v>
      </c>
      <c r="PQ78" s="11">
        <v>0</v>
      </c>
      <c r="PR78" s="11">
        <v>0</v>
      </c>
      <c r="PT78" s="11">
        <v>0</v>
      </c>
      <c r="PY78" s="11">
        <v>0.01</v>
      </c>
      <c r="QA78" s="11">
        <v>0.01</v>
      </c>
      <c r="QB78" s="11">
        <v>0.01</v>
      </c>
      <c r="QC78" s="11">
        <v>0.01</v>
      </c>
      <c r="QD78" s="11">
        <v>0.01</v>
      </c>
      <c r="QE78" s="11">
        <v>0.01</v>
      </c>
      <c r="QF78" s="11">
        <v>0.01</v>
      </c>
      <c r="QH78" s="11">
        <v>0.01</v>
      </c>
      <c r="QI78" s="11">
        <v>0.01</v>
      </c>
      <c r="QJ78" s="11">
        <v>0.01</v>
      </c>
      <c r="QK78" s="11">
        <v>0.01</v>
      </c>
      <c r="QL78" s="11">
        <v>0.01</v>
      </c>
      <c r="QM78" s="11">
        <v>0.01</v>
      </c>
      <c r="QO78" s="11">
        <v>0.01</v>
      </c>
      <c r="QP78" s="11">
        <v>0.01</v>
      </c>
      <c r="QQ78" s="11">
        <v>0.01</v>
      </c>
      <c r="QR78" s="11">
        <v>0.01</v>
      </c>
      <c r="QS78" s="11">
        <v>0.01</v>
      </c>
      <c r="QT78" s="11">
        <v>0.01</v>
      </c>
      <c r="QV78" s="11">
        <v>0.01</v>
      </c>
      <c r="QW78" s="11">
        <v>0.01</v>
      </c>
      <c r="QX78" s="11">
        <v>0.01</v>
      </c>
      <c r="QY78" s="11">
        <v>0.01</v>
      </c>
      <c r="QZ78" s="11">
        <v>0.01</v>
      </c>
      <c r="RA78" s="11">
        <v>0.01</v>
      </c>
      <c r="RC78" s="11">
        <v>0.01</v>
      </c>
      <c r="RD78" s="11">
        <v>0.01</v>
      </c>
      <c r="RE78" s="11">
        <v>0.01</v>
      </c>
      <c r="RF78" s="11">
        <v>0.01</v>
      </c>
      <c r="RG78" s="11">
        <v>0.01</v>
      </c>
      <c r="RH78" s="11">
        <v>0.01</v>
      </c>
      <c r="RJ78" s="11">
        <v>0.01</v>
      </c>
      <c r="RK78" s="11">
        <v>0.01</v>
      </c>
      <c r="RL78" s="11">
        <v>0.01</v>
      </c>
      <c r="RM78" s="11">
        <v>0.01</v>
      </c>
      <c r="RN78" s="11">
        <v>0.01</v>
      </c>
      <c r="RO78" s="11">
        <v>0.01</v>
      </c>
      <c r="RQ78" s="11">
        <v>0.03</v>
      </c>
      <c r="RR78" s="11">
        <v>0.03</v>
      </c>
      <c r="RS78" s="11">
        <v>0.04</v>
      </c>
      <c r="RT78" s="11">
        <v>0.07</v>
      </c>
      <c r="RU78" s="11">
        <v>0.07</v>
      </c>
      <c r="RV78" s="11">
        <v>0.07</v>
      </c>
      <c r="RX78" s="11">
        <v>0.07</v>
      </c>
      <c r="RY78" s="11">
        <v>0.07</v>
      </c>
      <c r="RZ78" s="11">
        <v>0.09</v>
      </c>
      <c r="SA78" s="11">
        <v>0.17</v>
      </c>
      <c r="SB78" s="11">
        <v>0.13</v>
      </c>
      <c r="SC78" s="11">
        <v>0.06</v>
      </c>
      <c r="SE78" s="11">
        <v>0.14</v>
      </c>
      <c r="SF78" s="11">
        <v>0.14</v>
      </c>
      <c r="SG78" s="11">
        <v>0.14</v>
      </c>
      <c r="SH78" s="11">
        <v>0.12</v>
      </c>
      <c r="SI78" s="11">
        <v>0.07</v>
      </c>
      <c r="SJ78" s="11">
        <v>0.12</v>
      </c>
      <c r="SP78" s="11">
        <v>0.27</v>
      </c>
      <c r="SQ78" s="11">
        <v>0.21</v>
      </c>
      <c r="SS78" s="11">
        <v>0</v>
      </c>
      <c r="YT78" s="11">
        <v>0.01</v>
      </c>
      <c r="YU78" s="11">
        <v>0.04</v>
      </c>
      <c r="YV78" s="11">
        <v>0.04</v>
      </c>
      <c r="YX78" s="11">
        <v>0.04</v>
      </c>
      <c r="YY78" s="11">
        <v>0.04</v>
      </c>
      <c r="YZ78" s="11">
        <v>0.04</v>
      </c>
      <c r="ZA78" s="11">
        <v>0.04</v>
      </c>
      <c r="ZB78" s="11">
        <v>0.04</v>
      </c>
      <c r="ZC78" s="11">
        <v>0.03</v>
      </c>
    </row>
    <row r="79" hidden="1" spans="1:679">
      <c r="A79" s="11" t="s">
        <v>681</v>
      </c>
      <c r="E79" s="11">
        <v>5000</v>
      </c>
      <c r="F79" s="11">
        <v>0</v>
      </c>
      <c r="G79" s="572">
        <v>1300000</v>
      </c>
      <c r="H79" s="572">
        <v>1300000</v>
      </c>
      <c r="I79" s="206">
        <f t="shared" si="1"/>
        <v>0</v>
      </c>
      <c r="HE79" s="11">
        <v>178.57</v>
      </c>
      <c r="HF79" s="11">
        <v>357.14</v>
      </c>
      <c r="HG79" s="11">
        <v>357.14</v>
      </c>
      <c r="HH79" s="11">
        <v>357.14</v>
      </c>
      <c r="HI79" s="11">
        <v>357.14</v>
      </c>
      <c r="HK79" s="11">
        <v>357.14</v>
      </c>
      <c r="HL79" s="11">
        <v>357.14</v>
      </c>
      <c r="HM79" s="11">
        <v>357.14</v>
      </c>
      <c r="HN79" s="11">
        <v>357.14</v>
      </c>
      <c r="HO79" s="11">
        <v>357.14</v>
      </c>
      <c r="HP79" s="11">
        <v>357.14</v>
      </c>
      <c r="HR79" s="11">
        <v>357.14</v>
      </c>
      <c r="HS79" s="11">
        <v>357.14</v>
      </c>
      <c r="HT79" s="11">
        <v>357.14</v>
      </c>
      <c r="HU79" s="11">
        <v>178.57</v>
      </c>
    </row>
    <row r="80" hidden="1" spans="1:679">
      <c r="A80" s="11" t="s">
        <v>682</v>
      </c>
      <c r="E80" s="11">
        <v>600</v>
      </c>
      <c r="F80" s="11">
        <v>18</v>
      </c>
      <c r="G80" s="572">
        <v>282000</v>
      </c>
      <c r="H80" s="572">
        <v>282000</v>
      </c>
      <c r="I80" s="206">
        <f t="shared" si="1"/>
        <v>18</v>
      </c>
      <c r="AF80" s="11">
        <v>2.25</v>
      </c>
      <c r="AG80" s="11">
        <v>2.25</v>
      </c>
      <c r="AH80" s="11">
        <v>2.25</v>
      </c>
      <c r="AK80" s="11">
        <v>2.25</v>
      </c>
      <c r="AL80" s="11">
        <v>2.25</v>
      </c>
      <c r="AM80" s="11">
        <v>2.25</v>
      </c>
      <c r="AN80" s="11">
        <v>2.25</v>
      </c>
      <c r="AO80" s="11">
        <v>2.25</v>
      </c>
      <c r="JO80" s="11">
        <v>0.67</v>
      </c>
      <c r="JP80" s="11">
        <v>1.33</v>
      </c>
      <c r="JQ80" s="11">
        <v>1.33</v>
      </c>
      <c r="JR80" s="11">
        <v>1.33</v>
      </c>
      <c r="JS80" s="11">
        <v>1.33</v>
      </c>
      <c r="JT80" s="11">
        <v>1.33</v>
      </c>
      <c r="JV80" s="11">
        <v>1.33</v>
      </c>
      <c r="JW80" s="11">
        <v>1.33</v>
      </c>
      <c r="JX80" s="11">
        <v>1.33</v>
      </c>
      <c r="JY80" s="11">
        <v>1.33</v>
      </c>
      <c r="JZ80" s="11">
        <v>1.33</v>
      </c>
      <c r="KA80" s="11">
        <v>1.33</v>
      </c>
      <c r="KC80" s="11">
        <v>1.33</v>
      </c>
      <c r="KD80" s="11">
        <v>1.33</v>
      </c>
      <c r="KE80" s="11">
        <v>1.33</v>
      </c>
      <c r="KF80" s="11">
        <v>1.33</v>
      </c>
      <c r="KG80" s="11">
        <v>1.33</v>
      </c>
      <c r="KH80" s="11">
        <v>1.33</v>
      </c>
      <c r="KJ80" s="11">
        <v>1.33</v>
      </c>
      <c r="KK80" s="11">
        <v>1.33</v>
      </c>
      <c r="KL80" s="11">
        <v>1.33</v>
      </c>
      <c r="KM80" s="11">
        <v>1.33</v>
      </c>
      <c r="KN80" s="11">
        <v>1.33</v>
      </c>
      <c r="KO80" s="11">
        <v>1.33</v>
      </c>
      <c r="KQ80" s="11">
        <v>1.33</v>
      </c>
      <c r="KR80" s="11">
        <v>1.33</v>
      </c>
      <c r="KS80" s="11">
        <v>1.93</v>
      </c>
      <c r="KT80" s="11">
        <v>2.54</v>
      </c>
      <c r="KU80" s="11">
        <v>2.54</v>
      </c>
      <c r="KV80" s="11">
        <v>2.54</v>
      </c>
      <c r="KX80" s="11">
        <v>2.54</v>
      </c>
      <c r="KY80" s="11">
        <v>2.54</v>
      </c>
      <c r="KZ80" s="11">
        <v>2.23</v>
      </c>
      <c r="LA80" s="11">
        <v>1.93</v>
      </c>
      <c r="LB80" s="11">
        <v>1.93</v>
      </c>
      <c r="LC80" s="11">
        <v>1.93</v>
      </c>
      <c r="LE80" s="11">
        <v>1.93</v>
      </c>
      <c r="LF80" s="11">
        <v>1.93</v>
      </c>
      <c r="LG80" s="11">
        <v>2.83</v>
      </c>
      <c r="LH80" s="11">
        <v>3.74</v>
      </c>
      <c r="LI80" s="11">
        <v>3.74</v>
      </c>
      <c r="LJ80" s="11">
        <v>3.74</v>
      </c>
      <c r="LL80" s="11">
        <v>3.74</v>
      </c>
      <c r="LM80" s="11">
        <v>3.74</v>
      </c>
      <c r="LN80" s="11">
        <v>2.53</v>
      </c>
      <c r="LO80" s="11">
        <v>1.33</v>
      </c>
      <c r="LP80" s="11">
        <v>1.33</v>
      </c>
      <c r="LQ80" s="11">
        <v>1.33</v>
      </c>
      <c r="LS80" s="11">
        <v>1.33</v>
      </c>
      <c r="LT80" s="11">
        <v>1.33</v>
      </c>
      <c r="LU80" s="11">
        <v>1.33</v>
      </c>
      <c r="LV80" s="11">
        <v>1.33</v>
      </c>
      <c r="LW80" s="11">
        <v>1.33</v>
      </c>
      <c r="LX80" s="11">
        <v>1.33</v>
      </c>
      <c r="LZ80" s="11">
        <v>1.33</v>
      </c>
      <c r="MA80" s="11">
        <v>1.63</v>
      </c>
      <c r="MB80" s="11">
        <v>1.93</v>
      </c>
      <c r="MC80" s="11">
        <v>1.93</v>
      </c>
      <c r="MD80" s="11">
        <v>1.93</v>
      </c>
      <c r="ME80" s="11">
        <v>1.93</v>
      </c>
      <c r="MG80" s="11">
        <v>1.93</v>
      </c>
      <c r="MH80" s="11">
        <v>2.23</v>
      </c>
      <c r="MI80" s="11">
        <v>2.54</v>
      </c>
      <c r="MJ80" s="11">
        <v>2.54</v>
      </c>
      <c r="MK80" s="11">
        <v>2.54</v>
      </c>
      <c r="ML80" s="11">
        <v>2.54</v>
      </c>
      <c r="MN80" s="11">
        <v>2.54</v>
      </c>
      <c r="MO80" s="11">
        <v>1.93</v>
      </c>
      <c r="MP80" s="11">
        <v>1.33</v>
      </c>
      <c r="MQ80" s="11">
        <v>1.33</v>
      </c>
      <c r="MR80" s="11">
        <v>1.33</v>
      </c>
      <c r="MS80" s="11">
        <v>1.33</v>
      </c>
      <c r="MU80" s="11">
        <v>1.33</v>
      </c>
      <c r="MV80" s="11">
        <v>1.33</v>
      </c>
      <c r="MW80" s="11">
        <v>1.33</v>
      </c>
      <c r="MX80" s="11">
        <v>1.33</v>
      </c>
      <c r="MY80" s="11">
        <v>1.33</v>
      </c>
      <c r="MZ80" s="11">
        <v>1.33</v>
      </c>
      <c r="NB80" s="11">
        <v>1.33</v>
      </c>
      <c r="NC80" s="11">
        <v>1.33</v>
      </c>
      <c r="ND80" s="11">
        <v>1.33</v>
      </c>
      <c r="NE80" s="11">
        <v>1.33</v>
      </c>
      <c r="NF80" s="11">
        <v>1.33</v>
      </c>
      <c r="NG80" s="11">
        <v>1.33</v>
      </c>
      <c r="NI80" s="11">
        <v>1.33</v>
      </c>
      <c r="NJ80" s="11">
        <v>1.33</v>
      </c>
      <c r="NK80" s="11">
        <v>1.33</v>
      </c>
      <c r="NL80" s="11">
        <v>1.33</v>
      </c>
      <c r="NM80" s="11">
        <v>1.33</v>
      </c>
      <c r="NN80" s="11">
        <v>1.33</v>
      </c>
      <c r="NP80" s="11">
        <v>4.73</v>
      </c>
      <c r="NQ80" s="11">
        <v>8.13</v>
      </c>
      <c r="NR80" s="11">
        <v>8.13</v>
      </c>
      <c r="NS80" s="11">
        <v>8.13</v>
      </c>
      <c r="NT80" s="11">
        <v>8.13</v>
      </c>
      <c r="NU80" s="11">
        <v>8.13</v>
      </c>
      <c r="NW80" s="11">
        <v>8.13</v>
      </c>
      <c r="NX80" s="11">
        <v>8.13</v>
      </c>
      <c r="NY80" s="11">
        <v>8.13</v>
      </c>
      <c r="NZ80" s="11">
        <v>7.12</v>
      </c>
      <c r="OA80" s="11">
        <v>6.1</v>
      </c>
      <c r="OB80" s="11">
        <v>6.1</v>
      </c>
      <c r="OD80" s="11">
        <v>6.1</v>
      </c>
      <c r="OE80" s="11">
        <v>6.1</v>
      </c>
      <c r="OF80" s="11">
        <v>6.1</v>
      </c>
      <c r="OG80" s="11">
        <v>13.51</v>
      </c>
      <c r="OH80" s="11">
        <v>20.91</v>
      </c>
      <c r="OI80" s="11">
        <v>20.91</v>
      </c>
      <c r="OL80" s="11">
        <v>20.91</v>
      </c>
      <c r="OM80" s="11">
        <v>20.91</v>
      </c>
      <c r="ON80" s="11">
        <v>20.91</v>
      </c>
      <c r="OO80" s="11">
        <v>20.91</v>
      </c>
      <c r="OP80" s="11">
        <v>10.46</v>
      </c>
      <c r="PC80" s="11">
        <v>4.58</v>
      </c>
      <c r="PD80" s="11">
        <v>4.58</v>
      </c>
      <c r="PF80" s="11">
        <v>4.58</v>
      </c>
      <c r="PG80" s="11">
        <v>4.58</v>
      </c>
      <c r="PH80" s="11">
        <v>4.58</v>
      </c>
      <c r="PI80" s="11">
        <v>4.58</v>
      </c>
      <c r="PJ80" s="11">
        <v>4.58</v>
      </c>
      <c r="PK80" s="11">
        <v>4.58</v>
      </c>
      <c r="PM80" s="11">
        <v>7.84</v>
      </c>
      <c r="PN80" s="11">
        <v>7.84</v>
      </c>
      <c r="PO80" s="11">
        <v>7.84</v>
      </c>
      <c r="PP80" s="11">
        <v>7.84</v>
      </c>
      <c r="PQ80" s="11">
        <v>7.84</v>
      </c>
      <c r="PR80" s="11">
        <v>7.84</v>
      </c>
      <c r="PT80" s="11">
        <v>7.84</v>
      </c>
      <c r="PY80" s="11">
        <v>10.46</v>
      </c>
      <c r="QA80" s="11">
        <v>7.84</v>
      </c>
      <c r="YK80" s="11">
        <v>1.88</v>
      </c>
      <c r="YL80" s="11">
        <v>7.5</v>
      </c>
      <c r="YM80" s="11">
        <v>7.5</v>
      </c>
      <c r="YN80" s="11">
        <v>7.5</v>
      </c>
      <c r="YO80" s="11">
        <v>7.5</v>
      </c>
      <c r="YQ80" s="11">
        <v>7.5</v>
      </c>
      <c r="YR80" s="11">
        <v>7.5</v>
      </c>
      <c r="YS80" s="11">
        <v>7.5</v>
      </c>
      <c r="YT80" s="11">
        <v>5.63</v>
      </c>
    </row>
    <row r="81" hidden="1" spans="1:700">
      <c r="A81" s="11" t="s">
        <v>683</v>
      </c>
      <c r="E81" s="11">
        <v>715</v>
      </c>
      <c r="F81" s="11">
        <v>21.45</v>
      </c>
      <c r="G81" s="572">
        <v>357500</v>
      </c>
      <c r="H81" s="572">
        <v>357500</v>
      </c>
      <c r="I81" s="206">
        <f t="shared" si="1"/>
        <v>21.45</v>
      </c>
      <c r="AF81" s="11">
        <v>2.68</v>
      </c>
      <c r="AG81" s="11">
        <v>2.68</v>
      </c>
      <c r="AH81" s="11">
        <v>2.68</v>
      </c>
      <c r="AK81" s="11">
        <v>2.68</v>
      </c>
      <c r="AL81" s="11">
        <v>2.68</v>
      </c>
      <c r="AM81" s="11">
        <v>2.68</v>
      </c>
      <c r="AN81" s="11">
        <v>2.68</v>
      </c>
      <c r="AO81" s="11">
        <v>2.68</v>
      </c>
      <c r="JO81" s="11">
        <v>0.79</v>
      </c>
      <c r="JP81" s="11">
        <v>1.59</v>
      </c>
      <c r="JQ81" s="11">
        <v>1.59</v>
      </c>
      <c r="JR81" s="11">
        <v>1.59</v>
      </c>
      <c r="JS81" s="11">
        <v>1.59</v>
      </c>
      <c r="JT81" s="11">
        <v>1.59</v>
      </c>
      <c r="JV81" s="11">
        <v>1.59</v>
      </c>
      <c r="JW81" s="11">
        <v>1.59</v>
      </c>
      <c r="JX81" s="11">
        <v>1.59</v>
      </c>
      <c r="JY81" s="11">
        <v>1.59</v>
      </c>
      <c r="JZ81" s="11">
        <v>1.59</v>
      </c>
      <c r="KA81" s="11">
        <v>1.59</v>
      </c>
      <c r="KC81" s="11">
        <v>1.59</v>
      </c>
      <c r="KD81" s="11">
        <v>1.59</v>
      </c>
      <c r="KE81" s="11">
        <v>1.59</v>
      </c>
      <c r="KF81" s="11">
        <v>1.59</v>
      </c>
      <c r="KG81" s="11">
        <v>1.59</v>
      </c>
      <c r="KH81" s="11">
        <v>1.59</v>
      </c>
      <c r="KJ81" s="11">
        <v>1.59</v>
      </c>
      <c r="KK81" s="11">
        <v>1.59</v>
      </c>
      <c r="KL81" s="11">
        <v>1.59</v>
      </c>
      <c r="KM81" s="11">
        <v>1.59</v>
      </c>
      <c r="KN81" s="11">
        <v>1.59</v>
      </c>
      <c r="KO81" s="11">
        <v>1.59</v>
      </c>
      <c r="KQ81" s="11">
        <v>1.59</v>
      </c>
      <c r="KR81" s="11">
        <v>1.59</v>
      </c>
      <c r="KS81" s="11">
        <v>1.59</v>
      </c>
      <c r="KT81" s="11">
        <v>1.59</v>
      </c>
      <c r="KU81" s="11">
        <v>1.59</v>
      </c>
      <c r="KV81" s="11">
        <v>1.59</v>
      </c>
      <c r="KX81" s="11">
        <v>1.59</v>
      </c>
      <c r="KY81" s="11">
        <v>1.59</v>
      </c>
      <c r="KZ81" s="11">
        <v>1.59</v>
      </c>
      <c r="LA81" s="11">
        <v>1.59</v>
      </c>
      <c r="LB81" s="11">
        <v>1.59</v>
      </c>
      <c r="LC81" s="11">
        <v>1.59</v>
      </c>
      <c r="LE81" s="11">
        <v>1.59</v>
      </c>
      <c r="LF81" s="11">
        <v>1.59</v>
      </c>
      <c r="LG81" s="11">
        <v>1.59</v>
      </c>
      <c r="LH81" s="11">
        <v>2.69</v>
      </c>
      <c r="LI81" s="11">
        <v>3.79</v>
      </c>
      <c r="LJ81" s="11">
        <v>3.79</v>
      </c>
      <c r="LL81" s="11">
        <v>3.79</v>
      </c>
      <c r="LM81" s="11">
        <v>3.79</v>
      </c>
      <c r="LN81" s="11">
        <v>3.79</v>
      </c>
      <c r="LO81" s="11">
        <v>3.36</v>
      </c>
      <c r="LP81" s="11">
        <v>2.93</v>
      </c>
      <c r="LQ81" s="11">
        <v>2.93</v>
      </c>
      <c r="LS81" s="11">
        <v>2.93</v>
      </c>
      <c r="LT81" s="11">
        <v>2.93</v>
      </c>
      <c r="LU81" s="11">
        <v>4.17</v>
      </c>
      <c r="LV81" s="11">
        <v>5.41</v>
      </c>
      <c r="LW81" s="11">
        <v>5.41</v>
      </c>
      <c r="LX81" s="11">
        <v>5.41</v>
      </c>
      <c r="LZ81" s="11">
        <v>5.41</v>
      </c>
      <c r="MA81" s="11">
        <v>5.41</v>
      </c>
      <c r="MB81" s="11">
        <v>5.41</v>
      </c>
      <c r="MC81" s="11">
        <v>3.5</v>
      </c>
      <c r="MD81" s="11">
        <v>1.59</v>
      </c>
      <c r="ME81" s="11">
        <v>1.59</v>
      </c>
      <c r="MG81" s="11">
        <v>1.59</v>
      </c>
      <c r="MH81" s="11">
        <v>1.59</v>
      </c>
      <c r="MI81" s="11">
        <v>1.59</v>
      </c>
      <c r="MJ81" s="11">
        <v>1.59</v>
      </c>
      <c r="MK81" s="11">
        <v>2.07</v>
      </c>
      <c r="ML81" s="11">
        <v>2.54</v>
      </c>
      <c r="MN81" s="11">
        <v>2.54</v>
      </c>
      <c r="MO81" s="11">
        <v>2.54</v>
      </c>
      <c r="MP81" s="11">
        <v>2.54</v>
      </c>
      <c r="MQ81" s="11">
        <v>2.54</v>
      </c>
      <c r="MR81" s="11">
        <v>2.54</v>
      </c>
      <c r="MS81" s="11">
        <v>2.07</v>
      </c>
      <c r="MU81" s="11">
        <v>1.59</v>
      </c>
      <c r="MV81" s="11">
        <v>1.59</v>
      </c>
      <c r="MW81" s="11">
        <v>1.59</v>
      </c>
      <c r="MX81" s="11">
        <v>2.69</v>
      </c>
      <c r="MY81" s="11">
        <v>3.79</v>
      </c>
      <c r="MZ81" s="11">
        <v>3.79</v>
      </c>
      <c r="NB81" s="11">
        <v>3.79</v>
      </c>
      <c r="NC81" s="11">
        <v>3.79</v>
      </c>
      <c r="ND81" s="11">
        <v>3.79</v>
      </c>
      <c r="NE81" s="11">
        <v>2.69</v>
      </c>
      <c r="NF81" s="11">
        <v>1.59</v>
      </c>
      <c r="NG81" s="11">
        <v>1.59</v>
      </c>
      <c r="NI81" s="11">
        <v>1.59</v>
      </c>
      <c r="NJ81" s="11">
        <v>1.59</v>
      </c>
      <c r="NK81" s="11">
        <v>1.59</v>
      </c>
      <c r="NL81" s="11">
        <v>1.59</v>
      </c>
      <c r="NM81" s="11">
        <v>1.59</v>
      </c>
      <c r="NN81" s="11">
        <v>1.59</v>
      </c>
      <c r="NP81" s="11">
        <v>0.79</v>
      </c>
      <c r="NZ81" s="11">
        <v>4.59</v>
      </c>
      <c r="OA81" s="11">
        <v>9.17</v>
      </c>
      <c r="OB81" s="11">
        <v>9.17</v>
      </c>
      <c r="OD81" s="11">
        <v>9.17</v>
      </c>
      <c r="OE81" s="11">
        <v>9.17</v>
      </c>
      <c r="OF81" s="11">
        <v>9.17</v>
      </c>
      <c r="OG81" s="11">
        <v>9.17</v>
      </c>
      <c r="OH81" s="11">
        <v>9.17</v>
      </c>
      <c r="OI81" s="11">
        <v>9.17</v>
      </c>
      <c r="OL81" s="11">
        <v>8.02</v>
      </c>
      <c r="OM81" s="11">
        <v>6.87</v>
      </c>
      <c r="ON81" s="11">
        <v>6.87</v>
      </c>
      <c r="OO81" s="11">
        <v>6.87</v>
      </c>
      <c r="OP81" s="11">
        <v>6.87</v>
      </c>
      <c r="OR81" s="11">
        <v>5.15</v>
      </c>
      <c r="OS81" s="11">
        <v>5.15</v>
      </c>
      <c r="OT81" s="11">
        <v>17.69</v>
      </c>
      <c r="OU81" s="11">
        <v>17.69</v>
      </c>
      <c r="OV81" s="11">
        <v>17.69</v>
      </c>
      <c r="OW81" s="11">
        <v>17.69</v>
      </c>
      <c r="OY81" s="11">
        <v>17.69</v>
      </c>
      <c r="OZ81" s="11">
        <v>17.69</v>
      </c>
      <c r="PA81" s="11">
        <v>17.69</v>
      </c>
      <c r="PB81" s="11">
        <v>17.69</v>
      </c>
      <c r="PC81" s="11">
        <v>17.69</v>
      </c>
      <c r="PD81" s="11">
        <v>10.02</v>
      </c>
      <c r="PF81" s="11">
        <v>6.18</v>
      </c>
      <c r="PG81" s="11">
        <v>6.18</v>
      </c>
      <c r="PH81" s="11">
        <v>6.18</v>
      </c>
      <c r="PI81" s="11">
        <v>6.18</v>
      </c>
      <c r="PJ81" s="11">
        <v>6.18</v>
      </c>
      <c r="PK81" s="11">
        <v>6.18</v>
      </c>
      <c r="PM81" s="11">
        <v>8.84</v>
      </c>
      <c r="PN81" s="11">
        <v>8.84</v>
      </c>
      <c r="PO81" s="11">
        <v>8.84</v>
      </c>
      <c r="PP81" s="11">
        <v>8.84</v>
      </c>
      <c r="PQ81" s="11">
        <v>8.84</v>
      </c>
      <c r="PR81" s="11">
        <v>8.84</v>
      </c>
      <c r="PT81" s="11">
        <v>8.84</v>
      </c>
      <c r="PY81" s="11">
        <v>11.79</v>
      </c>
      <c r="QA81" s="11">
        <v>8.84</v>
      </c>
      <c r="YK81" s="11">
        <v>2.23</v>
      </c>
      <c r="YL81" s="11">
        <v>8.94</v>
      </c>
      <c r="YM81" s="11">
        <v>8.94</v>
      </c>
      <c r="YN81" s="11">
        <v>8.94</v>
      </c>
      <c r="YO81" s="11">
        <v>8.94</v>
      </c>
      <c r="YQ81" s="11">
        <v>8.94</v>
      </c>
      <c r="YR81" s="11">
        <v>8.94</v>
      </c>
      <c r="YS81" s="11">
        <v>8.94</v>
      </c>
      <c r="YT81" s="11">
        <v>6.7</v>
      </c>
    </row>
    <row r="82" hidden="1" spans="1:700">
      <c r="A82" s="11" t="s">
        <v>684</v>
      </c>
      <c r="E82" s="11">
        <v>950</v>
      </c>
      <c r="F82" s="11">
        <v>28.5</v>
      </c>
      <c r="G82" s="572">
        <v>631750</v>
      </c>
      <c r="H82" s="572">
        <v>631750</v>
      </c>
      <c r="I82" s="206">
        <f t="shared" si="1"/>
        <v>28.5</v>
      </c>
      <c r="AF82" s="11">
        <v>3.56</v>
      </c>
      <c r="AG82" s="11">
        <v>3.56</v>
      </c>
      <c r="AH82" s="11">
        <v>3.56</v>
      </c>
      <c r="AK82" s="11">
        <v>3.56</v>
      </c>
      <c r="AL82" s="11">
        <v>3.56</v>
      </c>
      <c r="AM82" s="11">
        <v>3.56</v>
      </c>
      <c r="AN82" s="11">
        <v>3.56</v>
      </c>
      <c r="AO82" s="11">
        <v>3.56</v>
      </c>
      <c r="JF82" s="11">
        <v>1.9</v>
      </c>
      <c r="JH82" s="11">
        <v>3.81</v>
      </c>
      <c r="JI82" s="11">
        <v>3.81</v>
      </c>
      <c r="JJ82" s="11">
        <v>3.81</v>
      </c>
      <c r="JK82" s="11">
        <v>3.81</v>
      </c>
      <c r="JL82" s="11">
        <v>3.81</v>
      </c>
      <c r="JM82" s="11">
        <v>3.81</v>
      </c>
      <c r="JO82" s="11">
        <v>4.86</v>
      </c>
      <c r="JP82" s="11">
        <v>5.92</v>
      </c>
      <c r="JQ82" s="11">
        <v>5.92</v>
      </c>
      <c r="JR82" s="11">
        <v>5.92</v>
      </c>
      <c r="JS82" s="11">
        <v>5.18</v>
      </c>
      <c r="JT82" s="11">
        <v>4.44</v>
      </c>
      <c r="JV82" s="11">
        <v>4.44</v>
      </c>
      <c r="JW82" s="11">
        <v>4.44</v>
      </c>
      <c r="JX82" s="11">
        <v>4.44</v>
      </c>
      <c r="JY82" s="11">
        <v>4.44</v>
      </c>
      <c r="JZ82" s="11">
        <v>4.44</v>
      </c>
      <c r="KA82" s="11">
        <v>4.44</v>
      </c>
      <c r="KC82" s="11">
        <v>4.44</v>
      </c>
      <c r="KD82" s="11">
        <v>9.25</v>
      </c>
      <c r="KE82" s="11">
        <v>14.07</v>
      </c>
      <c r="KF82" s="11">
        <v>14.07</v>
      </c>
      <c r="KG82" s="11">
        <v>14.07</v>
      </c>
      <c r="KH82" s="11">
        <v>14.07</v>
      </c>
      <c r="KJ82" s="11">
        <v>14.07</v>
      </c>
      <c r="KK82" s="11">
        <v>14.07</v>
      </c>
      <c r="KL82" s="11">
        <v>8.09</v>
      </c>
      <c r="KM82" s="11">
        <v>2.11</v>
      </c>
      <c r="KN82" s="11">
        <v>2.11</v>
      </c>
      <c r="KO82" s="11">
        <v>2.11</v>
      </c>
      <c r="KQ82" s="11">
        <v>2.11</v>
      </c>
      <c r="KR82" s="11">
        <v>2.11</v>
      </c>
      <c r="KS82" s="11">
        <v>2.11</v>
      </c>
      <c r="KT82" s="11">
        <v>2.11</v>
      </c>
      <c r="KU82" s="11">
        <v>2.11</v>
      </c>
      <c r="KV82" s="11">
        <v>2.11</v>
      </c>
      <c r="KX82" s="11">
        <v>2.11</v>
      </c>
      <c r="KY82" s="11">
        <v>2.11</v>
      </c>
      <c r="KZ82" s="11">
        <v>4.2</v>
      </c>
      <c r="LA82" s="11">
        <v>6.3</v>
      </c>
      <c r="LB82" s="11">
        <v>6.3</v>
      </c>
      <c r="LC82" s="11">
        <v>6.3</v>
      </c>
      <c r="LE82" s="11">
        <v>6.3</v>
      </c>
      <c r="LF82" s="11">
        <v>6.3</v>
      </c>
      <c r="LG82" s="11">
        <v>7.46</v>
      </c>
      <c r="LH82" s="11">
        <v>7.75</v>
      </c>
      <c r="LI82" s="11">
        <v>6.88</v>
      </c>
      <c r="LJ82" s="11">
        <v>6.88</v>
      </c>
      <c r="LL82" s="11">
        <v>6.88</v>
      </c>
      <c r="LM82" s="11">
        <v>6.88</v>
      </c>
      <c r="LN82" s="11">
        <v>6.88</v>
      </c>
      <c r="LO82" s="11">
        <v>11.44</v>
      </c>
      <c r="LP82" s="11">
        <v>16</v>
      </c>
      <c r="LQ82" s="11">
        <v>16.74</v>
      </c>
      <c r="LS82" s="11">
        <v>17.48</v>
      </c>
      <c r="LT82" s="11">
        <v>17.48</v>
      </c>
      <c r="LU82" s="11">
        <v>17.48</v>
      </c>
      <c r="LV82" s="11">
        <v>12.59</v>
      </c>
      <c r="LW82" s="11">
        <v>7.34</v>
      </c>
      <c r="LX82" s="11">
        <v>6.96</v>
      </c>
      <c r="LZ82" s="11">
        <v>6.96</v>
      </c>
      <c r="MA82" s="11">
        <v>6.96</v>
      </c>
      <c r="MB82" s="11">
        <v>6.96</v>
      </c>
      <c r="MC82" s="11">
        <v>6.96</v>
      </c>
      <c r="MD82" s="11">
        <v>6.63</v>
      </c>
      <c r="ME82" s="11">
        <v>6.3</v>
      </c>
      <c r="MG82" s="11">
        <v>6.3</v>
      </c>
      <c r="MH82" s="11">
        <v>6.3</v>
      </c>
      <c r="MI82" s="11">
        <v>7.52</v>
      </c>
      <c r="MJ82" s="11">
        <v>8.74</v>
      </c>
      <c r="MK82" s="11">
        <v>6.65</v>
      </c>
      <c r="ML82" s="11">
        <v>4.55</v>
      </c>
      <c r="MN82" s="11">
        <v>4.55</v>
      </c>
      <c r="MO82" s="11">
        <v>4.55</v>
      </c>
      <c r="MP82" s="11">
        <v>5.42</v>
      </c>
      <c r="MQ82" s="11">
        <v>6.3</v>
      </c>
      <c r="MR82" s="11">
        <v>6.3</v>
      </c>
      <c r="MS82" s="11">
        <v>6.3</v>
      </c>
      <c r="MU82" s="11">
        <v>6.3</v>
      </c>
      <c r="MV82" s="11">
        <v>6.3</v>
      </c>
      <c r="MW82" s="11">
        <v>6.3</v>
      </c>
      <c r="MX82" s="11">
        <v>4.2</v>
      </c>
      <c r="MY82" s="11">
        <v>2.63</v>
      </c>
      <c r="MZ82" s="11">
        <v>3.16</v>
      </c>
      <c r="NB82" s="11">
        <v>3.16</v>
      </c>
      <c r="NC82" s="11">
        <v>3.16</v>
      </c>
      <c r="ND82" s="11">
        <v>3.16</v>
      </c>
      <c r="NE82" s="11">
        <v>3.16</v>
      </c>
      <c r="NF82" s="11">
        <v>3.53</v>
      </c>
      <c r="NG82" s="11">
        <v>3.91</v>
      </c>
      <c r="NI82" s="11">
        <v>3.91</v>
      </c>
      <c r="NJ82" s="11">
        <v>3.91</v>
      </c>
      <c r="NK82" s="11">
        <v>3.91</v>
      </c>
      <c r="NL82" s="11">
        <v>3.91</v>
      </c>
      <c r="NM82" s="11">
        <v>3.91</v>
      </c>
      <c r="NN82" s="11">
        <v>3.01</v>
      </c>
      <c r="NP82" s="11">
        <v>1.06</v>
      </c>
      <c r="OL82" s="11">
        <v>2.72</v>
      </c>
      <c r="OM82" s="11">
        <v>5.45</v>
      </c>
      <c r="ON82" s="11">
        <v>5.45</v>
      </c>
      <c r="OO82" s="11">
        <v>5.45</v>
      </c>
      <c r="OP82" s="11">
        <v>5.45</v>
      </c>
      <c r="OR82" s="11">
        <v>4.09</v>
      </c>
      <c r="OS82" s="11">
        <v>4.09</v>
      </c>
      <c r="OT82" s="11">
        <v>4.09</v>
      </c>
      <c r="OU82" s="11">
        <v>4.09</v>
      </c>
      <c r="OV82" s="11">
        <v>3.81</v>
      </c>
      <c r="OW82" s="11">
        <v>3.27</v>
      </c>
      <c r="OY82" s="11">
        <v>3.27</v>
      </c>
      <c r="OZ82" s="11">
        <v>3.27</v>
      </c>
      <c r="PA82" s="11">
        <v>3.27</v>
      </c>
      <c r="PB82" s="11">
        <v>3.27</v>
      </c>
      <c r="PC82" s="11">
        <v>3.27</v>
      </c>
      <c r="PD82" s="11">
        <v>8.35</v>
      </c>
      <c r="PF82" s="11">
        <v>10.9</v>
      </c>
      <c r="PG82" s="11">
        <v>10.9</v>
      </c>
      <c r="PH82" s="11">
        <v>10.9</v>
      </c>
      <c r="PI82" s="11">
        <v>10.9</v>
      </c>
      <c r="PJ82" s="11">
        <v>10.9</v>
      </c>
      <c r="PK82" s="11">
        <v>10.9</v>
      </c>
      <c r="PM82" s="11">
        <v>10.9</v>
      </c>
      <c r="PN82" s="11">
        <v>5.81</v>
      </c>
      <c r="PO82" s="11">
        <v>3.27</v>
      </c>
      <c r="PP82" s="11">
        <v>3.27</v>
      </c>
      <c r="PQ82" s="11">
        <v>3.27</v>
      </c>
      <c r="PR82" s="11">
        <v>3.27</v>
      </c>
      <c r="PT82" s="11">
        <v>3.27</v>
      </c>
      <c r="PY82" s="11">
        <v>5.08</v>
      </c>
      <c r="QA82" s="11">
        <v>7.27</v>
      </c>
      <c r="QB82" s="11">
        <v>7.27</v>
      </c>
      <c r="QC82" s="11">
        <v>7.27</v>
      </c>
      <c r="QD82" s="11">
        <v>7.27</v>
      </c>
      <c r="QE82" s="11">
        <v>7.27</v>
      </c>
      <c r="QF82" s="11">
        <v>5.45</v>
      </c>
      <c r="YK82" s="11">
        <v>2.97</v>
      </c>
      <c r="YL82" s="11">
        <v>11.88</v>
      </c>
      <c r="YM82" s="11">
        <v>11.88</v>
      </c>
      <c r="YN82" s="11">
        <v>11.88</v>
      </c>
      <c r="YO82" s="11">
        <v>11.88</v>
      </c>
      <c r="YQ82" s="11">
        <v>11.88</v>
      </c>
      <c r="YR82" s="11">
        <v>11.88</v>
      </c>
      <c r="YS82" s="11">
        <v>11.88</v>
      </c>
      <c r="YT82" s="11">
        <v>8.91</v>
      </c>
    </row>
    <row r="83" hidden="1" spans="1:700">
      <c r="A83" s="11" t="s">
        <v>685</v>
      </c>
      <c r="E83" s="11">
        <v>1150</v>
      </c>
      <c r="F83" s="11">
        <v>34.5</v>
      </c>
      <c r="G83" s="572">
        <v>920000</v>
      </c>
      <c r="H83" s="572">
        <v>920000</v>
      </c>
      <c r="I83" s="206">
        <f t="shared" si="1"/>
        <v>34.5</v>
      </c>
      <c r="AF83" s="11">
        <v>4.31</v>
      </c>
      <c r="AG83" s="11">
        <v>4.31</v>
      </c>
      <c r="AH83" s="11">
        <v>4.31</v>
      </c>
      <c r="AK83" s="11">
        <v>4.31</v>
      </c>
      <c r="AL83" s="11">
        <v>4.31</v>
      </c>
      <c r="AM83" s="11">
        <v>4.31</v>
      </c>
      <c r="AN83" s="11">
        <v>4.31</v>
      </c>
      <c r="AO83" s="11">
        <v>4.31</v>
      </c>
      <c r="JO83" s="11">
        <v>1.28</v>
      </c>
      <c r="JP83" s="11">
        <v>2.56</v>
      </c>
      <c r="JQ83" s="11">
        <v>2.56</v>
      </c>
      <c r="JR83" s="11">
        <v>2.56</v>
      </c>
      <c r="JS83" s="11">
        <v>8.06</v>
      </c>
      <c r="JT83" s="11">
        <v>13.56</v>
      </c>
      <c r="JV83" s="11">
        <v>13.56</v>
      </c>
      <c r="JW83" s="11">
        <v>13.56</v>
      </c>
      <c r="JX83" s="11">
        <v>13.56</v>
      </c>
      <c r="JY83" s="11">
        <v>13.56</v>
      </c>
      <c r="JZ83" s="11">
        <v>13.56</v>
      </c>
      <c r="KA83" s="11">
        <v>13.56</v>
      </c>
      <c r="KC83" s="11">
        <v>13.56</v>
      </c>
      <c r="KD83" s="11">
        <v>13.56</v>
      </c>
      <c r="KE83" s="11">
        <v>13.56</v>
      </c>
      <c r="KF83" s="11">
        <v>13.56</v>
      </c>
      <c r="KG83" s="11">
        <v>13.56</v>
      </c>
      <c r="KH83" s="11">
        <v>13.56</v>
      </c>
      <c r="KJ83" s="11">
        <v>12.87</v>
      </c>
      <c r="KK83" s="11">
        <v>12.19</v>
      </c>
      <c r="KL83" s="11">
        <v>12.19</v>
      </c>
      <c r="KM83" s="11">
        <v>12.19</v>
      </c>
      <c r="KN83" s="11">
        <v>12.19</v>
      </c>
      <c r="KO83" s="11">
        <v>12.19</v>
      </c>
      <c r="KQ83" s="11">
        <v>12.19</v>
      </c>
      <c r="KR83" s="11">
        <v>12.19</v>
      </c>
      <c r="KS83" s="11">
        <v>24.49</v>
      </c>
      <c r="KT83" s="11">
        <v>36.8</v>
      </c>
      <c r="KU83" s="11">
        <v>36.8</v>
      </c>
      <c r="KV83" s="11">
        <v>36.8</v>
      </c>
      <c r="KX83" s="11">
        <v>36.8</v>
      </c>
      <c r="KY83" s="11">
        <v>36.8</v>
      </c>
      <c r="KZ83" s="11">
        <v>36.8</v>
      </c>
      <c r="LA83" s="11">
        <v>36.8</v>
      </c>
      <c r="LB83" s="11">
        <v>36.8</v>
      </c>
      <c r="LC83" s="11">
        <v>19.68</v>
      </c>
      <c r="LE83" s="11">
        <v>2.56</v>
      </c>
      <c r="LF83" s="11">
        <v>2.56</v>
      </c>
      <c r="LG83" s="11">
        <v>6.84</v>
      </c>
      <c r="LH83" s="11">
        <v>11.12</v>
      </c>
      <c r="LI83" s="11">
        <v>11.12</v>
      </c>
      <c r="LJ83" s="11">
        <v>11.12</v>
      </c>
      <c r="LL83" s="11">
        <v>11.12</v>
      </c>
      <c r="LM83" s="11">
        <v>11.12</v>
      </c>
      <c r="LN83" s="11">
        <v>11.12</v>
      </c>
      <c r="LO83" s="11">
        <v>11.12</v>
      </c>
      <c r="LP83" s="11">
        <v>11.12</v>
      </c>
      <c r="LQ83" s="11">
        <v>13.84</v>
      </c>
      <c r="LS83" s="11">
        <v>16.56</v>
      </c>
      <c r="LT83" s="11">
        <v>16.56</v>
      </c>
      <c r="LU83" s="11">
        <v>16.56</v>
      </c>
      <c r="LV83" s="11">
        <v>16.56</v>
      </c>
      <c r="LW83" s="11">
        <v>16.56</v>
      </c>
      <c r="LX83" s="11">
        <v>16.56</v>
      </c>
      <c r="LZ83" s="11">
        <v>16.56</v>
      </c>
      <c r="MA83" s="11">
        <v>16.56</v>
      </c>
      <c r="MB83" s="11">
        <v>16.56</v>
      </c>
      <c r="MC83" s="11">
        <v>16.56</v>
      </c>
      <c r="MD83" s="11">
        <v>9.56</v>
      </c>
      <c r="ME83" s="11">
        <v>2.56</v>
      </c>
      <c r="MG83" s="11">
        <v>2.56</v>
      </c>
      <c r="MH83" s="11">
        <v>2.56</v>
      </c>
      <c r="MI83" s="11">
        <v>2.56</v>
      </c>
      <c r="MJ83" s="11">
        <v>2.56</v>
      </c>
      <c r="MK83" s="11">
        <v>2.56</v>
      </c>
      <c r="ML83" s="11">
        <v>2.56</v>
      </c>
      <c r="MN83" s="11">
        <v>2.56</v>
      </c>
      <c r="MO83" s="11">
        <v>2.56</v>
      </c>
      <c r="MP83" s="11">
        <v>2.56</v>
      </c>
      <c r="MQ83" s="11">
        <v>2.56</v>
      </c>
      <c r="MR83" s="11">
        <v>2.56</v>
      </c>
      <c r="MS83" s="11">
        <v>2.56</v>
      </c>
      <c r="MU83" s="11">
        <v>2.56</v>
      </c>
      <c r="MV83" s="11">
        <v>2.56</v>
      </c>
      <c r="MW83" s="11">
        <v>2.56</v>
      </c>
      <c r="MX83" s="11">
        <v>2.56</v>
      </c>
      <c r="MY83" s="11">
        <v>2.56</v>
      </c>
      <c r="MZ83" s="11">
        <v>2.56</v>
      </c>
      <c r="NB83" s="11">
        <v>2.56</v>
      </c>
      <c r="NC83" s="11">
        <v>2.56</v>
      </c>
      <c r="ND83" s="11">
        <v>2.56</v>
      </c>
      <c r="NE83" s="11">
        <v>2.56</v>
      </c>
      <c r="NF83" s="11">
        <v>2.56</v>
      </c>
      <c r="NG83" s="11">
        <v>2.56</v>
      </c>
      <c r="NI83" s="11">
        <v>2.56</v>
      </c>
      <c r="NJ83" s="11">
        <v>2.56</v>
      </c>
      <c r="NK83" s="11">
        <v>2.56</v>
      </c>
      <c r="NL83" s="11">
        <v>2.56</v>
      </c>
      <c r="NM83" s="11">
        <v>2.56</v>
      </c>
      <c r="NN83" s="11">
        <v>2.56</v>
      </c>
      <c r="NP83" s="11">
        <v>1.28</v>
      </c>
      <c r="YK83" s="11">
        <v>3.59</v>
      </c>
      <c r="YL83" s="11">
        <v>14.38</v>
      </c>
      <c r="YM83" s="11">
        <v>14.38</v>
      </c>
      <c r="YN83" s="11">
        <v>14.38</v>
      </c>
      <c r="YO83" s="11">
        <v>14.38</v>
      </c>
      <c r="YQ83" s="11">
        <v>14.38</v>
      </c>
      <c r="YR83" s="11">
        <v>14.38</v>
      </c>
      <c r="YS83" s="11">
        <v>14.38</v>
      </c>
      <c r="YT83" s="11">
        <v>10.78</v>
      </c>
    </row>
    <row r="84" hidden="1" spans="1:700">
      <c r="A84" s="11" t="s">
        <v>686</v>
      </c>
      <c r="E84" s="11">
        <v>15</v>
      </c>
      <c r="F84" s="11">
        <v>0.45</v>
      </c>
      <c r="G84" s="572">
        <v>13725</v>
      </c>
      <c r="H84" s="572">
        <v>13725</v>
      </c>
      <c r="I84" s="206">
        <f t="shared" si="1"/>
        <v>0.45</v>
      </c>
      <c r="AF84" s="11">
        <v>0.06</v>
      </c>
      <c r="AG84" s="11">
        <v>0.06</v>
      </c>
      <c r="AH84" s="11">
        <v>0.06</v>
      </c>
      <c r="AK84" s="11">
        <v>0.06</v>
      </c>
      <c r="AL84" s="11">
        <v>0.06</v>
      </c>
      <c r="AM84" s="11">
        <v>0.06</v>
      </c>
      <c r="AN84" s="11">
        <v>0.06</v>
      </c>
      <c r="AO84" s="11">
        <v>0.06</v>
      </c>
      <c r="JO84" s="11">
        <v>0.02</v>
      </c>
      <c r="JP84" s="11">
        <v>0.03</v>
      </c>
      <c r="JQ84" s="11">
        <v>0.03</v>
      </c>
      <c r="JR84" s="11">
        <v>0.03</v>
      </c>
      <c r="JS84" s="11">
        <v>0.03</v>
      </c>
      <c r="JT84" s="11">
        <v>0.03</v>
      </c>
      <c r="JV84" s="11">
        <v>0.03</v>
      </c>
      <c r="JW84" s="11">
        <v>0.03</v>
      </c>
      <c r="JX84" s="11">
        <v>0.03</v>
      </c>
      <c r="JY84" s="11">
        <v>0.03</v>
      </c>
      <c r="JZ84" s="11">
        <v>0.03</v>
      </c>
      <c r="KA84" s="11">
        <v>0.03</v>
      </c>
      <c r="KC84" s="11">
        <v>0.03</v>
      </c>
      <c r="KD84" s="11">
        <v>0.03</v>
      </c>
      <c r="KE84" s="11">
        <v>0.03</v>
      </c>
      <c r="KF84" s="11">
        <v>0.03</v>
      </c>
      <c r="KG84" s="11">
        <v>0.03</v>
      </c>
      <c r="KH84" s="11">
        <v>0.03</v>
      </c>
      <c r="KJ84" s="11">
        <v>0.16</v>
      </c>
      <c r="KK84" s="11">
        <v>0.28</v>
      </c>
      <c r="KL84" s="11">
        <v>0.28</v>
      </c>
      <c r="KM84" s="11">
        <v>0.28</v>
      </c>
      <c r="KN84" s="11">
        <v>0.28</v>
      </c>
      <c r="KO84" s="11">
        <v>0.28</v>
      </c>
      <c r="KQ84" s="11">
        <v>0.28</v>
      </c>
      <c r="KR84" s="11">
        <v>0.28</v>
      </c>
      <c r="KS84" s="11">
        <v>0.24</v>
      </c>
      <c r="KT84" s="11">
        <v>0.2</v>
      </c>
      <c r="KU84" s="11">
        <v>0.2</v>
      </c>
      <c r="KV84" s="11">
        <v>0.2</v>
      </c>
      <c r="KX84" s="11">
        <v>0.2</v>
      </c>
      <c r="KY84" s="11">
        <v>0.2</v>
      </c>
      <c r="KZ84" s="11">
        <v>0.37</v>
      </c>
      <c r="LA84" s="11">
        <v>0.54</v>
      </c>
      <c r="LB84" s="11">
        <v>0.54</v>
      </c>
      <c r="LC84" s="11">
        <v>0.54</v>
      </c>
      <c r="LE84" s="11">
        <v>0.54</v>
      </c>
      <c r="LF84" s="11">
        <v>0.54</v>
      </c>
      <c r="LG84" s="11">
        <v>0.54</v>
      </c>
      <c r="LH84" s="11">
        <v>0.54</v>
      </c>
      <c r="LI84" s="11">
        <v>0.36</v>
      </c>
      <c r="LJ84" s="11">
        <v>0.18</v>
      </c>
      <c r="LL84" s="11">
        <v>0.18</v>
      </c>
      <c r="LM84" s="11">
        <v>0.18</v>
      </c>
      <c r="LN84" s="11">
        <v>0.18</v>
      </c>
      <c r="LO84" s="11">
        <v>0.18</v>
      </c>
      <c r="LP84" s="11">
        <v>0.18</v>
      </c>
      <c r="LQ84" s="11">
        <v>0.25</v>
      </c>
      <c r="LS84" s="11">
        <v>0.32</v>
      </c>
      <c r="LT84" s="11">
        <v>0.32</v>
      </c>
      <c r="LU84" s="11">
        <v>0.32</v>
      </c>
      <c r="LV84" s="11">
        <v>0.32</v>
      </c>
      <c r="LW84" s="11">
        <v>0.32</v>
      </c>
      <c r="LX84" s="11">
        <v>0.32</v>
      </c>
      <c r="LZ84" s="11">
        <v>0.18</v>
      </c>
      <c r="MA84" s="11">
        <v>0.03</v>
      </c>
      <c r="MB84" s="11">
        <v>0.03</v>
      </c>
      <c r="MC84" s="11">
        <v>0.03</v>
      </c>
      <c r="MD84" s="11">
        <v>0.03</v>
      </c>
      <c r="ME84" s="11">
        <v>0.03</v>
      </c>
      <c r="MG84" s="11">
        <v>0.03</v>
      </c>
      <c r="MH84" s="11">
        <v>0.03</v>
      </c>
      <c r="MI84" s="11">
        <v>0.03</v>
      </c>
      <c r="MJ84" s="11">
        <v>0.03</v>
      </c>
      <c r="MK84" s="11">
        <v>0.03</v>
      </c>
      <c r="ML84" s="11">
        <v>0.03</v>
      </c>
      <c r="MN84" s="11">
        <v>0.03</v>
      </c>
      <c r="MO84" s="11">
        <v>0.03</v>
      </c>
      <c r="MP84" s="11">
        <v>0.03</v>
      </c>
      <c r="MQ84" s="11">
        <v>0.03</v>
      </c>
      <c r="MR84" s="11">
        <v>0.03</v>
      </c>
      <c r="MS84" s="11">
        <v>0.03</v>
      </c>
      <c r="MU84" s="11">
        <v>0.03</v>
      </c>
      <c r="MV84" s="11">
        <v>0.03</v>
      </c>
      <c r="MW84" s="11">
        <v>0.03</v>
      </c>
      <c r="MX84" s="11">
        <v>0.03</v>
      </c>
      <c r="MY84" s="11">
        <v>0.03</v>
      </c>
      <c r="MZ84" s="11">
        <v>0.03</v>
      </c>
      <c r="NB84" s="11">
        <v>0.03</v>
      </c>
      <c r="NC84" s="11">
        <v>0.03</v>
      </c>
      <c r="ND84" s="11">
        <v>0.03</v>
      </c>
      <c r="NE84" s="11">
        <v>0.03</v>
      </c>
      <c r="NF84" s="11">
        <v>0.03</v>
      </c>
      <c r="NG84" s="11">
        <v>0.03</v>
      </c>
      <c r="NI84" s="11">
        <v>0.03</v>
      </c>
      <c r="NJ84" s="11">
        <v>0.03</v>
      </c>
      <c r="NK84" s="11">
        <v>0.03</v>
      </c>
      <c r="NL84" s="11">
        <v>0.03</v>
      </c>
      <c r="NM84" s="11">
        <v>0.03</v>
      </c>
      <c r="NN84" s="11">
        <v>0.03</v>
      </c>
      <c r="NP84" s="11">
        <v>0.02</v>
      </c>
      <c r="YK84" s="11">
        <v>0.05</v>
      </c>
      <c r="YL84" s="11">
        <v>0.19</v>
      </c>
      <c r="YM84" s="11">
        <v>0.19</v>
      </c>
      <c r="YN84" s="11">
        <v>0.19</v>
      </c>
      <c r="YO84" s="11">
        <v>0.19</v>
      </c>
      <c r="YQ84" s="11">
        <v>0.19</v>
      </c>
      <c r="YR84" s="11">
        <v>0.19</v>
      </c>
      <c r="YS84" s="11">
        <v>0.19</v>
      </c>
      <c r="YT84" s="11">
        <v>0.14</v>
      </c>
    </row>
    <row r="85" hidden="1" spans="1:700">
      <c r="A85" s="11" t="s">
        <v>687</v>
      </c>
      <c r="E85" s="11">
        <v>420</v>
      </c>
      <c r="F85" s="11">
        <v>12.6</v>
      </c>
      <c r="G85" s="572">
        <v>390600</v>
      </c>
      <c r="H85" s="572">
        <v>390600</v>
      </c>
      <c r="I85" s="206">
        <f t="shared" si="1"/>
        <v>12.6</v>
      </c>
      <c r="AF85" s="11">
        <v>1.58</v>
      </c>
      <c r="AG85" s="11">
        <v>1.58</v>
      </c>
      <c r="AH85" s="11">
        <v>1.58</v>
      </c>
      <c r="AK85" s="11">
        <v>1.58</v>
      </c>
      <c r="AL85" s="11">
        <v>1.58</v>
      </c>
      <c r="AM85" s="11">
        <v>1.58</v>
      </c>
      <c r="AN85" s="11">
        <v>1.58</v>
      </c>
      <c r="AO85" s="11">
        <v>1.58</v>
      </c>
      <c r="JO85" s="11">
        <v>0.47</v>
      </c>
      <c r="JP85" s="11">
        <v>0.93</v>
      </c>
      <c r="JQ85" s="11">
        <v>0.93</v>
      </c>
      <c r="JR85" s="11">
        <v>0.93</v>
      </c>
      <c r="JS85" s="11">
        <v>0.93</v>
      </c>
      <c r="JT85" s="11">
        <v>0.93</v>
      </c>
      <c r="JV85" s="11">
        <v>0.93</v>
      </c>
      <c r="JW85" s="11">
        <v>0.93</v>
      </c>
      <c r="JX85" s="11">
        <v>0.93</v>
      </c>
      <c r="JY85" s="11">
        <v>0.93</v>
      </c>
      <c r="JZ85" s="11">
        <v>0.93</v>
      </c>
      <c r="KA85" s="11">
        <v>0.93</v>
      </c>
      <c r="KC85" s="11">
        <v>0.93</v>
      </c>
      <c r="KD85" s="11">
        <v>0.93</v>
      </c>
      <c r="KE85" s="11">
        <v>0.93</v>
      </c>
      <c r="KF85" s="11">
        <v>0.93</v>
      </c>
      <c r="KG85" s="11">
        <v>0.93</v>
      </c>
      <c r="KH85" s="11">
        <v>0.93</v>
      </c>
      <c r="KJ85" s="11">
        <v>0.93</v>
      </c>
      <c r="KK85" s="11">
        <v>0.93</v>
      </c>
      <c r="KL85" s="11">
        <v>0.93</v>
      </c>
      <c r="KM85" s="11">
        <v>0.93</v>
      </c>
      <c r="KN85" s="11">
        <v>0.93</v>
      </c>
      <c r="KO85" s="11">
        <v>0.93</v>
      </c>
      <c r="KQ85" s="11">
        <v>0.93</v>
      </c>
      <c r="KR85" s="11">
        <v>0.93</v>
      </c>
      <c r="KS85" s="11">
        <v>3.28</v>
      </c>
      <c r="KT85" s="11">
        <v>5.62</v>
      </c>
      <c r="KU85" s="11">
        <v>5.62</v>
      </c>
      <c r="KV85" s="11">
        <v>5.62</v>
      </c>
      <c r="KX85" s="11">
        <v>5.62</v>
      </c>
      <c r="KY85" s="11">
        <v>5.62</v>
      </c>
      <c r="KZ85" s="11">
        <v>5.62</v>
      </c>
      <c r="LA85" s="11">
        <v>5.62</v>
      </c>
      <c r="LB85" s="11">
        <v>5.62</v>
      </c>
      <c r="LC85" s="11">
        <v>5.62</v>
      </c>
      <c r="LE85" s="11">
        <v>5.62</v>
      </c>
      <c r="LF85" s="11">
        <v>5.62</v>
      </c>
      <c r="LG85" s="11">
        <v>5.62</v>
      </c>
      <c r="LH85" s="11">
        <v>5.62</v>
      </c>
      <c r="LI85" s="11">
        <v>5.62</v>
      </c>
      <c r="LJ85" s="11">
        <v>5.62</v>
      </c>
      <c r="LL85" s="11">
        <v>5.62</v>
      </c>
      <c r="LM85" s="11">
        <v>5.62</v>
      </c>
      <c r="LN85" s="11">
        <v>11.32</v>
      </c>
      <c r="LO85" s="11">
        <v>17.01</v>
      </c>
      <c r="LP85" s="11">
        <v>17.01</v>
      </c>
      <c r="LQ85" s="11">
        <v>17.01</v>
      </c>
      <c r="LS85" s="11">
        <v>17.01</v>
      </c>
      <c r="LT85" s="11">
        <v>17.01</v>
      </c>
      <c r="LU85" s="11">
        <v>17.01</v>
      </c>
      <c r="LV85" s="11">
        <v>10.73</v>
      </c>
      <c r="LW85" s="11">
        <v>4.45</v>
      </c>
      <c r="LX85" s="11">
        <v>4.45</v>
      </c>
      <c r="LZ85" s="11">
        <v>4.45</v>
      </c>
      <c r="MA85" s="11">
        <v>4.45</v>
      </c>
      <c r="MB85" s="11">
        <v>4.45</v>
      </c>
      <c r="MC85" s="11">
        <v>4.45</v>
      </c>
      <c r="MD85" s="11">
        <v>4.45</v>
      </c>
      <c r="ME85" s="11">
        <v>5.82</v>
      </c>
      <c r="MG85" s="11">
        <v>7.19</v>
      </c>
      <c r="MH85" s="11">
        <v>7.19</v>
      </c>
      <c r="MI85" s="11">
        <v>7.19</v>
      </c>
      <c r="MJ85" s="11">
        <v>7.19</v>
      </c>
      <c r="MK85" s="11">
        <v>7.19</v>
      </c>
      <c r="ML85" s="11">
        <v>7.19</v>
      </c>
      <c r="MN85" s="11">
        <v>7.19</v>
      </c>
      <c r="MO85" s="11">
        <v>7.19</v>
      </c>
      <c r="MP85" s="11">
        <v>4.06</v>
      </c>
      <c r="MQ85" s="11">
        <v>0.93</v>
      </c>
      <c r="MR85" s="11">
        <v>0.93</v>
      </c>
      <c r="MS85" s="11">
        <v>0.93</v>
      </c>
      <c r="MU85" s="11">
        <v>0.93</v>
      </c>
      <c r="MV85" s="11">
        <v>0.93</v>
      </c>
      <c r="MW85" s="11">
        <v>0.93</v>
      </c>
      <c r="MX85" s="11">
        <v>0.93</v>
      </c>
      <c r="MY85" s="11">
        <v>0.93</v>
      </c>
      <c r="MZ85" s="11">
        <v>0.93</v>
      </c>
      <c r="NB85" s="11">
        <v>0.93</v>
      </c>
      <c r="NC85" s="11">
        <v>0.93</v>
      </c>
      <c r="ND85" s="11">
        <v>0.93</v>
      </c>
      <c r="NE85" s="11">
        <v>0.93</v>
      </c>
      <c r="NF85" s="11">
        <v>0.93</v>
      </c>
      <c r="NG85" s="11">
        <v>0.93</v>
      </c>
      <c r="NI85" s="11">
        <v>0.93</v>
      </c>
      <c r="NJ85" s="11">
        <v>0.93</v>
      </c>
      <c r="NK85" s="11">
        <v>0.93</v>
      </c>
      <c r="NL85" s="11">
        <v>0.93</v>
      </c>
      <c r="NM85" s="11">
        <v>0.93</v>
      </c>
      <c r="NN85" s="11">
        <v>0.93</v>
      </c>
      <c r="NP85" s="11">
        <v>0.47</v>
      </c>
      <c r="YK85" s="11">
        <v>1.31</v>
      </c>
      <c r="YL85" s="11">
        <v>5.25</v>
      </c>
      <c r="YM85" s="11">
        <v>5.25</v>
      </c>
      <c r="YN85" s="11">
        <v>5.25</v>
      </c>
      <c r="YO85" s="11">
        <v>5.25</v>
      </c>
      <c r="YQ85" s="11">
        <v>5.25</v>
      </c>
      <c r="YR85" s="11">
        <v>5.25</v>
      </c>
      <c r="YS85" s="11">
        <v>5.25</v>
      </c>
      <c r="YT85" s="11">
        <v>3.94</v>
      </c>
    </row>
    <row r="86" hidden="1" spans="1:700">
      <c r="A86" s="11" t="s">
        <v>688</v>
      </c>
      <c r="E86" s="11">
        <v>375</v>
      </c>
      <c r="F86" s="11">
        <v>11.25</v>
      </c>
      <c r="G86" s="572">
        <v>397500</v>
      </c>
      <c r="H86" s="572">
        <v>397500</v>
      </c>
      <c r="I86" s="206">
        <f t="shared" si="1"/>
        <v>11.25</v>
      </c>
      <c r="AF86" s="11">
        <v>1.41</v>
      </c>
      <c r="AG86" s="11">
        <v>1.41</v>
      </c>
      <c r="AH86" s="11">
        <v>1.41</v>
      </c>
      <c r="AK86" s="11">
        <v>1.41</v>
      </c>
      <c r="AL86" s="11">
        <v>1.41</v>
      </c>
      <c r="AM86" s="11">
        <v>1.41</v>
      </c>
      <c r="AN86" s="11">
        <v>1.41</v>
      </c>
      <c r="AO86" s="11">
        <v>1.41</v>
      </c>
      <c r="JO86" s="11">
        <v>0.42</v>
      </c>
      <c r="JP86" s="11">
        <v>0.83</v>
      </c>
      <c r="JQ86" s="11">
        <v>0.83</v>
      </c>
      <c r="JR86" s="11">
        <v>0.83</v>
      </c>
      <c r="JS86" s="11">
        <v>0.83</v>
      </c>
      <c r="JT86" s="11">
        <v>0.83</v>
      </c>
      <c r="JV86" s="11">
        <v>0.83</v>
      </c>
      <c r="JW86" s="11">
        <v>0.83</v>
      </c>
      <c r="JX86" s="11">
        <v>0.83</v>
      </c>
      <c r="JY86" s="11">
        <v>0.83</v>
      </c>
      <c r="JZ86" s="11">
        <v>0.83</v>
      </c>
      <c r="KA86" s="11">
        <v>0.83</v>
      </c>
      <c r="KC86" s="11">
        <v>0.83</v>
      </c>
      <c r="KD86" s="11">
        <v>0.83</v>
      </c>
      <c r="KE86" s="11">
        <v>0.83</v>
      </c>
      <c r="KF86" s="11">
        <v>0.83</v>
      </c>
      <c r="KG86" s="11">
        <v>0.83</v>
      </c>
      <c r="KH86" s="11">
        <v>0.83</v>
      </c>
      <c r="KJ86" s="11">
        <v>0.83</v>
      </c>
      <c r="KK86" s="11">
        <v>0.83</v>
      </c>
      <c r="KL86" s="11">
        <v>0.83</v>
      </c>
      <c r="KM86" s="11">
        <v>0.83</v>
      </c>
      <c r="KN86" s="11">
        <v>0.83</v>
      </c>
      <c r="KO86" s="11">
        <v>0.83</v>
      </c>
      <c r="KQ86" s="11">
        <v>0.83</v>
      </c>
      <c r="KR86" s="11">
        <v>0.83</v>
      </c>
      <c r="KS86" s="11">
        <v>0.83</v>
      </c>
      <c r="KT86" s="11">
        <v>0.83</v>
      </c>
      <c r="KU86" s="11">
        <v>0.83</v>
      </c>
      <c r="KV86" s="11">
        <v>0.83</v>
      </c>
      <c r="KX86" s="11">
        <v>0.83</v>
      </c>
      <c r="KY86" s="11">
        <v>0.83</v>
      </c>
      <c r="KZ86" s="11">
        <v>0.83</v>
      </c>
      <c r="LA86" s="11">
        <v>0.83</v>
      </c>
      <c r="LB86" s="11">
        <v>0.83</v>
      </c>
      <c r="LC86" s="11">
        <v>0.83</v>
      </c>
      <c r="LE86" s="11">
        <v>0.83</v>
      </c>
      <c r="LF86" s="11">
        <v>0.83</v>
      </c>
      <c r="LG86" s="11">
        <v>0.83</v>
      </c>
      <c r="LH86" s="11">
        <v>0.83</v>
      </c>
      <c r="LI86" s="11">
        <v>0.83</v>
      </c>
      <c r="LJ86" s="11">
        <v>0.83</v>
      </c>
      <c r="LL86" s="11">
        <v>0.83</v>
      </c>
      <c r="LM86" s="11">
        <v>0.83</v>
      </c>
      <c r="LN86" s="11">
        <v>0.83</v>
      </c>
      <c r="LO86" s="11">
        <v>0.83</v>
      </c>
      <c r="LP86" s="11">
        <v>0.83</v>
      </c>
      <c r="LQ86" s="11">
        <v>0.83</v>
      </c>
      <c r="LS86" s="11">
        <v>0.83</v>
      </c>
      <c r="LT86" s="11">
        <v>0.83</v>
      </c>
      <c r="LU86" s="11">
        <v>0.83</v>
      </c>
      <c r="LV86" s="11">
        <v>0.83</v>
      </c>
      <c r="LW86" s="11">
        <v>0.83</v>
      </c>
      <c r="LX86" s="11">
        <v>0.83</v>
      </c>
      <c r="LZ86" s="11">
        <v>0.83</v>
      </c>
      <c r="MA86" s="11">
        <v>0.83</v>
      </c>
      <c r="MB86" s="11">
        <v>0.83</v>
      </c>
      <c r="MC86" s="11">
        <v>0.83</v>
      </c>
      <c r="MD86" s="11">
        <v>0.83</v>
      </c>
      <c r="ME86" s="11">
        <v>0.83</v>
      </c>
      <c r="MG86" s="11">
        <v>0.83</v>
      </c>
      <c r="MH86" s="11">
        <v>0.83</v>
      </c>
      <c r="MI86" s="11">
        <v>0.83</v>
      </c>
      <c r="MJ86" s="11">
        <v>0.83</v>
      </c>
      <c r="MK86" s="11">
        <v>0.83</v>
      </c>
      <c r="ML86" s="11">
        <v>0.83</v>
      </c>
      <c r="MN86" s="11">
        <v>0.83</v>
      </c>
      <c r="MO86" s="11">
        <v>0.83</v>
      </c>
      <c r="MP86" s="11">
        <v>0.83</v>
      </c>
      <c r="MQ86" s="11">
        <v>0.83</v>
      </c>
      <c r="MR86" s="11">
        <v>0.83</v>
      </c>
      <c r="MS86" s="11">
        <v>0.83</v>
      </c>
      <c r="MU86" s="11">
        <v>0.83</v>
      </c>
      <c r="MV86" s="11">
        <v>0.83</v>
      </c>
      <c r="MW86" s="11">
        <v>0.83</v>
      </c>
      <c r="MX86" s="11">
        <v>0.83</v>
      </c>
      <c r="MY86" s="11">
        <v>0.83</v>
      </c>
      <c r="MZ86" s="11">
        <v>2.93</v>
      </c>
      <c r="NB86" s="11">
        <v>5.02</v>
      </c>
      <c r="NC86" s="11">
        <v>5.02</v>
      </c>
      <c r="ND86" s="11">
        <v>5.02</v>
      </c>
      <c r="NE86" s="11">
        <v>5.02</v>
      </c>
      <c r="NF86" s="11">
        <v>5.02</v>
      </c>
      <c r="NG86" s="11">
        <v>5.02</v>
      </c>
      <c r="NI86" s="11">
        <v>5.02</v>
      </c>
      <c r="NJ86" s="11">
        <v>5.02</v>
      </c>
      <c r="NK86" s="11">
        <v>5.02</v>
      </c>
      <c r="NL86" s="11">
        <v>5.02</v>
      </c>
      <c r="NM86" s="11">
        <v>5.02</v>
      </c>
      <c r="NN86" s="11">
        <v>4.72</v>
      </c>
      <c r="NP86" s="11">
        <v>4.01</v>
      </c>
      <c r="NQ86" s="11">
        <v>3.59</v>
      </c>
      <c r="NR86" s="11">
        <v>3.59</v>
      </c>
      <c r="NS86" s="11">
        <v>3.59</v>
      </c>
      <c r="NT86" s="11">
        <v>3.59</v>
      </c>
      <c r="NU86" s="11">
        <v>3.59</v>
      </c>
      <c r="NW86" s="11">
        <v>8.97</v>
      </c>
      <c r="NX86" s="11">
        <v>14.36</v>
      </c>
      <c r="NY86" s="11">
        <v>14.36</v>
      </c>
      <c r="NZ86" s="11">
        <v>14.36</v>
      </c>
      <c r="OA86" s="11">
        <v>14.36</v>
      </c>
      <c r="OB86" s="11">
        <v>14.36</v>
      </c>
      <c r="OD86" s="11">
        <v>14.36</v>
      </c>
      <c r="OE86" s="11">
        <v>7.18</v>
      </c>
      <c r="PA86" s="11">
        <v>0.79</v>
      </c>
      <c r="PB86" s="11">
        <v>2.36</v>
      </c>
      <c r="PC86" s="11">
        <v>2.36</v>
      </c>
      <c r="PD86" s="11">
        <v>2.36</v>
      </c>
      <c r="PF86" s="11">
        <v>2.36</v>
      </c>
      <c r="PG86" s="11">
        <v>2.36</v>
      </c>
      <c r="PH86" s="11">
        <v>2.36</v>
      </c>
      <c r="PI86" s="11">
        <v>2.36</v>
      </c>
      <c r="PJ86" s="11">
        <v>2.36</v>
      </c>
      <c r="PK86" s="11">
        <v>2.36</v>
      </c>
      <c r="PM86" s="11">
        <v>2.36</v>
      </c>
      <c r="PN86" s="11">
        <v>3.58</v>
      </c>
      <c r="PO86" s="11">
        <v>4.19</v>
      </c>
      <c r="PP86" s="11">
        <v>4.19</v>
      </c>
      <c r="PQ86" s="11">
        <v>4.19</v>
      </c>
      <c r="PR86" s="11">
        <v>4.19</v>
      </c>
      <c r="PT86" s="11">
        <v>4.19</v>
      </c>
      <c r="PY86" s="11">
        <v>5.58</v>
      </c>
      <c r="QA86" s="11">
        <v>5.58</v>
      </c>
      <c r="QB86" s="11">
        <v>5.58</v>
      </c>
      <c r="QC86" s="11">
        <v>5.58</v>
      </c>
      <c r="QD86" s="11">
        <v>4.19</v>
      </c>
      <c r="YK86" s="11">
        <v>1.17</v>
      </c>
      <c r="YL86" s="11">
        <v>4.69</v>
      </c>
      <c r="YM86" s="11">
        <v>4.69</v>
      </c>
      <c r="YN86" s="11">
        <v>4.69</v>
      </c>
      <c r="YO86" s="11">
        <v>4.69</v>
      </c>
      <c r="YQ86" s="11">
        <v>4.69</v>
      </c>
      <c r="YR86" s="11">
        <v>4.69</v>
      </c>
      <c r="YS86" s="11">
        <v>4.69</v>
      </c>
      <c r="YT86" s="11">
        <v>3.52</v>
      </c>
    </row>
    <row r="87" hidden="1" spans="1:700">
      <c r="A87" s="11" t="s">
        <v>689</v>
      </c>
      <c r="E87" s="11">
        <v>22</v>
      </c>
      <c r="F87" s="11">
        <v>0</v>
      </c>
      <c r="G87" s="572">
        <v>325600</v>
      </c>
      <c r="H87" s="572">
        <v>325600</v>
      </c>
      <c r="I87" s="206">
        <f t="shared" si="1"/>
        <v>0</v>
      </c>
      <c r="AK87" s="11">
        <v>0.08</v>
      </c>
      <c r="AL87" s="11">
        <v>0.08</v>
      </c>
      <c r="AM87" s="11">
        <v>0.08</v>
      </c>
      <c r="AN87" s="11">
        <v>0.08</v>
      </c>
      <c r="AO87" s="11">
        <v>0.08</v>
      </c>
      <c r="AP87" s="11">
        <v>0.08</v>
      </c>
      <c r="AR87" s="11">
        <v>0.08</v>
      </c>
      <c r="AS87" s="11">
        <v>0.08</v>
      </c>
      <c r="KC87" s="11">
        <v>0.11</v>
      </c>
      <c r="KD87" s="11">
        <v>0.22</v>
      </c>
      <c r="KE87" s="11">
        <v>0.22</v>
      </c>
      <c r="KF87" s="11">
        <v>0.22</v>
      </c>
      <c r="KG87" s="11">
        <v>0.22</v>
      </c>
      <c r="KH87" s="11">
        <v>0.22</v>
      </c>
      <c r="KJ87" s="11">
        <v>0.22</v>
      </c>
      <c r="KK87" s="11">
        <v>0.22</v>
      </c>
      <c r="KL87" s="11">
        <v>0.22</v>
      </c>
      <c r="KM87" s="11">
        <v>0.22</v>
      </c>
      <c r="KN87" s="11">
        <v>0.22</v>
      </c>
      <c r="KO87" s="11">
        <v>0.22</v>
      </c>
      <c r="KQ87" s="11">
        <v>0.22</v>
      </c>
      <c r="KR87" s="11">
        <v>0.22</v>
      </c>
      <c r="KS87" s="11">
        <v>0.22</v>
      </c>
      <c r="KT87" s="11">
        <v>0.22</v>
      </c>
      <c r="KU87" s="11">
        <v>0.22</v>
      </c>
      <c r="KV87" s="11">
        <v>0.22</v>
      </c>
      <c r="KX87" s="11">
        <v>0.35</v>
      </c>
      <c r="KY87" s="11">
        <v>0.48</v>
      </c>
      <c r="KZ87" s="11">
        <v>0.48</v>
      </c>
      <c r="LA87" s="11">
        <v>0.48</v>
      </c>
      <c r="LB87" s="11">
        <v>0.48</v>
      </c>
      <c r="LC87" s="11">
        <v>0.48</v>
      </c>
      <c r="LE87" s="11">
        <v>0.48</v>
      </c>
      <c r="LF87" s="11">
        <v>0.48</v>
      </c>
      <c r="LG87" s="11">
        <v>0.48</v>
      </c>
      <c r="LH87" s="11">
        <v>0.32</v>
      </c>
      <c r="LI87" s="11">
        <v>0.16</v>
      </c>
      <c r="LJ87" s="11">
        <v>0.16</v>
      </c>
      <c r="LL87" s="11">
        <v>0.16</v>
      </c>
      <c r="LM87" s="11">
        <v>0.16</v>
      </c>
      <c r="LN87" s="11">
        <v>0.16</v>
      </c>
      <c r="LO87" s="11">
        <v>0.16</v>
      </c>
      <c r="LP87" s="11">
        <v>0.16</v>
      </c>
      <c r="LQ87" s="11">
        <v>0.16</v>
      </c>
      <c r="LS87" s="11">
        <v>0.15</v>
      </c>
      <c r="LT87" s="11">
        <v>0.14</v>
      </c>
      <c r="LU87" s="11">
        <v>0.14</v>
      </c>
      <c r="LV87" s="11">
        <v>0.14</v>
      </c>
      <c r="LW87" s="11">
        <v>0.14</v>
      </c>
      <c r="LX87" s="11">
        <v>0.14</v>
      </c>
      <c r="LZ87" s="11">
        <v>0.14</v>
      </c>
      <c r="MA87" s="11">
        <v>0.14</v>
      </c>
      <c r="MB87" s="11">
        <v>0.14</v>
      </c>
      <c r="MC87" s="11">
        <v>0.14</v>
      </c>
      <c r="MD87" s="11">
        <v>0.14</v>
      </c>
      <c r="ME87" s="11">
        <v>0.09</v>
      </c>
      <c r="MG87" s="11">
        <v>0.05</v>
      </c>
      <c r="MH87" s="11">
        <v>0.05</v>
      </c>
      <c r="MI87" s="11">
        <v>0.05</v>
      </c>
      <c r="MJ87" s="11">
        <v>0.05</v>
      </c>
      <c r="MK87" s="11">
        <v>0.05</v>
      </c>
      <c r="ML87" s="11">
        <v>0.05</v>
      </c>
      <c r="MN87" s="11">
        <v>0.05</v>
      </c>
      <c r="MO87" s="11">
        <v>0.05</v>
      </c>
      <c r="MP87" s="11">
        <v>0.05</v>
      </c>
      <c r="MQ87" s="11">
        <v>0.05</v>
      </c>
      <c r="MR87" s="11">
        <v>0.05</v>
      </c>
      <c r="MS87" s="11">
        <v>0.05</v>
      </c>
      <c r="MU87" s="11">
        <v>0.05</v>
      </c>
      <c r="MV87" s="11">
        <v>0.05</v>
      </c>
      <c r="MW87" s="11">
        <v>0.05</v>
      </c>
      <c r="MX87" s="11">
        <v>0.05</v>
      </c>
      <c r="MY87" s="11">
        <v>0.05</v>
      </c>
      <c r="MZ87" s="11">
        <v>0.05</v>
      </c>
      <c r="NB87" s="11">
        <v>0.05</v>
      </c>
      <c r="NC87" s="11">
        <v>0.05</v>
      </c>
      <c r="ND87" s="11">
        <v>0.05</v>
      </c>
      <c r="NE87" s="11">
        <v>0.05</v>
      </c>
      <c r="NF87" s="11">
        <v>0.05</v>
      </c>
      <c r="NG87" s="11">
        <v>0.05</v>
      </c>
      <c r="NI87" s="11">
        <v>0.05</v>
      </c>
      <c r="NJ87" s="11">
        <v>0.05</v>
      </c>
      <c r="NK87" s="11">
        <v>0.05</v>
      </c>
      <c r="NL87" s="11">
        <v>0.05</v>
      </c>
      <c r="NM87" s="11">
        <v>0.05</v>
      </c>
      <c r="NN87" s="11">
        <v>0.05</v>
      </c>
      <c r="NP87" s="11">
        <v>0.05</v>
      </c>
      <c r="NQ87" s="11">
        <v>0.05</v>
      </c>
      <c r="NR87" s="11">
        <v>0.05</v>
      </c>
      <c r="NS87" s="11">
        <v>0.05</v>
      </c>
      <c r="NT87" s="11">
        <v>0.05</v>
      </c>
      <c r="NU87" s="11">
        <v>0.05</v>
      </c>
      <c r="NW87" s="11">
        <v>0.05</v>
      </c>
      <c r="NX87" s="11">
        <v>0.05</v>
      </c>
      <c r="NY87" s="11">
        <v>0.05</v>
      </c>
      <c r="NZ87" s="11">
        <v>0.05</v>
      </c>
      <c r="OA87" s="11">
        <v>0.05</v>
      </c>
      <c r="OB87" s="11">
        <v>0.05</v>
      </c>
      <c r="OD87" s="11">
        <v>0.05</v>
      </c>
      <c r="OE87" s="11">
        <v>0.05</v>
      </c>
      <c r="OF87" s="11">
        <v>0.05</v>
      </c>
      <c r="OG87" s="11">
        <v>0.05</v>
      </c>
      <c r="OH87" s="11">
        <v>0.12</v>
      </c>
      <c r="OI87" s="11">
        <v>0.19</v>
      </c>
      <c r="OL87" s="11">
        <v>0.19</v>
      </c>
      <c r="OM87" s="11">
        <v>0.19</v>
      </c>
      <c r="ON87" s="11">
        <v>0.19</v>
      </c>
      <c r="OO87" s="11">
        <v>0.19</v>
      </c>
      <c r="OP87" s="11">
        <v>0.19</v>
      </c>
      <c r="OR87" s="11">
        <v>0.16</v>
      </c>
      <c r="OS87" s="11">
        <v>0.19</v>
      </c>
      <c r="OT87" s="11">
        <v>0.19</v>
      </c>
      <c r="OU87" s="11">
        <v>0.19</v>
      </c>
      <c r="OV87" s="11">
        <v>0.19</v>
      </c>
      <c r="OW87" s="11">
        <v>0.19</v>
      </c>
      <c r="OY87" s="11">
        <v>0.19</v>
      </c>
      <c r="OZ87" s="11">
        <v>0.29</v>
      </c>
      <c r="PA87" s="11">
        <v>0.34</v>
      </c>
      <c r="PB87" s="11">
        <v>0.34</v>
      </c>
      <c r="PC87" s="11">
        <v>0.3</v>
      </c>
      <c r="PD87" s="11">
        <v>0.3</v>
      </c>
      <c r="PF87" s="11">
        <v>0.3</v>
      </c>
      <c r="PG87" s="11">
        <v>0.3</v>
      </c>
      <c r="PH87" s="11">
        <v>0.08</v>
      </c>
      <c r="PI87" s="11">
        <v>0.08</v>
      </c>
      <c r="PJ87" s="11">
        <v>0.08</v>
      </c>
      <c r="PK87" s="11">
        <v>0.08</v>
      </c>
      <c r="PM87" s="11">
        <v>0.08</v>
      </c>
      <c r="PN87" s="11">
        <v>0.08</v>
      </c>
      <c r="PO87" s="11">
        <v>0.08</v>
      </c>
      <c r="PP87" s="11">
        <v>0.08</v>
      </c>
      <c r="PQ87" s="11">
        <v>0.08</v>
      </c>
      <c r="PR87" s="11">
        <v>0.08</v>
      </c>
      <c r="PT87" s="11">
        <v>0.08</v>
      </c>
      <c r="PY87" s="11">
        <v>0.1</v>
      </c>
      <c r="QA87" s="11">
        <v>0.08</v>
      </c>
      <c r="YK87" s="11">
        <v>0.07</v>
      </c>
      <c r="YL87" s="11">
        <v>0.28</v>
      </c>
      <c r="YM87" s="11">
        <v>0.28</v>
      </c>
      <c r="YN87" s="11">
        <v>0.28</v>
      </c>
      <c r="YO87" s="11">
        <v>0.28</v>
      </c>
      <c r="YQ87" s="11">
        <v>0.28</v>
      </c>
      <c r="YR87" s="11">
        <v>0.28</v>
      </c>
      <c r="YS87" s="11">
        <v>0.28</v>
      </c>
      <c r="YT87" s="11">
        <v>0.21</v>
      </c>
    </row>
    <row r="88" hidden="1" spans="1:700">
      <c r="A88" s="11" t="s">
        <v>690</v>
      </c>
      <c r="E88" s="11">
        <v>27</v>
      </c>
      <c r="F88" s="11">
        <v>0</v>
      </c>
      <c r="G88" s="572">
        <v>617760</v>
      </c>
      <c r="H88" s="572">
        <v>617760</v>
      </c>
      <c r="I88" s="206">
        <f t="shared" si="1"/>
        <v>0</v>
      </c>
      <c r="AK88" s="11">
        <v>0.1</v>
      </c>
      <c r="AL88" s="11">
        <v>0.1</v>
      </c>
      <c r="AM88" s="11">
        <v>0.1</v>
      </c>
      <c r="AN88" s="11">
        <v>0.1</v>
      </c>
      <c r="AO88" s="11">
        <v>0.1</v>
      </c>
      <c r="AP88" s="11">
        <v>0.1</v>
      </c>
      <c r="AR88" s="11">
        <v>0.1</v>
      </c>
      <c r="AS88" s="11">
        <v>0.1</v>
      </c>
      <c r="KM88" s="11">
        <v>0.04</v>
      </c>
      <c r="KN88" s="11">
        <v>0.09</v>
      </c>
      <c r="KO88" s="11">
        <v>0.09</v>
      </c>
      <c r="KQ88" s="11">
        <v>0.09</v>
      </c>
      <c r="KR88" s="11">
        <v>0.09</v>
      </c>
      <c r="KS88" s="11">
        <v>0.09</v>
      </c>
      <c r="KT88" s="11">
        <v>0.09</v>
      </c>
      <c r="KU88" s="11">
        <v>0.09</v>
      </c>
      <c r="KV88" s="11">
        <v>0.09</v>
      </c>
      <c r="KX88" s="11">
        <v>0.12</v>
      </c>
      <c r="KY88" s="11">
        <v>0.16</v>
      </c>
      <c r="KZ88" s="11">
        <v>0.16</v>
      </c>
      <c r="LA88" s="11">
        <v>0.16</v>
      </c>
      <c r="LB88" s="11">
        <v>0.16</v>
      </c>
      <c r="LC88" s="11">
        <v>0.16</v>
      </c>
      <c r="LE88" s="11">
        <v>0.16</v>
      </c>
      <c r="LF88" s="11">
        <v>0.16</v>
      </c>
      <c r="LG88" s="11">
        <v>0.22</v>
      </c>
      <c r="LH88" s="11">
        <v>0.3</v>
      </c>
      <c r="LI88" s="11">
        <v>0.32</v>
      </c>
      <c r="LJ88" s="11">
        <v>0.32</v>
      </c>
      <c r="LL88" s="11">
        <v>0.32</v>
      </c>
      <c r="LM88" s="11">
        <v>0.32</v>
      </c>
      <c r="LN88" s="11">
        <v>0.32</v>
      </c>
      <c r="LO88" s="11">
        <v>0.25</v>
      </c>
      <c r="LP88" s="11">
        <v>0.2</v>
      </c>
      <c r="LQ88" s="11">
        <v>0.2</v>
      </c>
      <c r="LS88" s="11">
        <v>0.2</v>
      </c>
      <c r="LT88" s="11">
        <v>0.2</v>
      </c>
      <c r="LU88" s="11">
        <v>0.2</v>
      </c>
      <c r="LV88" s="11">
        <v>0.23</v>
      </c>
      <c r="LW88" s="11">
        <v>0.26</v>
      </c>
      <c r="LX88" s="11">
        <v>0.26</v>
      </c>
      <c r="LZ88" s="11">
        <v>0.26</v>
      </c>
      <c r="MA88" s="11">
        <v>0.26</v>
      </c>
      <c r="MB88" s="11">
        <v>0.22</v>
      </c>
      <c r="MC88" s="11">
        <v>0.18</v>
      </c>
      <c r="MD88" s="11">
        <v>0.21</v>
      </c>
      <c r="ME88" s="11">
        <v>0.23</v>
      </c>
      <c r="MG88" s="11">
        <v>0.2</v>
      </c>
      <c r="MH88" s="11">
        <v>0.17</v>
      </c>
      <c r="MI88" s="11">
        <v>0.17</v>
      </c>
      <c r="MJ88" s="11">
        <v>0.17</v>
      </c>
      <c r="MK88" s="11">
        <v>0.14</v>
      </c>
      <c r="ML88" s="11">
        <v>0.1</v>
      </c>
      <c r="MN88" s="11">
        <v>0.09</v>
      </c>
      <c r="MO88" s="11">
        <v>0.09</v>
      </c>
      <c r="MP88" s="11">
        <v>0.09</v>
      </c>
      <c r="MQ88" s="11">
        <v>0.08</v>
      </c>
      <c r="MR88" s="11">
        <v>0.08</v>
      </c>
      <c r="MS88" s="11">
        <v>0.08</v>
      </c>
      <c r="MU88" s="11">
        <v>0.08</v>
      </c>
      <c r="MV88" s="11">
        <v>0.08</v>
      </c>
      <c r="MW88" s="11">
        <v>0.08</v>
      </c>
      <c r="MX88" s="11">
        <v>0.07</v>
      </c>
      <c r="MY88" s="11">
        <v>0.06</v>
      </c>
      <c r="MZ88" s="11">
        <v>0.06</v>
      </c>
      <c r="NB88" s="11">
        <v>0.06</v>
      </c>
      <c r="NC88" s="11">
        <v>0.06</v>
      </c>
      <c r="ND88" s="11">
        <v>0.06</v>
      </c>
      <c r="NE88" s="11">
        <v>0.06</v>
      </c>
      <c r="NF88" s="11">
        <v>0.06</v>
      </c>
      <c r="NG88" s="11">
        <v>0.06</v>
      </c>
      <c r="NI88" s="11">
        <v>0.06</v>
      </c>
      <c r="NJ88" s="11">
        <v>0.06</v>
      </c>
      <c r="NK88" s="11">
        <v>0.06</v>
      </c>
      <c r="NL88" s="11">
        <v>0.06</v>
      </c>
      <c r="NM88" s="11">
        <v>0.06</v>
      </c>
      <c r="NN88" s="11">
        <v>0.06</v>
      </c>
      <c r="NP88" s="11">
        <v>0.06</v>
      </c>
      <c r="NQ88" s="11">
        <v>0.06</v>
      </c>
      <c r="NR88" s="11">
        <v>0.06</v>
      </c>
      <c r="NS88" s="11">
        <v>0.06</v>
      </c>
      <c r="NT88" s="11">
        <v>0.06</v>
      </c>
      <c r="NU88" s="11">
        <v>0.06</v>
      </c>
      <c r="NW88" s="11">
        <v>0.06</v>
      </c>
      <c r="NX88" s="11">
        <v>0.06</v>
      </c>
      <c r="NY88" s="11">
        <v>0.06</v>
      </c>
      <c r="NZ88" s="11">
        <v>0.06</v>
      </c>
      <c r="OA88" s="11">
        <v>0.06</v>
      </c>
      <c r="OB88" s="11">
        <v>0.06</v>
      </c>
      <c r="OD88" s="11">
        <v>0.06</v>
      </c>
      <c r="OE88" s="11">
        <v>0.06</v>
      </c>
      <c r="OF88" s="11">
        <v>0.06</v>
      </c>
      <c r="OG88" s="11">
        <v>0.06</v>
      </c>
      <c r="OH88" s="11">
        <v>0.06</v>
      </c>
      <c r="OI88" s="11">
        <v>0.06</v>
      </c>
      <c r="OL88" s="11">
        <v>0.06</v>
      </c>
      <c r="OM88" s="11">
        <v>0.06</v>
      </c>
      <c r="ON88" s="11">
        <v>0.06</v>
      </c>
      <c r="OO88" s="11">
        <v>0.06</v>
      </c>
      <c r="OP88" s="11">
        <v>0.06</v>
      </c>
      <c r="OR88" s="11">
        <v>0.05</v>
      </c>
      <c r="OS88" s="11">
        <v>0.05</v>
      </c>
      <c r="OT88" s="11">
        <v>0.05</v>
      </c>
      <c r="OU88" s="11">
        <v>0.05</v>
      </c>
      <c r="OV88" s="11">
        <v>0.05</v>
      </c>
      <c r="OW88" s="11">
        <v>0.05</v>
      </c>
      <c r="OY88" s="11">
        <v>0.05</v>
      </c>
      <c r="OZ88" s="11">
        <v>0.05</v>
      </c>
      <c r="PA88" s="11">
        <v>0.05</v>
      </c>
      <c r="PB88" s="11">
        <v>0.05</v>
      </c>
      <c r="PC88" s="11">
        <v>0.22</v>
      </c>
      <c r="PD88" s="11">
        <v>0.22</v>
      </c>
      <c r="PF88" s="11">
        <v>0.22</v>
      </c>
      <c r="PG88" s="11">
        <v>0.22</v>
      </c>
      <c r="PH88" s="11">
        <v>0.22</v>
      </c>
      <c r="PI88" s="11">
        <v>0.22</v>
      </c>
      <c r="PJ88" s="11">
        <v>0.22</v>
      </c>
      <c r="PK88" s="11">
        <v>0.22</v>
      </c>
      <c r="PM88" s="11">
        <v>0.22</v>
      </c>
      <c r="PN88" s="11">
        <v>0.22</v>
      </c>
      <c r="PO88" s="11">
        <v>0.26</v>
      </c>
      <c r="PP88" s="11">
        <v>0.35</v>
      </c>
      <c r="PQ88" s="11">
        <v>0.35</v>
      </c>
      <c r="PR88" s="11">
        <v>0.35</v>
      </c>
      <c r="PT88" s="11">
        <v>0.35</v>
      </c>
      <c r="PY88" s="11">
        <v>0.47</v>
      </c>
      <c r="QA88" s="11">
        <v>0.58</v>
      </c>
      <c r="QB88" s="11">
        <v>0.93</v>
      </c>
      <c r="QC88" s="11">
        <v>0.93</v>
      </c>
      <c r="QD88" s="11">
        <v>0.93</v>
      </c>
      <c r="QE88" s="11">
        <v>0.93</v>
      </c>
      <c r="QF88" s="11">
        <v>0.74</v>
      </c>
      <c r="QH88" s="11">
        <v>0.17</v>
      </c>
      <c r="QI88" s="11">
        <v>0.17</v>
      </c>
      <c r="QJ88" s="11">
        <v>0.17</v>
      </c>
      <c r="QK88" s="11">
        <v>0.17</v>
      </c>
      <c r="QL88" s="11">
        <v>0.17</v>
      </c>
      <c r="QM88" s="11">
        <v>0.17</v>
      </c>
      <c r="QO88" s="11">
        <v>0.18</v>
      </c>
      <c r="QP88" s="11">
        <v>0.23</v>
      </c>
      <c r="QQ88" s="11">
        <v>0.23</v>
      </c>
      <c r="QR88" s="11">
        <v>0.23</v>
      </c>
      <c r="QS88" s="11">
        <v>0.23</v>
      </c>
      <c r="QT88" s="11">
        <v>0.17</v>
      </c>
      <c r="YK88" s="11">
        <v>0.08</v>
      </c>
      <c r="YL88" s="11">
        <v>0.34</v>
      </c>
      <c r="YM88" s="11">
        <v>0.34</v>
      </c>
      <c r="YN88" s="11">
        <v>0.34</v>
      </c>
      <c r="YO88" s="11">
        <v>0.34</v>
      </c>
      <c r="YQ88" s="11">
        <v>0.34</v>
      </c>
      <c r="YR88" s="11">
        <v>0.34</v>
      </c>
      <c r="YS88" s="11">
        <v>0.34</v>
      </c>
      <c r="YT88" s="11">
        <v>0.25</v>
      </c>
    </row>
    <row r="89" hidden="1" spans="1:700">
      <c r="A89" s="11" t="s">
        <v>691</v>
      </c>
      <c r="E89" s="11">
        <v>7</v>
      </c>
      <c r="F89" s="11">
        <v>0</v>
      </c>
      <c r="G89" s="572">
        <v>226800</v>
      </c>
      <c r="H89" s="572">
        <v>226800</v>
      </c>
      <c r="I89" s="206">
        <f t="shared" si="1"/>
        <v>0</v>
      </c>
      <c r="AK89" s="11">
        <v>0.03</v>
      </c>
      <c r="AL89" s="11">
        <v>0.03</v>
      </c>
      <c r="AM89" s="11">
        <v>0.03</v>
      </c>
      <c r="AN89" s="11">
        <v>0.03</v>
      </c>
      <c r="AO89" s="11">
        <v>0.03</v>
      </c>
      <c r="AP89" s="11">
        <v>0.03</v>
      </c>
      <c r="AR89" s="11">
        <v>0.03</v>
      </c>
      <c r="AS89" s="11">
        <v>0.03</v>
      </c>
      <c r="KX89" s="11">
        <v>0.06</v>
      </c>
      <c r="KY89" s="11">
        <v>0.12</v>
      </c>
      <c r="KZ89" s="11">
        <v>0.12</v>
      </c>
      <c r="LA89" s="11">
        <v>0.12</v>
      </c>
      <c r="LB89" s="11">
        <v>0.12</v>
      </c>
      <c r="LC89" s="11">
        <v>0.12</v>
      </c>
      <c r="LE89" s="11">
        <v>0.12</v>
      </c>
      <c r="LF89" s="11">
        <v>0.12</v>
      </c>
      <c r="LG89" s="11">
        <v>0.12</v>
      </c>
      <c r="LH89" s="11">
        <v>0.12</v>
      </c>
      <c r="LI89" s="11">
        <v>0.12</v>
      </c>
      <c r="LJ89" s="11">
        <v>0.12</v>
      </c>
      <c r="LL89" s="11">
        <v>0.12</v>
      </c>
      <c r="LM89" s="11">
        <v>0.12</v>
      </c>
      <c r="LN89" s="11">
        <v>0.12</v>
      </c>
      <c r="LO89" s="11">
        <v>0.12</v>
      </c>
      <c r="LP89" s="11">
        <v>0.12</v>
      </c>
      <c r="LQ89" s="11">
        <v>0.12</v>
      </c>
      <c r="LS89" s="11">
        <v>0.2</v>
      </c>
      <c r="LT89" s="11">
        <v>0.28</v>
      </c>
      <c r="LU89" s="11">
        <v>0.28</v>
      </c>
      <c r="LV89" s="11">
        <v>0.28</v>
      </c>
      <c r="LW89" s="11">
        <v>0.28</v>
      </c>
      <c r="LX89" s="11">
        <v>0.28</v>
      </c>
      <c r="LZ89" s="11">
        <v>0.28</v>
      </c>
      <c r="MA89" s="11">
        <v>0.18</v>
      </c>
      <c r="MB89" s="11">
        <v>0.08</v>
      </c>
      <c r="MC89" s="11">
        <v>0.08</v>
      </c>
      <c r="MD89" s="11">
        <v>0.08</v>
      </c>
      <c r="ME89" s="11">
        <v>0.08</v>
      </c>
      <c r="MG89" s="11">
        <v>0.08</v>
      </c>
      <c r="MH89" s="11">
        <v>0.08</v>
      </c>
      <c r="MI89" s="11">
        <v>0.08</v>
      </c>
      <c r="MJ89" s="11">
        <v>0.07</v>
      </c>
      <c r="MK89" s="11">
        <v>0.07</v>
      </c>
      <c r="ML89" s="11">
        <v>0.07</v>
      </c>
      <c r="MN89" s="11">
        <v>0.07</v>
      </c>
      <c r="MO89" s="11">
        <v>0.07</v>
      </c>
      <c r="MP89" s="11">
        <v>0.07</v>
      </c>
      <c r="MQ89" s="11">
        <v>0.07</v>
      </c>
      <c r="MR89" s="11">
        <v>0.04</v>
      </c>
      <c r="MS89" s="11">
        <v>0.02</v>
      </c>
      <c r="MU89" s="11">
        <v>0.02</v>
      </c>
      <c r="MV89" s="11">
        <v>0.02</v>
      </c>
      <c r="MW89" s="11">
        <v>0.02</v>
      </c>
      <c r="MX89" s="11">
        <v>0.02</v>
      </c>
      <c r="MY89" s="11">
        <v>0.02</v>
      </c>
      <c r="MZ89" s="11">
        <v>0.02</v>
      </c>
      <c r="NB89" s="11">
        <v>0.02</v>
      </c>
      <c r="NC89" s="11">
        <v>0.02</v>
      </c>
      <c r="ND89" s="11">
        <v>0.02</v>
      </c>
      <c r="NE89" s="11">
        <v>0.02</v>
      </c>
      <c r="NF89" s="11">
        <v>0.02</v>
      </c>
      <c r="NG89" s="11">
        <v>0.02</v>
      </c>
      <c r="NI89" s="11">
        <v>0.02</v>
      </c>
      <c r="NJ89" s="11">
        <v>0.02</v>
      </c>
      <c r="NK89" s="11">
        <v>0.02</v>
      </c>
      <c r="NL89" s="11">
        <v>0.02</v>
      </c>
      <c r="NM89" s="11">
        <v>0.02</v>
      </c>
      <c r="NN89" s="11">
        <v>0.02</v>
      </c>
      <c r="NP89" s="11">
        <v>0.02</v>
      </c>
      <c r="NQ89" s="11">
        <v>0.02</v>
      </c>
      <c r="NR89" s="11">
        <v>0.02</v>
      </c>
      <c r="NS89" s="11">
        <v>0.02</v>
      </c>
      <c r="NT89" s="11">
        <v>0.02</v>
      </c>
      <c r="NU89" s="11">
        <v>0.02</v>
      </c>
      <c r="NW89" s="11">
        <v>0.02</v>
      </c>
      <c r="NX89" s="11">
        <v>0.02</v>
      </c>
      <c r="NY89" s="11">
        <v>0.02</v>
      </c>
      <c r="NZ89" s="11">
        <v>0.02</v>
      </c>
      <c r="OA89" s="11">
        <v>0.02</v>
      </c>
      <c r="OB89" s="11">
        <v>0.02</v>
      </c>
      <c r="OD89" s="11">
        <v>0.02</v>
      </c>
      <c r="OE89" s="11">
        <v>0.02</v>
      </c>
      <c r="OF89" s="11">
        <v>0.02</v>
      </c>
      <c r="OG89" s="11">
        <v>0.02</v>
      </c>
      <c r="OH89" s="11">
        <v>0.02</v>
      </c>
      <c r="OI89" s="11">
        <v>0.02</v>
      </c>
      <c r="OL89" s="11">
        <v>0.02</v>
      </c>
      <c r="OM89" s="11">
        <v>0.02</v>
      </c>
      <c r="ON89" s="11">
        <v>0.02</v>
      </c>
      <c r="OO89" s="11">
        <v>0.02</v>
      </c>
      <c r="OP89" s="11">
        <v>0.02</v>
      </c>
      <c r="OR89" s="11">
        <v>0.01</v>
      </c>
      <c r="OS89" s="11">
        <v>0.01</v>
      </c>
      <c r="OT89" s="11">
        <v>0.01</v>
      </c>
      <c r="OU89" s="11">
        <v>0.01</v>
      </c>
      <c r="OV89" s="11">
        <v>0.01</v>
      </c>
      <c r="OW89" s="11">
        <v>0.01</v>
      </c>
      <c r="OY89" s="11">
        <v>0.01</v>
      </c>
      <c r="OZ89" s="11">
        <v>0.01</v>
      </c>
      <c r="PA89" s="11">
        <v>0.01</v>
      </c>
      <c r="PB89" s="11">
        <v>0.01</v>
      </c>
      <c r="YK89" s="11">
        <v>0.02</v>
      </c>
      <c r="YL89" s="11">
        <v>0.09</v>
      </c>
      <c r="YM89" s="11">
        <v>0.09</v>
      </c>
      <c r="YN89" s="11">
        <v>0.09</v>
      </c>
      <c r="YO89" s="11">
        <v>0.09</v>
      </c>
      <c r="YQ89" s="11">
        <v>0.09</v>
      </c>
      <c r="YR89" s="11">
        <v>0.09</v>
      </c>
      <c r="YS89" s="11">
        <v>0.09</v>
      </c>
      <c r="YT89" s="11">
        <v>0.07</v>
      </c>
    </row>
    <row r="90" hidden="1" spans="1:700">
      <c r="A90" s="11" t="s">
        <v>692</v>
      </c>
      <c r="E90" s="11">
        <v>6</v>
      </c>
      <c r="F90" s="11">
        <v>0</v>
      </c>
      <c r="G90" s="572">
        <v>237600</v>
      </c>
      <c r="H90" s="572">
        <v>237600</v>
      </c>
      <c r="I90" s="206">
        <f t="shared" si="1"/>
        <v>0</v>
      </c>
      <c r="AK90" s="11">
        <v>0.02</v>
      </c>
      <c r="AL90" s="11">
        <v>0.02</v>
      </c>
      <c r="AM90" s="11">
        <v>0.02</v>
      </c>
      <c r="AN90" s="11">
        <v>0.02</v>
      </c>
      <c r="AO90" s="11">
        <v>0.02</v>
      </c>
      <c r="AP90" s="11">
        <v>0.02</v>
      </c>
      <c r="AR90" s="11">
        <v>0.02</v>
      </c>
      <c r="AS90" s="11">
        <v>0.02</v>
      </c>
      <c r="KX90" s="11">
        <v>0.01</v>
      </c>
      <c r="KY90" s="11">
        <v>0.01</v>
      </c>
      <c r="KZ90" s="11">
        <v>0.01</v>
      </c>
      <c r="LA90" s="11">
        <v>0.01</v>
      </c>
      <c r="LB90" s="11">
        <v>0.01</v>
      </c>
      <c r="LC90" s="11">
        <v>0.01</v>
      </c>
      <c r="LE90" s="11">
        <v>0.01</v>
      </c>
      <c r="LF90" s="11">
        <v>0.01</v>
      </c>
      <c r="LG90" s="11">
        <v>0.01</v>
      </c>
      <c r="LH90" s="11">
        <v>0.05</v>
      </c>
      <c r="LI90" s="11">
        <v>0.08</v>
      </c>
      <c r="LJ90" s="11">
        <v>0.08</v>
      </c>
      <c r="LL90" s="11">
        <v>0.08</v>
      </c>
      <c r="LM90" s="11">
        <v>0.08</v>
      </c>
      <c r="LN90" s="11">
        <v>0.08</v>
      </c>
      <c r="LO90" s="11">
        <v>0.08</v>
      </c>
      <c r="LP90" s="11">
        <v>0.08</v>
      </c>
      <c r="LQ90" s="11">
        <v>0.08</v>
      </c>
      <c r="LS90" s="11">
        <v>0.08</v>
      </c>
      <c r="LT90" s="11">
        <v>0.08</v>
      </c>
      <c r="LU90" s="11">
        <v>0.08</v>
      </c>
      <c r="LV90" s="11">
        <v>0.08</v>
      </c>
      <c r="LW90" s="11">
        <v>0.1</v>
      </c>
      <c r="LX90" s="11">
        <v>0.11</v>
      </c>
      <c r="LZ90" s="11">
        <v>0.11</v>
      </c>
      <c r="MA90" s="11">
        <v>0.11</v>
      </c>
      <c r="MB90" s="11">
        <v>0.11</v>
      </c>
      <c r="MC90" s="11">
        <v>0.16</v>
      </c>
      <c r="MD90" s="11">
        <v>0.22</v>
      </c>
      <c r="ME90" s="11">
        <v>0.22</v>
      </c>
      <c r="MG90" s="11">
        <v>0.22</v>
      </c>
      <c r="MH90" s="11">
        <v>0.22</v>
      </c>
      <c r="MI90" s="11">
        <v>0.22</v>
      </c>
      <c r="MJ90" s="11">
        <v>0.22</v>
      </c>
      <c r="MK90" s="11">
        <v>0.16</v>
      </c>
      <c r="ML90" s="11">
        <v>0.13</v>
      </c>
      <c r="MN90" s="11">
        <v>0.17</v>
      </c>
      <c r="MO90" s="11">
        <v>0.17</v>
      </c>
      <c r="MP90" s="11">
        <v>0.13</v>
      </c>
      <c r="MQ90" s="11">
        <v>0.09</v>
      </c>
      <c r="MR90" s="11">
        <v>0.09</v>
      </c>
      <c r="MS90" s="11">
        <v>0.07</v>
      </c>
      <c r="MU90" s="11">
        <v>0.05</v>
      </c>
      <c r="MV90" s="11">
        <v>0.05</v>
      </c>
      <c r="MW90" s="11">
        <v>0.05</v>
      </c>
      <c r="MX90" s="11">
        <v>0.06</v>
      </c>
      <c r="MY90" s="11">
        <v>0.07</v>
      </c>
      <c r="MZ90" s="11">
        <v>0.07</v>
      </c>
      <c r="NB90" s="11">
        <v>0.07</v>
      </c>
      <c r="NC90" s="11">
        <v>0.05</v>
      </c>
      <c r="ND90" s="11">
        <v>0.02</v>
      </c>
      <c r="NE90" s="11">
        <v>0.01</v>
      </c>
      <c r="NF90" s="11">
        <v>0.01</v>
      </c>
      <c r="NG90" s="11">
        <v>0.01</v>
      </c>
      <c r="NI90" s="11">
        <v>0.01</v>
      </c>
      <c r="NJ90" s="11">
        <v>0.01</v>
      </c>
      <c r="NK90" s="11">
        <v>0.01</v>
      </c>
      <c r="NL90" s="11">
        <v>0.01</v>
      </c>
      <c r="NM90" s="11">
        <v>0.01</v>
      </c>
      <c r="NN90" s="11">
        <v>0.01</v>
      </c>
      <c r="NP90" s="11">
        <v>0.01</v>
      </c>
      <c r="NQ90" s="11">
        <v>0.01</v>
      </c>
      <c r="NR90" s="11">
        <v>0.01</v>
      </c>
      <c r="NS90" s="11">
        <v>0.01</v>
      </c>
      <c r="NT90" s="11">
        <v>0.01</v>
      </c>
      <c r="NU90" s="11">
        <v>0.01</v>
      </c>
      <c r="NW90" s="11">
        <v>0.01</v>
      </c>
      <c r="NX90" s="11">
        <v>0.01</v>
      </c>
      <c r="NY90" s="11">
        <v>0.01</v>
      </c>
      <c r="NZ90" s="11">
        <v>0.01</v>
      </c>
      <c r="OA90" s="11">
        <v>0.01</v>
      </c>
      <c r="OB90" s="11">
        <v>0.01</v>
      </c>
      <c r="OD90" s="11">
        <v>0.01</v>
      </c>
      <c r="OE90" s="11">
        <v>0.01</v>
      </c>
      <c r="OF90" s="11">
        <v>0.01</v>
      </c>
      <c r="OG90" s="11">
        <v>0.01</v>
      </c>
      <c r="OH90" s="11">
        <v>0.01</v>
      </c>
      <c r="OI90" s="11">
        <v>0.01</v>
      </c>
      <c r="OL90" s="11">
        <v>0.01</v>
      </c>
      <c r="OM90" s="11">
        <v>0.01</v>
      </c>
      <c r="ON90" s="11">
        <v>0.01</v>
      </c>
      <c r="OO90" s="11">
        <v>0.01</v>
      </c>
      <c r="OP90" s="11">
        <v>0.01</v>
      </c>
      <c r="OR90" s="11">
        <v>0.01</v>
      </c>
      <c r="OS90" s="11">
        <v>0.01</v>
      </c>
      <c r="OT90" s="11">
        <v>0.01</v>
      </c>
      <c r="OU90" s="11">
        <v>0.01</v>
      </c>
      <c r="OV90" s="11">
        <v>0.01</v>
      </c>
      <c r="OW90" s="11">
        <v>0.01</v>
      </c>
      <c r="OY90" s="11">
        <v>0.01</v>
      </c>
      <c r="OZ90" s="11">
        <v>0.01</v>
      </c>
      <c r="PA90" s="11">
        <v>0.01</v>
      </c>
      <c r="PB90" s="11">
        <v>0.01</v>
      </c>
      <c r="YK90" s="11">
        <v>0.02</v>
      </c>
      <c r="YL90" s="11">
        <v>0.08</v>
      </c>
      <c r="YM90" s="11">
        <v>0.08</v>
      </c>
      <c r="YN90" s="11">
        <v>0.08</v>
      </c>
      <c r="YO90" s="11">
        <v>0.08</v>
      </c>
      <c r="YQ90" s="11">
        <v>0.08</v>
      </c>
      <c r="YR90" s="11">
        <v>0.08</v>
      </c>
      <c r="YS90" s="11">
        <v>0.08</v>
      </c>
      <c r="YT90" s="11">
        <v>0.06</v>
      </c>
    </row>
    <row r="91" hidden="1" spans="1:700">
      <c r="A91" s="11" t="s">
        <v>693</v>
      </c>
      <c r="E91" s="11">
        <v>2</v>
      </c>
      <c r="F91" s="11">
        <v>0</v>
      </c>
      <c r="G91" s="572">
        <v>93400</v>
      </c>
      <c r="H91" s="572">
        <v>93400</v>
      </c>
      <c r="I91" s="206">
        <f t="shared" si="1"/>
        <v>0</v>
      </c>
      <c r="AK91" s="11">
        <v>0.01</v>
      </c>
      <c r="AL91" s="11">
        <v>0.01</v>
      </c>
      <c r="AM91" s="11">
        <v>0.01</v>
      </c>
      <c r="AN91" s="11">
        <v>0.01</v>
      </c>
      <c r="AO91" s="11">
        <v>0.01</v>
      </c>
      <c r="AP91" s="11">
        <v>0.01</v>
      </c>
      <c r="AR91" s="11">
        <v>0.01</v>
      </c>
      <c r="AS91" s="11">
        <v>0.01</v>
      </c>
      <c r="KX91" s="11">
        <v>0</v>
      </c>
      <c r="KY91" s="11">
        <v>0</v>
      </c>
      <c r="KZ91" s="11">
        <v>0</v>
      </c>
      <c r="LA91" s="11">
        <v>0</v>
      </c>
      <c r="LB91" s="11">
        <v>0</v>
      </c>
      <c r="LC91" s="11">
        <v>0</v>
      </c>
      <c r="LE91" s="11">
        <v>0</v>
      </c>
      <c r="LF91" s="11">
        <v>0</v>
      </c>
      <c r="LG91" s="11">
        <v>0</v>
      </c>
      <c r="LH91" s="11">
        <v>0</v>
      </c>
      <c r="LI91" s="11">
        <v>0</v>
      </c>
      <c r="LJ91" s="11">
        <v>0</v>
      </c>
      <c r="LL91" s="11">
        <v>0</v>
      </c>
      <c r="LM91" s="11">
        <v>0</v>
      </c>
      <c r="LN91" s="11">
        <v>0</v>
      </c>
      <c r="LO91" s="11">
        <v>0</v>
      </c>
      <c r="LP91" s="11">
        <v>0</v>
      </c>
      <c r="LQ91" s="11">
        <v>0</v>
      </c>
      <c r="LS91" s="11">
        <v>0.02</v>
      </c>
      <c r="LT91" s="11">
        <v>0.03</v>
      </c>
      <c r="LU91" s="11">
        <v>0.03</v>
      </c>
      <c r="LV91" s="11">
        <v>0.03</v>
      </c>
      <c r="LW91" s="11">
        <v>0.03</v>
      </c>
      <c r="LX91" s="11">
        <v>0.03</v>
      </c>
      <c r="LZ91" s="11">
        <v>0.03</v>
      </c>
      <c r="MA91" s="11">
        <v>0.03</v>
      </c>
      <c r="MB91" s="11">
        <v>0.03</v>
      </c>
      <c r="MC91" s="11">
        <v>0.04</v>
      </c>
      <c r="MD91" s="11">
        <v>0.04</v>
      </c>
      <c r="ME91" s="11">
        <v>0.04</v>
      </c>
      <c r="MG91" s="11">
        <v>0.04</v>
      </c>
      <c r="MH91" s="11">
        <v>0.04</v>
      </c>
      <c r="MI91" s="11">
        <v>0.04</v>
      </c>
      <c r="MJ91" s="11">
        <v>0.04</v>
      </c>
      <c r="MK91" s="11">
        <v>0.07</v>
      </c>
      <c r="ML91" s="11">
        <v>0.09</v>
      </c>
      <c r="MN91" s="11">
        <v>0.09</v>
      </c>
      <c r="MO91" s="11">
        <v>0.09</v>
      </c>
      <c r="MP91" s="11">
        <v>0.09</v>
      </c>
      <c r="MQ91" s="11">
        <v>0.09</v>
      </c>
      <c r="MR91" s="11">
        <v>0.06</v>
      </c>
      <c r="MS91" s="11">
        <v>0.02</v>
      </c>
      <c r="MU91" s="11">
        <v>0.02</v>
      </c>
      <c r="MV91" s="11">
        <v>0.02</v>
      </c>
      <c r="MW91" s="11">
        <v>0.02</v>
      </c>
      <c r="MX91" s="11">
        <v>0.02</v>
      </c>
      <c r="MY91" s="11">
        <v>0.02</v>
      </c>
      <c r="MZ91" s="11">
        <v>0.02</v>
      </c>
      <c r="NB91" s="11">
        <v>0.02</v>
      </c>
      <c r="NC91" s="11">
        <v>0.02</v>
      </c>
      <c r="ND91" s="11">
        <v>0.02</v>
      </c>
      <c r="NE91" s="11">
        <v>0.03</v>
      </c>
      <c r="NF91" s="11">
        <v>0.03</v>
      </c>
      <c r="NG91" s="11">
        <v>0.03</v>
      </c>
      <c r="NI91" s="11">
        <v>0.03</v>
      </c>
      <c r="NJ91" s="11">
        <v>0.03</v>
      </c>
      <c r="NK91" s="11">
        <v>0.02</v>
      </c>
      <c r="NL91" s="11">
        <v>0</v>
      </c>
      <c r="NM91" s="11">
        <v>0</v>
      </c>
      <c r="NN91" s="11">
        <v>0</v>
      </c>
      <c r="NP91" s="11">
        <v>0</v>
      </c>
      <c r="NQ91" s="11">
        <v>0</v>
      </c>
      <c r="NR91" s="11">
        <v>0</v>
      </c>
      <c r="NS91" s="11">
        <v>0</v>
      </c>
      <c r="NT91" s="11">
        <v>0</v>
      </c>
      <c r="NU91" s="11">
        <v>0</v>
      </c>
      <c r="NW91" s="11">
        <v>0</v>
      </c>
      <c r="NX91" s="11">
        <v>0</v>
      </c>
      <c r="NY91" s="11">
        <v>0</v>
      </c>
      <c r="NZ91" s="11">
        <v>0</v>
      </c>
      <c r="OA91" s="11">
        <v>0</v>
      </c>
      <c r="OB91" s="11">
        <v>0</v>
      </c>
      <c r="OD91" s="11">
        <v>0</v>
      </c>
      <c r="OE91" s="11">
        <v>0</v>
      </c>
      <c r="OF91" s="11">
        <v>0</v>
      </c>
      <c r="OG91" s="11">
        <v>0</v>
      </c>
      <c r="OH91" s="11">
        <v>0</v>
      </c>
      <c r="OI91" s="11">
        <v>0</v>
      </c>
      <c r="OL91" s="11">
        <v>0</v>
      </c>
      <c r="OM91" s="11">
        <v>0</v>
      </c>
      <c r="ON91" s="11">
        <v>0</v>
      </c>
      <c r="OO91" s="11">
        <v>0</v>
      </c>
      <c r="OP91" s="11">
        <v>0</v>
      </c>
      <c r="OR91" s="11">
        <v>0</v>
      </c>
      <c r="OS91" s="11">
        <v>0</v>
      </c>
      <c r="OT91" s="11">
        <v>0</v>
      </c>
      <c r="OU91" s="11">
        <v>0</v>
      </c>
      <c r="OV91" s="11">
        <v>0</v>
      </c>
      <c r="OW91" s="11">
        <v>0</v>
      </c>
      <c r="OY91" s="11">
        <v>0</v>
      </c>
      <c r="OZ91" s="11">
        <v>0</v>
      </c>
      <c r="PA91" s="11">
        <v>0</v>
      </c>
      <c r="PB91" s="11">
        <v>0</v>
      </c>
      <c r="YK91" s="11">
        <v>0.01</v>
      </c>
      <c r="YL91" s="11">
        <v>0.03</v>
      </c>
      <c r="YM91" s="11">
        <v>0.03</v>
      </c>
      <c r="YN91" s="11">
        <v>0.03</v>
      </c>
      <c r="YO91" s="11">
        <v>0.03</v>
      </c>
      <c r="YQ91" s="11">
        <v>0.03</v>
      </c>
      <c r="YR91" s="11">
        <v>0.03</v>
      </c>
      <c r="YS91" s="11">
        <v>0.03</v>
      </c>
      <c r="YT91" s="11">
        <v>0.02</v>
      </c>
    </row>
    <row r="92" hidden="1" spans="1:700">
      <c r="A92" s="11" t="s">
        <v>694</v>
      </c>
      <c r="E92" s="11">
        <v>8</v>
      </c>
      <c r="F92" s="11">
        <v>0</v>
      </c>
      <c r="G92" s="572">
        <v>98240</v>
      </c>
      <c r="H92" s="572">
        <v>98240</v>
      </c>
      <c r="I92" s="206">
        <f t="shared" si="1"/>
        <v>0</v>
      </c>
      <c r="AK92" s="11">
        <v>0.03</v>
      </c>
      <c r="AL92" s="11">
        <v>0.03</v>
      </c>
      <c r="AM92" s="11">
        <v>0.03</v>
      </c>
      <c r="AN92" s="11">
        <v>0.03</v>
      </c>
      <c r="AO92" s="11">
        <v>0.03</v>
      </c>
      <c r="AP92" s="11">
        <v>0.03</v>
      </c>
      <c r="AR92" s="11">
        <v>0.03</v>
      </c>
      <c r="AS92" s="11">
        <v>0.03</v>
      </c>
      <c r="JS92" s="11">
        <v>0.03</v>
      </c>
      <c r="JT92" s="11">
        <v>0.06</v>
      </c>
      <c r="JV92" s="11">
        <v>0.06</v>
      </c>
      <c r="JW92" s="11">
        <v>0.06</v>
      </c>
      <c r="JX92" s="11">
        <v>0.06</v>
      </c>
      <c r="JY92" s="11">
        <v>0.06</v>
      </c>
      <c r="JZ92" s="11">
        <v>0.06</v>
      </c>
      <c r="KA92" s="11">
        <v>0.06</v>
      </c>
      <c r="KC92" s="11">
        <v>0.06</v>
      </c>
      <c r="KD92" s="11">
        <v>0.06</v>
      </c>
      <c r="KE92" s="11">
        <v>0.06</v>
      </c>
      <c r="KF92" s="11">
        <v>0.06</v>
      </c>
      <c r="KG92" s="11">
        <v>0.06</v>
      </c>
      <c r="KH92" s="11">
        <v>0.06</v>
      </c>
      <c r="KJ92" s="11">
        <v>0.06</v>
      </c>
      <c r="KK92" s="11">
        <v>0.06</v>
      </c>
      <c r="KL92" s="11">
        <v>0.1</v>
      </c>
      <c r="KM92" s="11">
        <v>0.14</v>
      </c>
      <c r="KN92" s="11">
        <v>0.14</v>
      </c>
      <c r="KO92" s="11">
        <v>0.14</v>
      </c>
      <c r="KQ92" s="11">
        <v>0.14</v>
      </c>
      <c r="KR92" s="11">
        <v>0.14</v>
      </c>
      <c r="KS92" s="11">
        <v>0.14</v>
      </c>
      <c r="KT92" s="11">
        <v>0.09</v>
      </c>
      <c r="KU92" s="11">
        <v>0.03</v>
      </c>
      <c r="KV92" s="11">
        <v>0.03</v>
      </c>
      <c r="KX92" s="11">
        <v>0.04</v>
      </c>
      <c r="KY92" s="11">
        <v>0.05</v>
      </c>
      <c r="KZ92" s="11">
        <v>0.05</v>
      </c>
      <c r="LA92" s="11">
        <v>0.05</v>
      </c>
      <c r="LB92" s="11">
        <v>0.05</v>
      </c>
      <c r="LC92" s="11">
        <v>0.05</v>
      </c>
      <c r="LE92" s="11">
        <v>0.05</v>
      </c>
      <c r="LF92" s="11">
        <v>0.05</v>
      </c>
      <c r="LG92" s="11">
        <v>0.05</v>
      </c>
      <c r="LH92" s="11">
        <v>0.05</v>
      </c>
      <c r="LI92" s="11">
        <v>0.05</v>
      </c>
      <c r="LJ92" s="11">
        <v>0.05</v>
      </c>
      <c r="LL92" s="11">
        <v>0.03</v>
      </c>
      <c r="LM92" s="11">
        <v>0.02</v>
      </c>
      <c r="LN92" s="11">
        <v>0.02</v>
      </c>
      <c r="LO92" s="11">
        <v>0.02</v>
      </c>
      <c r="LP92" s="11">
        <v>0.02</v>
      </c>
      <c r="LQ92" s="11">
        <v>0.02</v>
      </c>
      <c r="LS92" s="11">
        <v>0.02</v>
      </c>
      <c r="LT92" s="11">
        <v>0.02</v>
      </c>
      <c r="LU92" s="11">
        <v>0.02</v>
      </c>
      <c r="LV92" s="11">
        <v>0.02</v>
      </c>
      <c r="LW92" s="11">
        <v>0.02</v>
      </c>
      <c r="LX92" s="11">
        <v>0.02</v>
      </c>
      <c r="LZ92" s="11">
        <v>0.02</v>
      </c>
      <c r="MA92" s="11">
        <v>0.02</v>
      </c>
      <c r="MB92" s="11">
        <v>0.02</v>
      </c>
      <c r="MC92" s="11">
        <v>0.02</v>
      </c>
      <c r="MD92" s="11">
        <v>0.02</v>
      </c>
      <c r="ME92" s="11">
        <v>0.02</v>
      </c>
      <c r="MG92" s="11">
        <v>0.02</v>
      </c>
      <c r="MH92" s="11">
        <v>0.02</v>
      </c>
      <c r="MI92" s="11">
        <v>0.02</v>
      </c>
      <c r="MJ92" s="11">
        <v>0.02</v>
      </c>
      <c r="MK92" s="11">
        <v>0.02</v>
      </c>
      <c r="ML92" s="11">
        <v>0.02</v>
      </c>
      <c r="MN92" s="11">
        <v>0.02</v>
      </c>
      <c r="MO92" s="11">
        <v>0.02</v>
      </c>
      <c r="MP92" s="11">
        <v>0.02</v>
      </c>
      <c r="MQ92" s="11">
        <v>0.02</v>
      </c>
      <c r="MR92" s="11">
        <v>0.02</v>
      </c>
      <c r="MS92" s="11">
        <v>0.02</v>
      </c>
      <c r="MU92" s="11">
        <v>0.02</v>
      </c>
      <c r="MV92" s="11">
        <v>0.02</v>
      </c>
      <c r="MW92" s="11">
        <v>0.02</v>
      </c>
      <c r="MX92" s="11">
        <v>0.02</v>
      </c>
      <c r="MY92" s="11">
        <v>0.02</v>
      </c>
      <c r="MZ92" s="11">
        <v>0.02</v>
      </c>
      <c r="NB92" s="11">
        <v>0.02</v>
      </c>
      <c r="NC92" s="11">
        <v>0.02</v>
      </c>
      <c r="ND92" s="11">
        <v>0.02</v>
      </c>
      <c r="NE92" s="11">
        <v>0.02</v>
      </c>
      <c r="NF92" s="11">
        <v>0.02</v>
      </c>
      <c r="NG92" s="11">
        <v>0.02</v>
      </c>
      <c r="NI92" s="11">
        <v>0.02</v>
      </c>
      <c r="NJ92" s="11">
        <v>0.02</v>
      </c>
      <c r="NK92" s="11">
        <v>0.02</v>
      </c>
      <c r="NL92" s="11">
        <v>0.02</v>
      </c>
      <c r="NM92" s="11">
        <v>0.02</v>
      </c>
      <c r="NN92" s="11">
        <v>0.02</v>
      </c>
      <c r="NP92" s="11">
        <v>0.02</v>
      </c>
      <c r="NQ92" s="11">
        <v>0.02</v>
      </c>
      <c r="NR92" s="11">
        <v>0.02</v>
      </c>
      <c r="NS92" s="11">
        <v>0.02</v>
      </c>
      <c r="NT92" s="11">
        <v>0.02</v>
      </c>
      <c r="NU92" s="11">
        <v>0.02</v>
      </c>
      <c r="NW92" s="11">
        <v>0.02</v>
      </c>
      <c r="NX92" s="11">
        <v>0.02</v>
      </c>
      <c r="NY92" s="11">
        <v>0.02</v>
      </c>
      <c r="NZ92" s="11">
        <v>0.06</v>
      </c>
      <c r="OA92" s="11">
        <v>0.1</v>
      </c>
      <c r="OB92" s="11">
        <v>0.1</v>
      </c>
      <c r="OD92" s="11">
        <v>0.1</v>
      </c>
      <c r="OE92" s="11">
        <v>0.1</v>
      </c>
      <c r="OF92" s="11">
        <v>0.1</v>
      </c>
      <c r="OG92" s="11">
        <v>0.1</v>
      </c>
      <c r="OH92" s="11">
        <v>0.12</v>
      </c>
      <c r="OI92" s="11">
        <v>0.14</v>
      </c>
      <c r="OL92" s="11">
        <v>0.14</v>
      </c>
      <c r="OM92" s="11">
        <v>0.14</v>
      </c>
      <c r="ON92" s="11">
        <v>0.14</v>
      </c>
      <c r="OO92" s="11">
        <v>0.19</v>
      </c>
      <c r="OP92" s="11">
        <v>0.25</v>
      </c>
      <c r="OR92" s="11">
        <v>0.19</v>
      </c>
      <c r="OS92" s="11">
        <v>0.19</v>
      </c>
      <c r="OT92" s="11">
        <v>0.19</v>
      </c>
      <c r="OU92" s="11">
        <v>0.19</v>
      </c>
      <c r="OV92" s="11">
        <v>0.15</v>
      </c>
      <c r="OW92" s="11">
        <v>0.06</v>
      </c>
      <c r="OY92" s="11">
        <v>0.06</v>
      </c>
      <c r="OZ92" s="11">
        <v>0.06</v>
      </c>
      <c r="PA92" s="11">
        <v>0.06</v>
      </c>
      <c r="PB92" s="11">
        <v>0.06</v>
      </c>
      <c r="PC92" s="11">
        <v>0.05</v>
      </c>
      <c r="PD92" s="11">
        <v>0.05</v>
      </c>
      <c r="PF92" s="11">
        <v>0.05</v>
      </c>
      <c r="PG92" s="11">
        <v>0.05</v>
      </c>
      <c r="PH92" s="11">
        <v>0.05</v>
      </c>
      <c r="PI92" s="11">
        <v>0.05</v>
      </c>
      <c r="PJ92" s="11">
        <v>0.05</v>
      </c>
      <c r="PK92" s="11">
        <v>0.05</v>
      </c>
      <c r="YK92" s="11">
        <v>0.03</v>
      </c>
      <c r="YL92" s="11">
        <v>0.1</v>
      </c>
      <c r="YM92" s="11">
        <v>0.1</v>
      </c>
      <c r="YN92" s="11">
        <v>0.1</v>
      </c>
      <c r="YO92" s="11">
        <v>0.1</v>
      </c>
      <c r="YQ92" s="11">
        <v>0.1</v>
      </c>
      <c r="YR92" s="11">
        <v>0.1</v>
      </c>
      <c r="YS92" s="11">
        <v>0.1</v>
      </c>
      <c r="YT92" s="11">
        <v>0.08</v>
      </c>
    </row>
    <row r="93" hidden="1" spans="1:700">
      <c r="A93" s="11" t="s">
        <v>695</v>
      </c>
      <c r="E93" s="11">
        <v>217</v>
      </c>
      <c r="F93" s="11">
        <v>0</v>
      </c>
      <c r="G93" s="572">
        <v>1944320</v>
      </c>
      <c r="H93" s="572">
        <v>1944320</v>
      </c>
      <c r="I93" s="206">
        <f t="shared" si="1"/>
        <v>0</v>
      </c>
      <c r="U93" s="11">
        <v>1.09</v>
      </c>
      <c r="W93" s="11">
        <v>1.09</v>
      </c>
      <c r="X93" s="11">
        <v>1.09</v>
      </c>
      <c r="Y93" s="11">
        <v>1.09</v>
      </c>
      <c r="Z93" s="11">
        <v>1.09</v>
      </c>
      <c r="AA93" s="11">
        <v>1.09</v>
      </c>
      <c r="BX93" s="11">
        <v>0.17</v>
      </c>
      <c r="BY93" s="11">
        <v>0.17</v>
      </c>
      <c r="CA93" s="11">
        <v>0.17</v>
      </c>
      <c r="CB93" s="11">
        <v>0.17</v>
      </c>
      <c r="CC93" s="11">
        <v>0.17</v>
      </c>
      <c r="CD93" s="11">
        <v>0.17</v>
      </c>
      <c r="CJ93" s="11">
        <v>0.23</v>
      </c>
      <c r="CK93" s="11">
        <v>0.23</v>
      </c>
      <c r="CL93" s="11">
        <v>0.23</v>
      </c>
      <c r="CM93" s="11">
        <v>0.23</v>
      </c>
      <c r="CO93" s="11">
        <v>0.23</v>
      </c>
      <c r="CP93" s="11">
        <v>0.23</v>
      </c>
      <c r="CQ93" s="11">
        <v>0.23</v>
      </c>
      <c r="CR93" s="11">
        <v>0.23</v>
      </c>
      <c r="CS93" s="11">
        <v>0.23</v>
      </c>
      <c r="CT93" s="11">
        <v>0.23</v>
      </c>
      <c r="CV93" s="11">
        <v>0.23</v>
      </c>
      <c r="CW93" s="11">
        <v>0.23</v>
      </c>
      <c r="CX93" s="11">
        <v>0.23</v>
      </c>
      <c r="CY93" s="11">
        <v>0.23</v>
      </c>
      <c r="CZ93" s="11">
        <v>0.23</v>
      </c>
      <c r="DA93" s="11">
        <v>0.23</v>
      </c>
      <c r="DC93" s="11">
        <v>0.23</v>
      </c>
      <c r="DD93" s="11">
        <v>0.23</v>
      </c>
      <c r="DE93" s="11">
        <v>0.23</v>
      </c>
      <c r="DF93" s="11">
        <v>0.23</v>
      </c>
      <c r="DG93" s="11">
        <v>0.23</v>
      </c>
      <c r="DH93" s="11">
        <v>0.23</v>
      </c>
      <c r="DJ93" s="11">
        <v>0.23</v>
      </c>
      <c r="DK93" s="11">
        <v>0.23</v>
      </c>
      <c r="DL93" s="11">
        <v>0.23</v>
      </c>
      <c r="DM93" s="11">
        <v>0.23</v>
      </c>
      <c r="DN93" s="11">
        <v>0.23</v>
      </c>
      <c r="DO93" s="11">
        <v>0.23</v>
      </c>
      <c r="DQ93" s="11">
        <v>0.23</v>
      </c>
      <c r="DR93" s="11">
        <v>0.23</v>
      </c>
      <c r="DS93" s="11">
        <v>0.23</v>
      </c>
      <c r="DT93" s="11">
        <v>0.23</v>
      </c>
      <c r="DU93" s="11">
        <v>0.23</v>
      </c>
      <c r="DV93" s="11">
        <v>0.23</v>
      </c>
      <c r="DX93" s="11">
        <v>0.23</v>
      </c>
      <c r="DY93" s="11">
        <v>0.23</v>
      </c>
      <c r="DZ93" s="11">
        <v>0.23</v>
      </c>
      <c r="EA93" s="11">
        <v>0.23</v>
      </c>
      <c r="EB93" s="11">
        <v>0.23</v>
      </c>
      <c r="EC93" s="11">
        <v>0.23</v>
      </c>
      <c r="EE93" s="11">
        <v>0.23</v>
      </c>
      <c r="EF93" s="11">
        <v>0.23</v>
      </c>
      <c r="EG93" s="11">
        <v>0.23</v>
      </c>
      <c r="EH93" s="11">
        <v>0.23</v>
      </c>
      <c r="EI93" s="11">
        <v>0.23</v>
      </c>
      <c r="EJ93" s="11">
        <v>0.23</v>
      </c>
      <c r="EL93" s="11">
        <v>0.23</v>
      </c>
      <c r="EM93" s="11">
        <v>0.61</v>
      </c>
      <c r="EN93" s="11">
        <v>0.99</v>
      </c>
      <c r="EO93" s="11">
        <v>0.99</v>
      </c>
      <c r="EP93" s="11">
        <v>0.99</v>
      </c>
      <c r="EQ93" s="11">
        <v>0.99</v>
      </c>
      <c r="ES93" s="11">
        <v>0.99</v>
      </c>
      <c r="ET93" s="11">
        <v>0.99</v>
      </c>
      <c r="EZ93" s="11">
        <v>0.99</v>
      </c>
      <c r="FA93" s="11">
        <v>0.99</v>
      </c>
      <c r="FB93" s="11">
        <v>0.99</v>
      </c>
      <c r="FC93" s="11">
        <v>0.99</v>
      </c>
      <c r="FD93" s="11">
        <v>0.99</v>
      </c>
      <c r="FE93" s="11">
        <v>0.99</v>
      </c>
      <c r="FG93" s="11">
        <v>0.99</v>
      </c>
      <c r="FH93" s="11">
        <v>0.89</v>
      </c>
      <c r="FI93" s="11">
        <v>0.79</v>
      </c>
      <c r="FJ93" s="11">
        <v>0.79</v>
      </c>
      <c r="FK93" s="11">
        <v>0.79</v>
      </c>
      <c r="FL93" s="11">
        <v>0.79</v>
      </c>
      <c r="FN93" s="11">
        <v>0.79</v>
      </c>
      <c r="FO93" s="11">
        <v>0.79</v>
      </c>
      <c r="FP93" s="11">
        <v>0.79</v>
      </c>
      <c r="FQ93" s="11">
        <v>0.79</v>
      </c>
      <c r="FR93" s="11">
        <v>0.79</v>
      </c>
      <c r="FS93" s="11">
        <v>0.79</v>
      </c>
      <c r="FU93" s="11">
        <v>0.79</v>
      </c>
      <c r="FV93" s="11">
        <v>0.79</v>
      </c>
      <c r="FW93" s="11">
        <v>0.79</v>
      </c>
      <c r="FX93" s="11">
        <v>0.79</v>
      </c>
      <c r="FY93" s="11">
        <v>0.79</v>
      </c>
      <c r="FZ93" s="11">
        <v>0.79</v>
      </c>
      <c r="GB93" s="11">
        <v>0.79</v>
      </c>
      <c r="GC93" s="11">
        <v>0.79</v>
      </c>
      <c r="GD93" s="11">
        <v>1.12</v>
      </c>
      <c r="GE93" s="11">
        <v>1.45</v>
      </c>
      <c r="GF93" s="11">
        <v>1.45</v>
      </c>
      <c r="GG93" s="11">
        <v>1.45</v>
      </c>
      <c r="GI93" s="11">
        <v>1.45</v>
      </c>
      <c r="GJ93" s="11">
        <v>1.45</v>
      </c>
      <c r="GK93" s="11">
        <v>1.45</v>
      </c>
      <c r="GL93" s="11">
        <v>1.45</v>
      </c>
      <c r="GM93" s="11">
        <v>1.45</v>
      </c>
      <c r="GN93" s="11">
        <v>1.45</v>
      </c>
      <c r="GP93" s="11">
        <v>1.45</v>
      </c>
      <c r="GQ93" s="11">
        <v>1.45</v>
      </c>
      <c r="GR93" s="11">
        <v>1.45</v>
      </c>
      <c r="GS93" s="11">
        <v>1.45</v>
      </c>
      <c r="GT93" s="11">
        <v>1.45</v>
      </c>
      <c r="GU93" s="11">
        <v>1.45</v>
      </c>
      <c r="GW93" s="11">
        <v>1.45</v>
      </c>
      <c r="GX93" s="11">
        <v>1.45</v>
      </c>
      <c r="GY93" s="11">
        <v>1.45</v>
      </c>
      <c r="GZ93" s="11">
        <v>1.45</v>
      </c>
      <c r="HA93" s="11">
        <v>1.45</v>
      </c>
      <c r="HB93" s="11">
        <v>1.45</v>
      </c>
      <c r="HD93" s="11">
        <v>0.84</v>
      </c>
      <c r="HE93" s="11">
        <v>0.23</v>
      </c>
      <c r="HF93" s="11">
        <v>0.23</v>
      </c>
      <c r="HG93" s="11">
        <v>0.23</v>
      </c>
      <c r="HH93" s="11">
        <v>0.23</v>
      </c>
      <c r="HI93" s="11">
        <v>0.23</v>
      </c>
      <c r="HK93" s="11">
        <v>0.23</v>
      </c>
      <c r="HL93" s="11">
        <v>0.23</v>
      </c>
      <c r="HM93" s="11">
        <v>0.23</v>
      </c>
      <c r="HN93" s="11">
        <v>0.23</v>
      </c>
      <c r="HO93" s="11">
        <v>0.23</v>
      </c>
      <c r="HP93" s="11">
        <v>0.23</v>
      </c>
      <c r="HR93" s="11">
        <v>0.23</v>
      </c>
      <c r="HS93" s="11">
        <v>0.23</v>
      </c>
      <c r="HT93" s="11">
        <v>0.23</v>
      </c>
      <c r="HU93" s="11">
        <v>0.23</v>
      </c>
      <c r="HV93" s="11">
        <v>0.23</v>
      </c>
      <c r="HW93" s="11">
        <v>0.23</v>
      </c>
      <c r="HY93" s="11">
        <v>0.42</v>
      </c>
      <c r="HZ93" s="11">
        <v>0.61</v>
      </c>
      <c r="IA93" s="11">
        <v>0.61</v>
      </c>
      <c r="IB93" s="11">
        <v>0.61</v>
      </c>
      <c r="IC93" s="11">
        <v>0.61</v>
      </c>
      <c r="ID93" s="11">
        <v>0.61</v>
      </c>
      <c r="IF93" s="11">
        <v>0.61</v>
      </c>
      <c r="IG93" s="11">
        <v>0.61</v>
      </c>
      <c r="IH93" s="11">
        <v>0.61</v>
      </c>
      <c r="II93" s="11">
        <v>0.61</v>
      </c>
      <c r="IJ93" s="11">
        <v>0.61</v>
      </c>
      <c r="IK93" s="11">
        <v>0.61</v>
      </c>
      <c r="IM93" s="11">
        <v>0.61</v>
      </c>
      <c r="IN93" s="11">
        <v>0.61</v>
      </c>
      <c r="IP93" s="11">
        <v>0.42</v>
      </c>
      <c r="IQ93" s="11">
        <v>0.23</v>
      </c>
      <c r="IR93" s="11">
        <v>0.23</v>
      </c>
      <c r="IT93" s="11">
        <v>0.23</v>
      </c>
      <c r="IU93" s="11">
        <v>0.23</v>
      </c>
      <c r="IV93" s="11">
        <v>0.23</v>
      </c>
      <c r="IW93" s="11">
        <v>0.23</v>
      </c>
      <c r="IX93" s="11">
        <v>0.54</v>
      </c>
      <c r="IY93" s="11">
        <v>0.86</v>
      </c>
      <c r="JA93" s="11">
        <v>0.86</v>
      </c>
      <c r="JB93" s="11">
        <v>0.86</v>
      </c>
      <c r="JC93" s="11">
        <v>0.86</v>
      </c>
      <c r="JD93" s="11">
        <v>0.86</v>
      </c>
      <c r="JE93" s="11">
        <v>0.86</v>
      </c>
      <c r="JF93" s="11">
        <v>0.99</v>
      </c>
      <c r="JH93" s="11">
        <v>1.11</v>
      </c>
      <c r="JI93" s="11">
        <v>1.11</v>
      </c>
      <c r="JJ93" s="11">
        <v>1.11</v>
      </c>
      <c r="JK93" s="11">
        <v>1.11</v>
      </c>
      <c r="JL93" s="11">
        <v>1.78</v>
      </c>
      <c r="JM93" s="11">
        <v>2.44</v>
      </c>
      <c r="JO93" s="11">
        <v>2.44</v>
      </c>
      <c r="JP93" s="11">
        <v>2.44</v>
      </c>
      <c r="JQ93" s="11">
        <v>2.44</v>
      </c>
      <c r="JR93" s="11">
        <v>1.33</v>
      </c>
      <c r="JS93" s="11">
        <v>0.23</v>
      </c>
      <c r="JT93" s="11">
        <v>0.23</v>
      </c>
      <c r="JV93" s="11">
        <v>0.23</v>
      </c>
      <c r="JW93" s="11">
        <v>0.23</v>
      </c>
      <c r="JX93" s="11">
        <v>0.45</v>
      </c>
      <c r="JY93" s="11">
        <v>0.67</v>
      </c>
      <c r="JZ93" s="11">
        <v>0.67</v>
      </c>
      <c r="KA93" s="11">
        <v>0.67</v>
      </c>
      <c r="KC93" s="11">
        <v>0.67</v>
      </c>
      <c r="KD93" s="11">
        <v>0.45</v>
      </c>
      <c r="KE93" s="11">
        <v>0.23</v>
      </c>
      <c r="KF93" s="11">
        <v>0.36</v>
      </c>
      <c r="KG93" s="11">
        <v>0.5</v>
      </c>
      <c r="KH93" s="11">
        <v>0.5</v>
      </c>
      <c r="KJ93" s="11">
        <v>0.5</v>
      </c>
      <c r="KK93" s="11">
        <v>0.5</v>
      </c>
      <c r="KL93" s="11">
        <v>0.5</v>
      </c>
      <c r="KM93" s="11">
        <v>0.63</v>
      </c>
      <c r="KN93" s="11">
        <v>0.76</v>
      </c>
      <c r="KO93" s="11">
        <v>0.76</v>
      </c>
      <c r="KQ93" s="11">
        <v>1.17</v>
      </c>
      <c r="KR93" s="11">
        <v>1.57</v>
      </c>
      <c r="KS93" s="11">
        <v>2.29</v>
      </c>
      <c r="KT93" s="11">
        <v>2.34</v>
      </c>
      <c r="KU93" s="11">
        <v>1.67</v>
      </c>
      <c r="KV93" s="11">
        <v>1.67</v>
      </c>
      <c r="KX93" s="11">
        <v>1.55</v>
      </c>
      <c r="KY93" s="11">
        <v>1.52</v>
      </c>
      <c r="KZ93" s="11">
        <v>1.6</v>
      </c>
      <c r="LA93" s="11">
        <v>1.6</v>
      </c>
      <c r="LB93" s="11">
        <v>2.03</v>
      </c>
      <c r="LC93" s="11">
        <v>2.47</v>
      </c>
      <c r="LE93" s="11">
        <v>2.39</v>
      </c>
      <c r="LF93" s="11">
        <v>2.3</v>
      </c>
      <c r="LG93" s="11">
        <v>2.3</v>
      </c>
      <c r="LH93" s="11">
        <v>3.55</v>
      </c>
      <c r="LI93" s="11">
        <v>4.8</v>
      </c>
      <c r="LJ93" s="11">
        <v>4.8</v>
      </c>
      <c r="LL93" s="11">
        <v>4.8</v>
      </c>
      <c r="LM93" s="11">
        <v>4.8</v>
      </c>
      <c r="LN93" s="11">
        <v>4.8</v>
      </c>
      <c r="LO93" s="11">
        <v>2.4</v>
      </c>
      <c r="LV93" s="11">
        <v>0.36</v>
      </c>
      <c r="LW93" s="11">
        <v>0.72</v>
      </c>
      <c r="LX93" s="11">
        <v>0.72</v>
      </c>
      <c r="LZ93" s="11">
        <v>0.72</v>
      </c>
      <c r="MA93" s="11">
        <v>0.72</v>
      </c>
      <c r="MB93" s="11">
        <v>0.72</v>
      </c>
      <c r="MC93" s="11">
        <v>0.72</v>
      </c>
      <c r="MD93" s="11">
        <v>0.72</v>
      </c>
      <c r="ME93" s="11">
        <v>0.36</v>
      </c>
      <c r="MO93" s="11">
        <v>0.1</v>
      </c>
      <c r="MP93" s="11">
        <v>0.2</v>
      </c>
      <c r="MQ93" s="11">
        <v>0.2</v>
      </c>
      <c r="MR93" s="11">
        <v>0.2</v>
      </c>
      <c r="MS93" s="11">
        <v>0.3</v>
      </c>
      <c r="MU93" s="11">
        <v>0.4</v>
      </c>
      <c r="MV93" s="11">
        <v>0.54</v>
      </c>
      <c r="MW93" s="11">
        <v>0.67</v>
      </c>
      <c r="MX93" s="11">
        <v>0.67</v>
      </c>
      <c r="MY93" s="11">
        <v>0.34</v>
      </c>
      <c r="NB93" s="11">
        <v>0.07</v>
      </c>
      <c r="NC93" s="11">
        <v>0.13</v>
      </c>
      <c r="ND93" s="11">
        <v>0.13</v>
      </c>
      <c r="NE93" s="11">
        <v>0.07</v>
      </c>
      <c r="YA93" s="11">
        <v>0.68</v>
      </c>
      <c r="YC93" s="11">
        <v>2.71</v>
      </c>
      <c r="YD93" s="11">
        <v>2.71</v>
      </c>
      <c r="YE93" s="11">
        <v>2.71</v>
      </c>
      <c r="YF93" s="11">
        <v>2.71</v>
      </c>
      <c r="YG93" s="11">
        <v>2.71</v>
      </c>
      <c r="YH93" s="11">
        <v>2.71</v>
      </c>
      <c r="YJ93" s="11">
        <v>2.71</v>
      </c>
      <c r="YK93" s="11">
        <v>2.03</v>
      </c>
    </row>
    <row r="94" hidden="1" spans="1:700">
      <c r="A94" s="11" t="s">
        <v>696</v>
      </c>
      <c r="E94" s="11">
        <v>193</v>
      </c>
      <c r="F94" s="11">
        <v>0</v>
      </c>
      <c r="G94" s="572">
        <v>2354600</v>
      </c>
      <c r="H94" s="572">
        <v>2354600</v>
      </c>
      <c r="I94" s="206">
        <f t="shared" si="1"/>
        <v>0</v>
      </c>
      <c r="Y94" s="11">
        <v>0.97</v>
      </c>
      <c r="Z94" s="11">
        <v>0.97</v>
      </c>
      <c r="AA94" s="11">
        <v>0.97</v>
      </c>
      <c r="AB94" s="11">
        <v>0.97</v>
      </c>
      <c r="AD94" s="11">
        <v>0.97</v>
      </c>
      <c r="AE94" s="11">
        <v>0.97</v>
      </c>
      <c r="SU94" s="11">
        <v>0.14</v>
      </c>
      <c r="SV94" s="11">
        <v>0.55</v>
      </c>
      <c r="SW94" s="11">
        <v>0.55</v>
      </c>
      <c r="SX94" s="11">
        <v>0.55</v>
      </c>
      <c r="SZ94" s="11">
        <v>0.55</v>
      </c>
      <c r="TA94" s="11">
        <v>0.55</v>
      </c>
      <c r="TB94" s="11">
        <v>0.55</v>
      </c>
      <c r="TC94" s="11">
        <v>0.55</v>
      </c>
      <c r="TD94" s="11">
        <v>0.55</v>
      </c>
      <c r="TE94" s="11">
        <v>0.55</v>
      </c>
      <c r="TG94" s="11">
        <v>0.55</v>
      </c>
      <c r="TH94" s="11">
        <v>0.55</v>
      </c>
      <c r="TI94" s="11">
        <v>0.55</v>
      </c>
      <c r="TJ94" s="11">
        <v>0.55</v>
      </c>
      <c r="TK94" s="11">
        <v>0.55</v>
      </c>
      <c r="TL94" s="11">
        <v>0.55</v>
      </c>
      <c r="TN94" s="11">
        <v>0.55</v>
      </c>
      <c r="TO94" s="11">
        <v>0.55</v>
      </c>
      <c r="TP94" s="11">
        <v>0.55</v>
      </c>
      <c r="TQ94" s="11">
        <v>0.55</v>
      </c>
      <c r="TR94" s="11">
        <v>0.55</v>
      </c>
      <c r="TS94" s="11">
        <v>0.55</v>
      </c>
      <c r="TU94" s="11">
        <v>0.55</v>
      </c>
      <c r="TV94" s="11">
        <v>0.55</v>
      </c>
      <c r="TW94" s="11">
        <v>0.55</v>
      </c>
      <c r="TX94" s="11">
        <v>0.55</v>
      </c>
      <c r="TY94" s="11">
        <v>0.55</v>
      </c>
      <c r="TZ94" s="11">
        <v>0.55</v>
      </c>
      <c r="UB94" s="11">
        <v>0.55</v>
      </c>
      <c r="UC94" s="11">
        <v>0.55</v>
      </c>
      <c r="UD94" s="11">
        <v>0.55</v>
      </c>
      <c r="UE94" s="11">
        <v>0.55</v>
      </c>
      <c r="UF94" s="11">
        <v>0.55</v>
      </c>
      <c r="UG94" s="11">
        <v>0.55</v>
      </c>
      <c r="UI94" s="11">
        <v>0.55</v>
      </c>
      <c r="UJ94" s="11">
        <v>0.55</v>
      </c>
      <c r="UK94" s="11">
        <v>0.55</v>
      </c>
      <c r="UL94" s="11">
        <v>0.55</v>
      </c>
      <c r="UM94" s="11">
        <v>0.55</v>
      </c>
      <c r="UN94" s="11">
        <v>0.55</v>
      </c>
      <c r="UP94" s="11">
        <v>0.55</v>
      </c>
      <c r="UQ94" s="11">
        <v>0.55</v>
      </c>
      <c r="UR94" s="11">
        <v>0.55</v>
      </c>
      <c r="US94" s="11">
        <v>0.55</v>
      </c>
      <c r="UT94" s="11">
        <v>0.55</v>
      </c>
      <c r="UU94" s="11">
        <v>0.55</v>
      </c>
      <c r="UW94" s="11">
        <v>0.55</v>
      </c>
      <c r="UX94" s="11">
        <v>0.55</v>
      </c>
      <c r="UY94" s="11">
        <v>0.55</v>
      </c>
      <c r="UZ94" s="11">
        <v>0.55</v>
      </c>
      <c r="VA94" s="11">
        <v>0.55</v>
      </c>
      <c r="VB94" s="11">
        <v>0.55</v>
      </c>
      <c r="VD94" s="11">
        <v>0.55</v>
      </c>
      <c r="VE94" s="11">
        <v>0.55</v>
      </c>
      <c r="VF94" s="11">
        <v>0.55</v>
      </c>
      <c r="VG94" s="11">
        <v>0.55</v>
      </c>
      <c r="VH94" s="11">
        <v>0.74</v>
      </c>
      <c r="VI94" s="11">
        <v>1.31</v>
      </c>
      <c r="VK94" s="11">
        <v>1.31</v>
      </c>
      <c r="VL94" s="11">
        <v>1.31</v>
      </c>
      <c r="VM94" s="11">
        <v>1.31</v>
      </c>
      <c r="VN94" s="11">
        <v>1.31</v>
      </c>
      <c r="VO94" s="11">
        <v>1.31</v>
      </c>
      <c r="VP94" s="11">
        <v>1.31</v>
      </c>
      <c r="VR94" s="11">
        <v>1.31</v>
      </c>
      <c r="VS94" s="11">
        <v>1.25</v>
      </c>
      <c r="VT94" s="11">
        <v>1.08</v>
      </c>
      <c r="VU94" s="11">
        <v>1.08</v>
      </c>
      <c r="VV94" s="11">
        <v>1.08</v>
      </c>
      <c r="VW94" s="11">
        <v>1.08</v>
      </c>
      <c r="VY94" s="11">
        <v>0.94</v>
      </c>
      <c r="VZ94" s="11">
        <v>0.53</v>
      </c>
      <c r="WA94" s="11">
        <v>0.53</v>
      </c>
      <c r="WB94" s="11">
        <v>0.53</v>
      </c>
      <c r="WC94" s="11">
        <v>0.53</v>
      </c>
      <c r="WD94" s="11">
        <v>0.53</v>
      </c>
      <c r="WF94" s="11">
        <v>0.53</v>
      </c>
      <c r="WG94" s="11">
        <v>0.73</v>
      </c>
      <c r="WH94" s="11">
        <v>1.68</v>
      </c>
      <c r="WI94" s="11">
        <v>2.73</v>
      </c>
      <c r="WJ94" s="11">
        <v>2.61</v>
      </c>
      <c r="WK94" s="11">
        <v>2.23</v>
      </c>
      <c r="WM94" s="11">
        <v>2.23</v>
      </c>
      <c r="WN94" s="11">
        <v>2.23</v>
      </c>
      <c r="WO94" s="11">
        <v>2.23</v>
      </c>
      <c r="WQ94" s="11">
        <v>2.23</v>
      </c>
      <c r="WR94" s="11">
        <v>2.23</v>
      </c>
      <c r="WT94" s="11">
        <v>2.23</v>
      </c>
      <c r="WU94" s="11">
        <v>2.6</v>
      </c>
      <c r="WV94" s="11">
        <v>4.07</v>
      </c>
      <c r="WW94" s="11">
        <v>4.83</v>
      </c>
      <c r="WX94" s="11">
        <v>3.21</v>
      </c>
      <c r="WY94" s="11">
        <v>2.17</v>
      </c>
      <c r="XA94" s="11">
        <v>2.92</v>
      </c>
      <c r="XB94" s="11">
        <v>1.59</v>
      </c>
      <c r="XC94" s="11">
        <v>1.93</v>
      </c>
      <c r="XD94" s="11">
        <v>2.93</v>
      </c>
      <c r="XE94" s="11">
        <v>3.08</v>
      </c>
      <c r="XF94" s="11">
        <v>3.08</v>
      </c>
      <c r="XH94" s="11">
        <v>1.61</v>
      </c>
      <c r="XI94" s="11">
        <v>1.52</v>
      </c>
      <c r="XJ94" s="11">
        <v>1.89</v>
      </c>
      <c r="XK94" s="11">
        <v>1.6</v>
      </c>
      <c r="XL94" s="11">
        <v>1.6</v>
      </c>
      <c r="XM94" s="11">
        <v>1.6</v>
      </c>
      <c r="XO94" s="11">
        <v>1.6</v>
      </c>
      <c r="XP94" s="11">
        <v>1.6</v>
      </c>
      <c r="XQ94" s="11">
        <v>1.6</v>
      </c>
      <c r="XR94" s="11">
        <v>1.55</v>
      </c>
      <c r="XS94" s="11">
        <v>1.97</v>
      </c>
      <c r="XT94" s="11">
        <v>3.73</v>
      </c>
      <c r="XV94" s="11">
        <v>3.58</v>
      </c>
      <c r="XW94" s="11">
        <v>3.11</v>
      </c>
      <c r="XX94" s="11">
        <v>3.11</v>
      </c>
      <c r="XY94" s="11">
        <v>3.11</v>
      </c>
      <c r="XZ94" s="11">
        <v>3.11</v>
      </c>
      <c r="YA94" s="11">
        <v>3.11</v>
      </c>
      <c r="YC94" s="11">
        <v>3.11</v>
      </c>
      <c r="YD94" s="11">
        <v>2.33</v>
      </c>
      <c r="YF94" s="11">
        <v>0.05</v>
      </c>
      <c r="YG94" s="11">
        <v>0.2</v>
      </c>
      <c r="YH94" s="11">
        <v>0.2</v>
      </c>
      <c r="YJ94" s="11">
        <v>0.2</v>
      </c>
      <c r="YK94" s="11">
        <v>0.2</v>
      </c>
      <c r="YL94" s="11">
        <v>0.41</v>
      </c>
      <c r="YM94" s="11">
        <v>1.05</v>
      </c>
      <c r="YN94" s="11">
        <v>1.05</v>
      </c>
      <c r="YO94" s="11">
        <v>1.05</v>
      </c>
      <c r="YQ94" s="11">
        <v>1.05</v>
      </c>
      <c r="YR94" s="11">
        <v>1.23</v>
      </c>
      <c r="YS94" s="11">
        <v>1.77</v>
      </c>
      <c r="YT94" s="11">
        <v>1.77</v>
      </c>
      <c r="YU94" s="11">
        <v>1.77</v>
      </c>
      <c r="YV94" s="11">
        <v>1.33</v>
      </c>
      <c r="YZ94" s="11">
        <v>0.05</v>
      </c>
      <c r="ZA94" s="11">
        <v>0.2</v>
      </c>
      <c r="ZB94" s="11">
        <v>0.2</v>
      </c>
      <c r="ZC94" s="11">
        <v>0.2</v>
      </c>
      <c r="ZE94" s="11">
        <v>0.2</v>
      </c>
      <c r="ZF94" s="11">
        <v>0.15</v>
      </c>
      <c r="ZM94" s="206">
        <v>0.48</v>
      </c>
      <c r="ZN94" s="206">
        <v>1.93</v>
      </c>
      <c r="ZO94" s="11">
        <v>1.93</v>
      </c>
      <c r="ZP94" s="11">
        <v>1.93</v>
      </c>
      <c r="ZQ94" s="11">
        <v>1.93</v>
      </c>
      <c r="ZS94" s="11">
        <v>1.93</v>
      </c>
      <c r="ZT94" s="11">
        <v>1.93</v>
      </c>
      <c r="ZU94" s="11">
        <v>1.93</v>
      </c>
      <c r="ZV94" s="11">
        <v>1.93</v>
      </c>
      <c r="ZW94" s="11">
        <v>1.93</v>
      </c>
      <c r="ZX94" s="11">
        <v>1.45</v>
      </c>
    </row>
    <row r="95" hidden="1" spans="1:700">
      <c r="A95" s="11" t="s">
        <v>697</v>
      </c>
      <c r="E95" s="11">
        <v>5900</v>
      </c>
      <c r="F95" s="11">
        <v>177</v>
      </c>
      <c r="G95" s="572">
        <v>737500</v>
      </c>
      <c r="H95" s="572">
        <v>737500</v>
      </c>
      <c r="I95" s="206">
        <f t="shared" si="1"/>
        <v>177</v>
      </c>
      <c r="Y95" s="11">
        <v>29.5</v>
      </c>
      <c r="Z95" s="11">
        <v>29.5</v>
      </c>
      <c r="AA95" s="11">
        <v>29.5</v>
      </c>
      <c r="AB95" s="11">
        <v>29.5</v>
      </c>
      <c r="AD95" s="11">
        <v>29.5</v>
      </c>
      <c r="AE95" s="11">
        <v>29.5</v>
      </c>
      <c r="VS95" s="11">
        <v>4.92</v>
      </c>
      <c r="VT95" s="11">
        <v>19.67</v>
      </c>
      <c r="VU95" s="11">
        <v>19.67</v>
      </c>
      <c r="VV95" s="11">
        <v>19.67</v>
      </c>
      <c r="VW95" s="11">
        <v>19.67</v>
      </c>
      <c r="VY95" s="11">
        <v>19.67</v>
      </c>
      <c r="VZ95" s="11">
        <v>34.75</v>
      </c>
      <c r="WA95" s="11">
        <v>80.01</v>
      </c>
      <c r="WB95" s="11">
        <v>80.01</v>
      </c>
      <c r="WC95" s="11">
        <v>80.01</v>
      </c>
      <c r="WD95" s="11">
        <v>80.01</v>
      </c>
      <c r="WF95" s="11">
        <v>80.01</v>
      </c>
      <c r="WG95" s="11">
        <v>98.87</v>
      </c>
      <c r="WH95" s="11">
        <v>155.44</v>
      </c>
      <c r="WI95" s="11">
        <v>155.44</v>
      </c>
      <c r="WJ95" s="11">
        <v>155.44</v>
      </c>
      <c r="WK95" s="11">
        <v>155.44</v>
      </c>
      <c r="WM95" s="11">
        <v>155.44</v>
      </c>
      <c r="WN95" s="11">
        <v>158.73</v>
      </c>
      <c r="WO95" s="11">
        <v>168.59</v>
      </c>
      <c r="WQ95" s="11">
        <v>143.7</v>
      </c>
      <c r="WR95" s="11">
        <v>69.03</v>
      </c>
      <c r="WT95" s="11">
        <v>69.03</v>
      </c>
      <c r="WU95" s="11">
        <v>69.03</v>
      </c>
      <c r="WV95" s="11">
        <v>74.19</v>
      </c>
      <c r="WW95" s="11">
        <v>89.69</v>
      </c>
      <c r="WX95" s="11">
        <v>89.69</v>
      </c>
      <c r="WY95" s="11">
        <v>89.69</v>
      </c>
      <c r="XA95" s="11">
        <v>89.69</v>
      </c>
      <c r="XB95" s="11">
        <v>89.69</v>
      </c>
      <c r="XC95" s="11">
        <v>80.64</v>
      </c>
      <c r="XD95" s="11">
        <v>45.03</v>
      </c>
      <c r="XE95" s="11">
        <v>19.67</v>
      </c>
      <c r="XF95" s="11">
        <v>21.31</v>
      </c>
      <c r="XH95" s="11">
        <v>26.24</v>
      </c>
      <c r="XI95" s="11">
        <v>26.24</v>
      </c>
      <c r="XJ95" s="11">
        <v>26.24</v>
      </c>
      <c r="XK95" s="11">
        <v>26.24</v>
      </c>
      <c r="XL95" s="11">
        <v>26.24</v>
      </c>
      <c r="XM95" s="11">
        <v>26.24</v>
      </c>
      <c r="XO95" s="11">
        <v>26.24</v>
      </c>
      <c r="XP95" s="11">
        <v>26.24</v>
      </c>
      <c r="XQ95" s="11">
        <v>26.24</v>
      </c>
      <c r="XR95" s="11">
        <v>26.24</v>
      </c>
      <c r="XS95" s="11">
        <v>31.71</v>
      </c>
      <c r="XT95" s="11">
        <v>46.47</v>
      </c>
      <c r="XV95" s="11">
        <v>44.13</v>
      </c>
      <c r="XW95" s="11">
        <v>51.9</v>
      </c>
      <c r="XX95" s="11">
        <v>51.9</v>
      </c>
      <c r="XY95" s="11">
        <v>51.9</v>
      </c>
      <c r="XZ95" s="11">
        <v>51.9</v>
      </c>
      <c r="YA95" s="11">
        <v>51.9</v>
      </c>
      <c r="YC95" s="11">
        <v>51.9</v>
      </c>
      <c r="YD95" s="11">
        <v>61.2</v>
      </c>
      <c r="YE95" s="11">
        <v>89.08</v>
      </c>
      <c r="YF95" s="11">
        <v>95.24</v>
      </c>
      <c r="YG95" s="11">
        <v>113.71</v>
      </c>
      <c r="YH95" s="11">
        <v>113.71</v>
      </c>
      <c r="YJ95" s="11">
        <v>113.71</v>
      </c>
      <c r="YK95" s="11">
        <v>113.71</v>
      </c>
      <c r="YL95" s="11">
        <v>112.51</v>
      </c>
      <c r="YM95" s="11">
        <v>108.91</v>
      </c>
      <c r="YN95" s="11">
        <v>108.91</v>
      </c>
      <c r="YO95" s="11">
        <v>89.29</v>
      </c>
      <c r="YQ95" s="11">
        <v>30.81</v>
      </c>
      <c r="YR95" s="11">
        <v>31.95</v>
      </c>
      <c r="YS95" s="11">
        <v>31.95</v>
      </c>
      <c r="YT95" s="11">
        <v>31.95</v>
      </c>
      <c r="YU95" s="11">
        <v>31.95</v>
      </c>
      <c r="YV95" s="11">
        <v>28.07</v>
      </c>
      <c r="YX95" s="11">
        <v>16.4</v>
      </c>
      <c r="YY95" s="11">
        <v>22.77</v>
      </c>
      <c r="YZ95" s="11">
        <v>41.89</v>
      </c>
      <c r="ZA95" s="11">
        <v>41.89</v>
      </c>
      <c r="ZB95" s="11">
        <v>41.89</v>
      </c>
      <c r="ZC95" s="11">
        <v>41.89</v>
      </c>
      <c r="ZE95" s="11">
        <v>37.79</v>
      </c>
      <c r="ZF95" s="11">
        <v>25.49</v>
      </c>
      <c r="ZG95" s="11">
        <v>22.09</v>
      </c>
      <c r="ZH95" s="11">
        <v>11.9</v>
      </c>
      <c r="ZI95" s="11">
        <v>11.9</v>
      </c>
      <c r="ZJ95" s="11">
        <v>11.9</v>
      </c>
      <c r="ZL95" s="11">
        <v>11.9</v>
      </c>
      <c r="ZM95" s="206">
        <v>23.67</v>
      </c>
      <c r="ZN95" s="206">
        <v>59</v>
      </c>
      <c r="ZO95" s="11">
        <v>59</v>
      </c>
      <c r="ZP95" s="11">
        <v>59</v>
      </c>
      <c r="ZQ95" s="11">
        <v>59</v>
      </c>
      <c r="ZS95" s="11">
        <v>59</v>
      </c>
      <c r="ZT95" s="11">
        <v>59</v>
      </c>
      <c r="ZU95" s="11">
        <v>59</v>
      </c>
      <c r="ZV95" s="11">
        <v>59</v>
      </c>
      <c r="ZW95" s="11">
        <v>59</v>
      </c>
      <c r="ZX95" s="11">
        <v>44.25</v>
      </c>
    </row>
    <row r="96" hidden="1" spans="1:700">
      <c r="A96" s="11" t="s">
        <v>698</v>
      </c>
      <c r="E96" s="11">
        <v>910</v>
      </c>
      <c r="F96" s="11">
        <v>27.3</v>
      </c>
      <c r="G96" s="572">
        <v>118300</v>
      </c>
      <c r="H96" s="572">
        <v>118300</v>
      </c>
      <c r="I96" s="206">
        <f t="shared" si="1"/>
        <v>27.3</v>
      </c>
      <c r="Y96" s="11">
        <v>4.55</v>
      </c>
      <c r="Z96" s="11">
        <v>4.55</v>
      </c>
      <c r="AA96" s="11">
        <v>4.55</v>
      </c>
      <c r="AB96" s="11">
        <v>4.55</v>
      </c>
      <c r="AD96" s="11">
        <v>4.55</v>
      </c>
      <c r="AE96" s="11">
        <v>4.55</v>
      </c>
      <c r="VS96" s="11">
        <v>0.76</v>
      </c>
      <c r="VT96" s="11">
        <v>3.03</v>
      </c>
      <c r="VU96" s="11">
        <v>3.03</v>
      </c>
      <c r="VV96" s="11">
        <v>3.03</v>
      </c>
      <c r="VW96" s="11">
        <v>3.03</v>
      </c>
      <c r="VY96" s="11">
        <v>3.03</v>
      </c>
      <c r="VZ96" s="11">
        <v>3.03</v>
      </c>
      <c r="WA96" s="11">
        <v>3.03</v>
      </c>
      <c r="WB96" s="11">
        <v>3.03</v>
      </c>
      <c r="WC96" s="11">
        <v>3.03</v>
      </c>
      <c r="WD96" s="11">
        <v>3.03</v>
      </c>
      <c r="WF96" s="11">
        <v>3.03</v>
      </c>
      <c r="WG96" s="11">
        <v>3.03</v>
      </c>
      <c r="WH96" s="11">
        <v>3.03</v>
      </c>
      <c r="WI96" s="11">
        <v>3.03</v>
      </c>
      <c r="WJ96" s="11">
        <v>3.03</v>
      </c>
      <c r="WK96" s="11">
        <v>3.03</v>
      </c>
      <c r="WM96" s="11">
        <v>3.03</v>
      </c>
      <c r="WN96" s="11">
        <v>3.03</v>
      </c>
      <c r="WO96" s="11">
        <v>3.03</v>
      </c>
      <c r="WQ96" s="11">
        <v>3.03</v>
      </c>
      <c r="WR96" s="11">
        <v>3.03</v>
      </c>
      <c r="WT96" s="11">
        <v>3.03</v>
      </c>
      <c r="WU96" s="11">
        <v>3.03</v>
      </c>
      <c r="WV96" s="11">
        <v>3.03</v>
      </c>
      <c r="WW96" s="11">
        <v>3.03</v>
      </c>
      <c r="WX96" s="11">
        <v>3.03</v>
      </c>
      <c r="WY96" s="11">
        <v>3.03</v>
      </c>
      <c r="XA96" s="11">
        <v>3.03</v>
      </c>
      <c r="XB96" s="11">
        <v>3.03</v>
      </c>
      <c r="XC96" s="11">
        <v>3.03</v>
      </c>
      <c r="XD96" s="11">
        <v>3.03</v>
      </c>
      <c r="XE96" s="11">
        <v>3.03</v>
      </c>
      <c r="XF96" s="11">
        <v>3.03</v>
      </c>
      <c r="XH96" s="11">
        <v>3.03</v>
      </c>
      <c r="XI96" s="11">
        <v>3.03</v>
      </c>
      <c r="XJ96" s="11">
        <v>3.03</v>
      </c>
      <c r="XK96" s="11">
        <v>3.03</v>
      </c>
      <c r="XL96" s="11">
        <v>3.03</v>
      </c>
      <c r="XM96" s="11">
        <v>3.03</v>
      </c>
      <c r="XO96" s="11">
        <v>3.03</v>
      </c>
      <c r="XP96" s="11">
        <v>3.03</v>
      </c>
      <c r="XQ96" s="11">
        <v>3.03</v>
      </c>
      <c r="XR96" s="11">
        <v>3.03</v>
      </c>
      <c r="XS96" s="11">
        <v>3.03</v>
      </c>
      <c r="XT96" s="11">
        <v>3.03</v>
      </c>
      <c r="XV96" s="11">
        <v>6.42</v>
      </c>
      <c r="XW96" s="11">
        <v>16.58</v>
      </c>
      <c r="XX96" s="11">
        <v>16.58</v>
      </c>
      <c r="XY96" s="11">
        <v>16.58</v>
      </c>
      <c r="XZ96" s="11">
        <v>16.58</v>
      </c>
      <c r="YA96" s="11">
        <v>16.58</v>
      </c>
      <c r="YC96" s="11">
        <v>16.58</v>
      </c>
      <c r="YD96" s="11">
        <v>16.58</v>
      </c>
      <c r="YE96" s="11">
        <v>16.58</v>
      </c>
      <c r="YF96" s="11">
        <v>24.63</v>
      </c>
      <c r="YG96" s="11">
        <v>48.76</v>
      </c>
      <c r="YH96" s="11">
        <v>48.76</v>
      </c>
      <c r="YJ96" s="11">
        <v>48.76</v>
      </c>
      <c r="YK96" s="11">
        <v>48.76</v>
      </c>
      <c r="YL96" s="11">
        <v>48</v>
      </c>
      <c r="YM96" s="11">
        <v>45.73</v>
      </c>
      <c r="YN96" s="11">
        <v>45.73</v>
      </c>
      <c r="YO96" s="11">
        <v>39.38</v>
      </c>
      <c r="YQ96" s="11">
        <v>20.32</v>
      </c>
      <c r="YR96" s="11">
        <v>20.32</v>
      </c>
      <c r="YS96" s="11">
        <v>20.32</v>
      </c>
      <c r="YT96" s="11">
        <v>20.32</v>
      </c>
      <c r="YU96" s="11">
        <v>20.32</v>
      </c>
      <c r="YV96" s="11">
        <v>15.24</v>
      </c>
      <c r="ZM96" s="206">
        <v>2.28</v>
      </c>
      <c r="ZN96" s="206">
        <v>9.1</v>
      </c>
      <c r="ZO96" s="11">
        <v>9.1</v>
      </c>
      <c r="ZP96" s="11">
        <v>9.1</v>
      </c>
      <c r="ZQ96" s="11">
        <v>9.1</v>
      </c>
      <c r="ZS96" s="11">
        <v>9.1</v>
      </c>
      <c r="ZT96" s="11">
        <v>9.1</v>
      </c>
      <c r="ZU96" s="11">
        <v>9.1</v>
      </c>
      <c r="ZV96" s="11">
        <v>9.1</v>
      </c>
      <c r="ZW96" s="11">
        <v>9.1</v>
      </c>
      <c r="ZX96" s="11">
        <v>6.83</v>
      </c>
    </row>
    <row r="97" hidden="1" spans="1:700">
      <c r="A97" s="11" t="s">
        <v>699</v>
      </c>
      <c r="E97" s="11">
        <v>5900</v>
      </c>
      <c r="F97" s="11">
        <v>177</v>
      </c>
      <c r="G97" s="572">
        <v>1091500</v>
      </c>
      <c r="H97" s="572">
        <v>1091500</v>
      </c>
      <c r="I97" s="206">
        <f t="shared" ref="I97:I155" si="2">F97</f>
        <v>177</v>
      </c>
      <c r="Y97" s="11">
        <v>29.5</v>
      </c>
      <c r="Z97" s="11">
        <v>29.5</v>
      </c>
      <c r="AA97" s="11">
        <v>29.5</v>
      </c>
      <c r="AB97" s="11">
        <v>29.5</v>
      </c>
      <c r="AD97" s="11">
        <v>29.5</v>
      </c>
      <c r="AE97" s="11">
        <v>29.5</v>
      </c>
      <c r="VS97" s="11">
        <v>4.92</v>
      </c>
      <c r="VT97" s="11">
        <v>19.67</v>
      </c>
      <c r="VU97" s="11">
        <v>19.67</v>
      </c>
      <c r="VV97" s="11">
        <v>19.67</v>
      </c>
      <c r="VW97" s="11">
        <v>19.67</v>
      </c>
      <c r="VY97" s="11">
        <v>19.67</v>
      </c>
      <c r="VZ97" s="11">
        <v>34.75</v>
      </c>
      <c r="WA97" s="11">
        <v>80.01</v>
      </c>
      <c r="WB97" s="11">
        <v>80.01</v>
      </c>
      <c r="WC97" s="11">
        <v>80.01</v>
      </c>
      <c r="WD97" s="11">
        <v>80.01</v>
      </c>
      <c r="WF97" s="11">
        <v>80.01</v>
      </c>
      <c r="WG97" s="11">
        <v>98.87</v>
      </c>
      <c r="WH97" s="11">
        <v>155.44</v>
      </c>
      <c r="WI97" s="11">
        <v>155.44</v>
      </c>
      <c r="WJ97" s="11">
        <v>155.44</v>
      </c>
      <c r="WK97" s="11">
        <v>155.44</v>
      </c>
      <c r="WM97" s="11">
        <v>155.44</v>
      </c>
      <c r="WN97" s="11">
        <v>158.73</v>
      </c>
      <c r="WO97" s="11">
        <v>168.6</v>
      </c>
      <c r="WQ97" s="11">
        <v>143.7</v>
      </c>
      <c r="WR97" s="11">
        <v>69.03</v>
      </c>
      <c r="WT97" s="11">
        <v>69.03</v>
      </c>
      <c r="WU97" s="11">
        <v>69.03</v>
      </c>
      <c r="WV97" s="11">
        <v>65.74</v>
      </c>
      <c r="WW97" s="11">
        <v>55.87</v>
      </c>
      <c r="WX97" s="11">
        <v>55.87</v>
      </c>
      <c r="WY97" s="11">
        <v>65.74</v>
      </c>
      <c r="XA97" s="11">
        <v>95.33</v>
      </c>
      <c r="XB97" s="11">
        <v>95.33</v>
      </c>
      <c r="XC97" s="11">
        <v>86.28</v>
      </c>
      <c r="XD97" s="11">
        <v>59.12</v>
      </c>
      <c r="XE97" s="11">
        <v>59.12</v>
      </c>
      <c r="XF97" s="11">
        <v>50.9</v>
      </c>
      <c r="XH97" s="11">
        <v>26.24</v>
      </c>
      <c r="XI97" s="11">
        <v>26.24</v>
      </c>
      <c r="XJ97" s="11">
        <v>26.24</v>
      </c>
      <c r="XK97" s="11">
        <v>26.24</v>
      </c>
      <c r="XL97" s="11">
        <v>26.24</v>
      </c>
      <c r="XM97" s="11">
        <v>26.24</v>
      </c>
      <c r="XO97" s="11">
        <v>26.24</v>
      </c>
      <c r="XP97" s="11">
        <v>26.24</v>
      </c>
      <c r="XQ97" s="11">
        <v>26.24</v>
      </c>
      <c r="XR97" s="11">
        <v>26.24</v>
      </c>
      <c r="XS97" s="11">
        <v>31.71</v>
      </c>
      <c r="XT97" s="11">
        <v>46.47</v>
      </c>
      <c r="XV97" s="11">
        <v>44.13</v>
      </c>
      <c r="XW97" s="11">
        <v>51.9</v>
      </c>
      <c r="XX97" s="11">
        <v>51.9</v>
      </c>
      <c r="XY97" s="11">
        <v>51.9</v>
      </c>
      <c r="XZ97" s="11">
        <v>51.9</v>
      </c>
      <c r="YA97" s="11">
        <v>51.9</v>
      </c>
      <c r="YC97" s="11">
        <v>51.9</v>
      </c>
      <c r="YD97" s="11">
        <v>46.44</v>
      </c>
      <c r="YE97" s="11">
        <v>44.8</v>
      </c>
      <c r="YF97" s="11">
        <v>95.23</v>
      </c>
      <c r="YG97" s="11">
        <v>113.7</v>
      </c>
      <c r="YH97" s="11">
        <v>113.7</v>
      </c>
      <c r="YJ97" s="11">
        <v>113.7</v>
      </c>
      <c r="YK97" s="11">
        <v>113.7</v>
      </c>
      <c r="YL97" s="11">
        <v>112.51</v>
      </c>
      <c r="YM97" s="11">
        <v>108.91</v>
      </c>
      <c r="YN97" s="11">
        <v>108.91</v>
      </c>
      <c r="YO97" s="11">
        <v>104.05</v>
      </c>
      <c r="YQ97" s="11">
        <v>81.46</v>
      </c>
      <c r="YR97" s="11">
        <v>57.45</v>
      </c>
      <c r="YS97" s="11">
        <v>57.45</v>
      </c>
      <c r="YT97" s="11">
        <v>57.45</v>
      </c>
      <c r="YU97" s="11">
        <v>57.45</v>
      </c>
      <c r="YV97" s="11">
        <v>53.56</v>
      </c>
      <c r="YX97" s="11">
        <v>41.89</v>
      </c>
      <c r="YY97" s="11">
        <v>35.52</v>
      </c>
      <c r="YZ97" s="11">
        <v>16.4</v>
      </c>
      <c r="ZA97" s="11">
        <v>16.4</v>
      </c>
      <c r="ZB97" s="11">
        <v>16.4</v>
      </c>
      <c r="ZC97" s="11">
        <v>16.4</v>
      </c>
      <c r="ZE97" s="11">
        <v>12.3</v>
      </c>
      <c r="ZG97" s="11">
        <v>2.97</v>
      </c>
      <c r="ZH97" s="11">
        <v>11.9</v>
      </c>
      <c r="ZI97" s="11">
        <v>11.9</v>
      </c>
      <c r="ZJ97" s="11">
        <v>11.9</v>
      </c>
      <c r="ZL97" s="11">
        <v>11.9</v>
      </c>
      <c r="ZM97" s="206">
        <v>23.67</v>
      </c>
      <c r="ZN97" s="206">
        <v>59</v>
      </c>
      <c r="ZO97" s="11">
        <v>59</v>
      </c>
      <c r="ZP97" s="11">
        <v>59</v>
      </c>
      <c r="ZQ97" s="11">
        <v>59</v>
      </c>
      <c r="ZS97" s="11">
        <v>59</v>
      </c>
      <c r="ZT97" s="11">
        <v>59</v>
      </c>
      <c r="ZU97" s="11">
        <v>59</v>
      </c>
      <c r="ZV97" s="11">
        <v>59</v>
      </c>
      <c r="ZW97" s="11">
        <v>59</v>
      </c>
      <c r="ZX97" s="11">
        <v>44.25</v>
      </c>
    </row>
    <row r="98" hidden="1" spans="1:700">
      <c r="A98" s="11" t="s">
        <v>700</v>
      </c>
      <c r="E98" s="11">
        <v>910</v>
      </c>
      <c r="F98" s="11">
        <v>27.3</v>
      </c>
      <c r="G98" s="572">
        <v>200200</v>
      </c>
      <c r="H98" s="572">
        <v>200200</v>
      </c>
      <c r="I98" s="206">
        <f t="shared" si="2"/>
        <v>27.3</v>
      </c>
      <c r="Y98" s="11">
        <v>4.55</v>
      </c>
      <c r="Z98" s="11">
        <v>4.55</v>
      </c>
      <c r="AA98" s="11">
        <v>4.55</v>
      </c>
      <c r="AB98" s="11">
        <v>4.55</v>
      </c>
      <c r="AD98" s="11">
        <v>4.55</v>
      </c>
      <c r="AE98" s="11">
        <v>4.55</v>
      </c>
      <c r="VS98" s="11">
        <v>0.76</v>
      </c>
      <c r="VT98" s="11">
        <v>3.03</v>
      </c>
      <c r="VU98" s="11">
        <v>3.03</v>
      </c>
      <c r="VV98" s="11">
        <v>3.03</v>
      </c>
      <c r="VW98" s="11">
        <v>3.03</v>
      </c>
      <c r="VY98" s="11">
        <v>3.03</v>
      </c>
      <c r="VZ98" s="11">
        <v>3.03</v>
      </c>
      <c r="WA98" s="11">
        <v>3.03</v>
      </c>
      <c r="WB98" s="11">
        <v>3.03</v>
      </c>
      <c r="WC98" s="11">
        <v>3.03</v>
      </c>
      <c r="WD98" s="11">
        <v>3.03</v>
      </c>
      <c r="WF98" s="11">
        <v>3.03</v>
      </c>
      <c r="WG98" s="11">
        <v>3.03</v>
      </c>
      <c r="WH98" s="11">
        <v>3.03</v>
      </c>
      <c r="WI98" s="11">
        <v>3.03</v>
      </c>
      <c r="WJ98" s="11">
        <v>3.03</v>
      </c>
      <c r="WK98" s="11">
        <v>3.03</v>
      </c>
      <c r="WM98" s="11">
        <v>3.03</v>
      </c>
      <c r="WN98" s="11">
        <v>3.03</v>
      </c>
      <c r="WO98" s="11">
        <v>3.03</v>
      </c>
      <c r="WQ98" s="11">
        <v>3.03</v>
      </c>
      <c r="WR98" s="11">
        <v>3.03</v>
      </c>
      <c r="WT98" s="11">
        <v>3.03</v>
      </c>
      <c r="WU98" s="11">
        <v>3.03</v>
      </c>
      <c r="WV98" s="11">
        <v>3.03</v>
      </c>
      <c r="WW98" s="11">
        <v>3.03</v>
      </c>
      <c r="WX98" s="11">
        <v>3.03</v>
      </c>
      <c r="WY98" s="11">
        <v>3.03</v>
      </c>
      <c r="XA98" s="11">
        <v>3.03</v>
      </c>
      <c r="XB98" s="11">
        <v>3.03</v>
      </c>
      <c r="XC98" s="11">
        <v>3.03</v>
      </c>
      <c r="XD98" s="11">
        <v>3.03</v>
      </c>
      <c r="XE98" s="11">
        <v>3.03</v>
      </c>
      <c r="XF98" s="11">
        <v>3.03</v>
      </c>
      <c r="XH98" s="11">
        <v>3.03</v>
      </c>
      <c r="XI98" s="11">
        <v>3.03</v>
      </c>
      <c r="XJ98" s="11">
        <v>3.03</v>
      </c>
      <c r="XK98" s="11">
        <v>3.03</v>
      </c>
      <c r="XL98" s="11">
        <v>3.03</v>
      </c>
      <c r="XM98" s="11">
        <v>3.03</v>
      </c>
      <c r="XO98" s="11">
        <v>3.03</v>
      </c>
      <c r="XP98" s="11">
        <v>3.03</v>
      </c>
      <c r="XQ98" s="11">
        <v>3.03</v>
      </c>
      <c r="XR98" s="11">
        <v>3.03</v>
      </c>
      <c r="XS98" s="11">
        <v>3.03</v>
      </c>
      <c r="XT98" s="11">
        <v>3.03</v>
      </c>
      <c r="XV98" s="11">
        <v>6.42</v>
      </c>
      <c r="XW98" s="11">
        <v>16.58</v>
      </c>
      <c r="XX98" s="11">
        <v>16.58</v>
      </c>
      <c r="XY98" s="11">
        <v>16.58</v>
      </c>
      <c r="XZ98" s="11">
        <v>16.58</v>
      </c>
      <c r="YA98" s="11">
        <v>16.58</v>
      </c>
      <c r="YC98" s="11">
        <v>16.58</v>
      </c>
      <c r="YD98" s="11">
        <v>16.58</v>
      </c>
      <c r="YE98" s="11">
        <v>16.58</v>
      </c>
      <c r="YF98" s="11">
        <v>24.63</v>
      </c>
      <c r="YG98" s="11">
        <v>48.76</v>
      </c>
      <c r="YH98" s="11">
        <v>48.76</v>
      </c>
      <c r="YJ98" s="11">
        <v>48.76</v>
      </c>
      <c r="YK98" s="11">
        <v>48.76</v>
      </c>
      <c r="YL98" s="11">
        <v>48</v>
      </c>
      <c r="YM98" s="11">
        <v>45.73</v>
      </c>
      <c r="YN98" s="11">
        <v>45.73</v>
      </c>
      <c r="YO98" s="11">
        <v>39.38</v>
      </c>
      <c r="YQ98" s="11">
        <v>20.32</v>
      </c>
      <c r="YR98" s="11">
        <v>20.32</v>
      </c>
      <c r="YS98" s="11">
        <v>20.32</v>
      </c>
      <c r="YT98" s="11">
        <v>20.32</v>
      </c>
      <c r="YU98" s="11">
        <v>20.32</v>
      </c>
      <c r="YV98" s="11">
        <v>15.24</v>
      </c>
      <c r="ZM98" s="206">
        <v>2.28</v>
      </c>
      <c r="ZN98" s="206">
        <v>9.1</v>
      </c>
      <c r="ZO98" s="11">
        <v>9.1</v>
      </c>
      <c r="ZP98" s="11">
        <v>9.1</v>
      </c>
      <c r="ZQ98" s="11">
        <v>9.1</v>
      </c>
      <c r="ZS98" s="11">
        <v>9.1</v>
      </c>
      <c r="ZT98" s="11">
        <v>9.1</v>
      </c>
      <c r="ZU98" s="11">
        <v>9.1</v>
      </c>
      <c r="ZV98" s="11">
        <v>9.1</v>
      </c>
      <c r="ZW98" s="11">
        <v>9.1</v>
      </c>
      <c r="ZX98" s="11">
        <v>6.83</v>
      </c>
    </row>
    <row r="99" hidden="1" spans="1:700">
      <c r="A99" s="11" t="s">
        <v>701</v>
      </c>
      <c r="E99" s="11">
        <v>15</v>
      </c>
      <c r="F99" s="11">
        <v>0.45</v>
      </c>
      <c r="G99" s="572">
        <v>3750</v>
      </c>
      <c r="H99" s="572">
        <v>3750</v>
      </c>
      <c r="I99" s="206">
        <f t="shared" si="2"/>
        <v>0.45</v>
      </c>
      <c r="Y99" s="11">
        <v>0.08</v>
      </c>
      <c r="Z99" s="11">
        <v>0.08</v>
      </c>
      <c r="AA99" s="11">
        <v>0.08</v>
      </c>
      <c r="AB99" s="11">
        <v>0.08</v>
      </c>
      <c r="AD99" s="11">
        <v>0.08</v>
      </c>
      <c r="AE99" s="11">
        <v>0.08</v>
      </c>
      <c r="VS99" s="11">
        <v>0.01</v>
      </c>
      <c r="VT99" s="11">
        <v>0.05</v>
      </c>
      <c r="VU99" s="11">
        <v>0.05</v>
      </c>
      <c r="VV99" s="11">
        <v>0.05</v>
      </c>
      <c r="VW99" s="11">
        <v>0.05</v>
      </c>
      <c r="VY99" s="11">
        <v>0.05</v>
      </c>
      <c r="VZ99" s="11">
        <v>0.05</v>
      </c>
      <c r="WA99" s="11">
        <v>0.05</v>
      </c>
      <c r="WB99" s="11">
        <v>0.05</v>
      </c>
      <c r="WC99" s="11">
        <v>0.05</v>
      </c>
      <c r="WD99" s="11">
        <v>0.05</v>
      </c>
      <c r="WF99" s="11">
        <v>0.05</v>
      </c>
      <c r="WG99" s="11">
        <v>0.05</v>
      </c>
      <c r="WH99" s="11">
        <v>0.05</v>
      </c>
      <c r="WI99" s="11">
        <v>0.05</v>
      </c>
      <c r="WJ99" s="11">
        <v>0.05</v>
      </c>
      <c r="WK99" s="11">
        <v>0.05</v>
      </c>
      <c r="WM99" s="11">
        <v>0.05</v>
      </c>
      <c r="WN99" s="11">
        <v>0.05</v>
      </c>
      <c r="WO99" s="11">
        <v>0.05</v>
      </c>
      <c r="WQ99" s="11">
        <v>0.05</v>
      </c>
      <c r="WR99" s="11">
        <v>0.05</v>
      </c>
      <c r="WT99" s="11">
        <v>0.05</v>
      </c>
      <c r="WU99" s="11">
        <v>0.05</v>
      </c>
      <c r="WV99" s="11">
        <v>0.05</v>
      </c>
      <c r="WW99" s="11">
        <v>0.05</v>
      </c>
      <c r="WX99" s="11">
        <v>0.05</v>
      </c>
      <c r="WY99" s="11">
        <v>0.05</v>
      </c>
      <c r="XA99" s="11">
        <v>0.05</v>
      </c>
      <c r="XB99" s="11">
        <v>0.05</v>
      </c>
      <c r="XC99" s="11">
        <v>0.05</v>
      </c>
      <c r="XD99" s="11">
        <v>0.05</v>
      </c>
      <c r="XE99" s="11">
        <v>0.05</v>
      </c>
      <c r="XF99" s="11">
        <v>0.05</v>
      </c>
      <c r="XH99" s="11">
        <v>0.05</v>
      </c>
      <c r="XI99" s="11">
        <v>0.05</v>
      </c>
      <c r="XJ99" s="11">
        <v>0.05</v>
      </c>
      <c r="XK99" s="11">
        <v>0.05</v>
      </c>
      <c r="XL99" s="11">
        <v>0.05</v>
      </c>
      <c r="XM99" s="11">
        <v>0.05</v>
      </c>
      <c r="XO99" s="11">
        <v>0.05</v>
      </c>
      <c r="XP99" s="11">
        <v>0.05</v>
      </c>
      <c r="XQ99" s="11">
        <v>0.05</v>
      </c>
      <c r="XR99" s="11">
        <v>0.05</v>
      </c>
      <c r="XS99" s="11">
        <v>0.05</v>
      </c>
      <c r="XT99" s="11">
        <v>0.05</v>
      </c>
      <c r="XV99" s="11">
        <v>0.11</v>
      </c>
      <c r="XW99" s="11">
        <v>0.27</v>
      </c>
      <c r="XX99" s="11">
        <v>0.27</v>
      </c>
      <c r="XY99" s="11">
        <v>0.27</v>
      </c>
      <c r="XZ99" s="11">
        <v>0.27</v>
      </c>
      <c r="YA99" s="11">
        <v>0.27</v>
      </c>
      <c r="YC99" s="11">
        <v>0.27</v>
      </c>
      <c r="YD99" s="11">
        <v>0.27</v>
      </c>
      <c r="YE99" s="11">
        <v>0.27</v>
      </c>
      <c r="YF99" s="11">
        <v>0.43</v>
      </c>
      <c r="YG99" s="11">
        <v>0.91</v>
      </c>
      <c r="YH99" s="11">
        <v>0.91</v>
      </c>
      <c r="YJ99" s="11">
        <v>0.91</v>
      </c>
      <c r="YK99" s="11">
        <v>0.91</v>
      </c>
      <c r="YL99" s="11">
        <v>0.9</v>
      </c>
      <c r="YM99" s="11">
        <v>0.86</v>
      </c>
      <c r="YN99" s="11">
        <v>0.65</v>
      </c>
      <c r="YO99" s="11">
        <v>0.08</v>
      </c>
      <c r="YQ99" s="11">
        <v>0.34</v>
      </c>
      <c r="YR99" s="11">
        <v>0.34</v>
      </c>
      <c r="YS99" s="11">
        <v>0.34</v>
      </c>
      <c r="YT99" s="11">
        <v>0.34</v>
      </c>
      <c r="YU99" s="11">
        <v>0.34</v>
      </c>
      <c r="YV99" s="11">
        <v>0.25</v>
      </c>
      <c r="ZM99" s="206">
        <v>0.04</v>
      </c>
      <c r="ZN99" s="206">
        <v>0.15</v>
      </c>
      <c r="ZO99" s="11">
        <v>0.15</v>
      </c>
      <c r="ZP99" s="11">
        <v>0.15</v>
      </c>
      <c r="ZQ99" s="11">
        <v>0.15</v>
      </c>
      <c r="ZS99" s="11">
        <v>0.15</v>
      </c>
      <c r="ZT99" s="11">
        <v>0.15</v>
      </c>
      <c r="ZU99" s="11">
        <v>0.15</v>
      </c>
      <c r="ZV99" s="11">
        <v>0.15</v>
      </c>
      <c r="ZW99" s="11">
        <v>0.15</v>
      </c>
      <c r="ZX99" s="11">
        <v>0.11</v>
      </c>
    </row>
    <row r="100" hidden="1" spans="1:700">
      <c r="A100" s="11" t="s">
        <v>702</v>
      </c>
      <c r="E100" s="11">
        <v>485</v>
      </c>
      <c r="F100" s="11">
        <v>14.55</v>
      </c>
      <c r="G100" s="572">
        <v>1100950</v>
      </c>
      <c r="H100" s="572">
        <v>1100950</v>
      </c>
      <c r="I100" s="206">
        <f t="shared" si="2"/>
        <v>14.55</v>
      </c>
      <c r="J100" s="11">
        <v>1.82</v>
      </c>
      <c r="K100" s="11">
        <v>1.82</v>
      </c>
      <c r="L100" s="11">
        <v>1.82</v>
      </c>
      <c r="M100" s="11">
        <v>1.82</v>
      </c>
      <c r="N100" s="11">
        <v>1.82</v>
      </c>
      <c r="P100" s="11">
        <v>1.82</v>
      </c>
      <c r="Q100" s="11">
        <v>1.82</v>
      </c>
      <c r="R100" s="11">
        <v>1.82</v>
      </c>
      <c r="BX100" s="11">
        <v>0.45</v>
      </c>
      <c r="BY100" s="11">
        <v>0.45</v>
      </c>
      <c r="CA100" s="11">
        <v>0.45</v>
      </c>
      <c r="CB100" s="11">
        <v>0.45</v>
      </c>
      <c r="CC100" s="11">
        <v>0.45</v>
      </c>
      <c r="CD100" s="11">
        <v>0.45</v>
      </c>
      <c r="CJ100" s="11">
        <v>0.61</v>
      </c>
      <c r="CK100" s="11">
        <v>0.61</v>
      </c>
      <c r="CL100" s="11">
        <v>0.61</v>
      </c>
      <c r="CM100" s="11">
        <v>0.61</v>
      </c>
      <c r="CO100" s="11">
        <v>0.61</v>
      </c>
      <c r="CP100" s="11">
        <v>0.61</v>
      </c>
      <c r="CQ100" s="11">
        <v>0.61</v>
      </c>
      <c r="CR100" s="11">
        <v>0.61</v>
      </c>
      <c r="CS100" s="11">
        <v>0.61</v>
      </c>
      <c r="CT100" s="11">
        <v>0.61</v>
      </c>
      <c r="CV100" s="11">
        <v>0.61</v>
      </c>
      <c r="CW100" s="11">
        <v>0.61</v>
      </c>
      <c r="CX100" s="11">
        <v>0.61</v>
      </c>
      <c r="CY100" s="11">
        <v>0.61</v>
      </c>
      <c r="CZ100" s="11">
        <v>0.61</v>
      </c>
      <c r="DA100" s="11">
        <v>0.61</v>
      </c>
      <c r="DC100" s="11">
        <v>0.61</v>
      </c>
      <c r="DD100" s="11">
        <v>0.61</v>
      </c>
      <c r="DE100" s="11">
        <v>0.61</v>
      </c>
      <c r="DF100" s="11">
        <v>0.61</v>
      </c>
      <c r="DG100" s="11">
        <v>0.61</v>
      </c>
      <c r="DH100" s="11">
        <v>0.61</v>
      </c>
      <c r="DJ100" s="11">
        <v>0.61</v>
      </c>
      <c r="DK100" s="11">
        <v>0.61</v>
      </c>
      <c r="DL100" s="11">
        <v>0.61</v>
      </c>
      <c r="DM100" s="11">
        <v>0.61</v>
      </c>
      <c r="DN100" s="11">
        <v>0.61</v>
      </c>
      <c r="DO100" s="11">
        <v>0.61</v>
      </c>
      <c r="DQ100" s="11">
        <v>0.61</v>
      </c>
      <c r="DR100" s="11">
        <v>0.61</v>
      </c>
      <c r="DS100" s="11">
        <v>0.61</v>
      </c>
      <c r="DT100" s="11">
        <v>0.61</v>
      </c>
      <c r="DU100" s="11">
        <v>0.61</v>
      </c>
      <c r="DV100" s="11">
        <v>0.61</v>
      </c>
      <c r="DX100" s="11">
        <v>0.61</v>
      </c>
      <c r="DY100" s="11">
        <v>0.61</v>
      </c>
      <c r="DZ100" s="11">
        <v>0.61</v>
      </c>
      <c r="EA100" s="11">
        <v>0.61</v>
      </c>
      <c r="EB100" s="11">
        <v>0.61</v>
      </c>
      <c r="EC100" s="11">
        <v>0.61</v>
      </c>
      <c r="EE100" s="11">
        <v>0.61</v>
      </c>
      <c r="EF100" s="11">
        <v>0.61</v>
      </c>
      <c r="EG100" s="11">
        <v>0.61</v>
      </c>
      <c r="EH100" s="11">
        <v>0.61</v>
      </c>
      <c r="EI100" s="11">
        <v>0.61</v>
      </c>
      <c r="EJ100" s="11">
        <v>0.61</v>
      </c>
      <c r="EL100" s="11">
        <v>0.61</v>
      </c>
      <c r="EM100" s="11">
        <v>0.61</v>
      </c>
      <c r="EN100" s="11">
        <v>0.61</v>
      </c>
      <c r="EO100" s="11">
        <v>0.61</v>
      </c>
      <c r="EP100" s="11">
        <v>0.61</v>
      </c>
      <c r="EQ100" s="11">
        <v>0.61</v>
      </c>
      <c r="ES100" s="11">
        <v>0.61</v>
      </c>
      <c r="ET100" s="11">
        <v>0.61</v>
      </c>
      <c r="EZ100" s="11">
        <v>0.61</v>
      </c>
      <c r="FA100" s="11">
        <v>0.61</v>
      </c>
      <c r="FB100" s="11">
        <v>0.61</v>
      </c>
      <c r="FC100" s="11">
        <v>0.61</v>
      </c>
      <c r="FD100" s="11">
        <v>0.61</v>
      </c>
      <c r="FE100" s="11">
        <v>0.61</v>
      </c>
      <c r="FG100" s="11">
        <v>0.61</v>
      </c>
      <c r="FH100" s="11">
        <v>0.61</v>
      </c>
      <c r="FI100" s="11">
        <v>0.61</v>
      </c>
      <c r="FJ100" s="11">
        <v>0.61</v>
      </c>
      <c r="FK100" s="11">
        <v>0.61</v>
      </c>
      <c r="FL100" s="11">
        <v>0.61</v>
      </c>
      <c r="FN100" s="11">
        <v>0.61</v>
      </c>
      <c r="FO100" s="11">
        <v>0.61</v>
      </c>
      <c r="FP100" s="11">
        <v>0.61</v>
      </c>
      <c r="FQ100" s="11">
        <v>0.61</v>
      </c>
      <c r="FR100" s="11">
        <v>0.61</v>
      </c>
      <c r="FS100" s="11">
        <v>0.61</v>
      </c>
      <c r="FU100" s="11">
        <v>0.61</v>
      </c>
      <c r="FV100" s="11">
        <v>0.61</v>
      </c>
      <c r="FW100" s="11">
        <v>0.61</v>
      </c>
      <c r="FX100" s="11">
        <v>0.61</v>
      </c>
      <c r="FY100" s="11">
        <v>0.61</v>
      </c>
      <c r="FZ100" s="11">
        <v>0.61</v>
      </c>
      <c r="GB100" s="11">
        <v>0.61</v>
      </c>
      <c r="GC100" s="11">
        <v>0.61</v>
      </c>
      <c r="GD100" s="11">
        <v>4.09</v>
      </c>
      <c r="GE100" s="11">
        <v>7.57</v>
      </c>
      <c r="GF100" s="11">
        <v>7.57</v>
      </c>
      <c r="GG100" s="11">
        <v>7.57</v>
      </c>
      <c r="GI100" s="11">
        <v>7.57</v>
      </c>
      <c r="GJ100" s="11">
        <v>7.57</v>
      </c>
      <c r="GK100" s="11">
        <v>7.57</v>
      </c>
      <c r="GL100" s="11">
        <v>8.15</v>
      </c>
      <c r="GM100" s="11">
        <v>8.73</v>
      </c>
      <c r="GN100" s="11">
        <v>8.73</v>
      </c>
      <c r="GP100" s="11">
        <v>8.73</v>
      </c>
      <c r="GQ100" s="11">
        <v>20.92</v>
      </c>
      <c r="GR100" s="11">
        <v>33.1</v>
      </c>
      <c r="GS100" s="11">
        <v>33.1</v>
      </c>
      <c r="GT100" s="11">
        <v>33.1</v>
      </c>
      <c r="GU100" s="11">
        <v>33.1</v>
      </c>
      <c r="GW100" s="11">
        <v>20.1</v>
      </c>
      <c r="GX100" s="11">
        <v>7.11</v>
      </c>
      <c r="GY100" s="11">
        <v>7.11</v>
      </c>
      <c r="GZ100" s="11">
        <v>7.11</v>
      </c>
      <c r="HA100" s="11">
        <v>7.11</v>
      </c>
      <c r="HB100" s="11">
        <v>7.92</v>
      </c>
      <c r="HD100" s="11">
        <v>8.73</v>
      </c>
      <c r="HE100" s="11">
        <v>8.73</v>
      </c>
      <c r="HF100" s="11">
        <v>8.73</v>
      </c>
      <c r="HG100" s="11">
        <v>8.73</v>
      </c>
      <c r="HH100" s="11">
        <v>8.73</v>
      </c>
      <c r="HI100" s="11">
        <v>4.67</v>
      </c>
      <c r="HK100" s="11">
        <v>0.61</v>
      </c>
      <c r="HL100" s="11">
        <v>0.61</v>
      </c>
      <c r="HM100" s="11">
        <v>0.61</v>
      </c>
      <c r="HN100" s="11">
        <v>0.61</v>
      </c>
      <c r="HO100" s="11">
        <v>0.61</v>
      </c>
      <c r="HP100" s="11">
        <v>0.61</v>
      </c>
      <c r="HR100" s="11">
        <v>0.61</v>
      </c>
      <c r="HS100" s="11">
        <v>0.61</v>
      </c>
      <c r="HT100" s="11">
        <v>0.61</v>
      </c>
      <c r="HU100" s="11">
        <v>0.61</v>
      </c>
      <c r="HV100" s="11">
        <v>0.61</v>
      </c>
      <c r="HW100" s="11">
        <v>0.61</v>
      </c>
      <c r="HY100" s="11">
        <v>0.61</v>
      </c>
      <c r="HZ100" s="11">
        <v>0.61</v>
      </c>
      <c r="IA100" s="11">
        <v>0.61</v>
      </c>
      <c r="IB100" s="11">
        <v>0.61</v>
      </c>
      <c r="IC100" s="11">
        <v>0.61</v>
      </c>
      <c r="ID100" s="11">
        <v>0.61</v>
      </c>
      <c r="IF100" s="11">
        <v>0.61</v>
      </c>
      <c r="IG100" s="11">
        <v>0.61</v>
      </c>
      <c r="IH100" s="11">
        <v>0.61</v>
      </c>
      <c r="II100" s="11">
        <v>0.61</v>
      </c>
      <c r="IJ100" s="11">
        <v>0.61</v>
      </c>
      <c r="IK100" s="11">
        <v>0.61</v>
      </c>
      <c r="IM100" s="11">
        <v>0.61</v>
      </c>
      <c r="IN100" s="11">
        <v>0.61</v>
      </c>
      <c r="IP100" s="11">
        <v>0.61</v>
      </c>
      <c r="IQ100" s="11">
        <v>0.61</v>
      </c>
      <c r="IR100" s="11">
        <v>0.61</v>
      </c>
      <c r="IT100" s="11">
        <v>0.61</v>
      </c>
      <c r="IU100" s="11">
        <v>0.61</v>
      </c>
      <c r="IV100" s="11">
        <v>0.61</v>
      </c>
      <c r="IW100" s="11">
        <v>0.61</v>
      </c>
      <c r="IX100" s="11">
        <v>0.61</v>
      </c>
      <c r="IY100" s="11">
        <v>0.61</v>
      </c>
      <c r="JA100" s="11">
        <v>0.61</v>
      </c>
      <c r="JB100" s="11">
        <v>0.61</v>
      </c>
      <c r="JC100" s="11">
        <v>0.61</v>
      </c>
      <c r="JD100" s="11">
        <v>0.61</v>
      </c>
      <c r="JE100" s="11">
        <v>0.61</v>
      </c>
      <c r="JF100" s="11">
        <v>0.61</v>
      </c>
      <c r="JH100" s="11">
        <v>0.61</v>
      </c>
      <c r="JI100" s="11">
        <v>0.61</v>
      </c>
      <c r="JJ100" s="11">
        <v>0.61</v>
      </c>
      <c r="JK100" s="11">
        <v>0.61</v>
      </c>
      <c r="JL100" s="11">
        <v>0.61</v>
      </c>
      <c r="JM100" s="11">
        <v>0.61</v>
      </c>
      <c r="JO100" s="11">
        <v>0.3</v>
      </c>
      <c r="YA100" s="11">
        <v>1.52</v>
      </c>
      <c r="YC100" s="11">
        <v>6.06</v>
      </c>
      <c r="YD100" s="11">
        <v>6.06</v>
      </c>
      <c r="YE100" s="11">
        <v>6.06</v>
      </c>
      <c r="YF100" s="11">
        <v>6.06</v>
      </c>
      <c r="YG100" s="11">
        <v>6.06</v>
      </c>
      <c r="YH100" s="11">
        <v>6.06</v>
      </c>
      <c r="YJ100" s="11">
        <v>6.06</v>
      </c>
      <c r="YK100" s="11">
        <v>4.55</v>
      </c>
    </row>
    <row r="101" hidden="1" spans="1:700">
      <c r="A101" s="11" t="s">
        <v>703</v>
      </c>
      <c r="E101" s="11">
        <v>410</v>
      </c>
      <c r="F101" s="11">
        <v>12.3</v>
      </c>
      <c r="G101" s="572">
        <v>1016800</v>
      </c>
      <c r="H101" s="572">
        <v>1016800</v>
      </c>
      <c r="I101" s="206">
        <f t="shared" si="2"/>
        <v>12.3</v>
      </c>
      <c r="J101" s="11">
        <v>1.54</v>
      </c>
      <c r="K101" s="11">
        <v>1.54</v>
      </c>
      <c r="L101" s="11">
        <v>1.54</v>
      </c>
      <c r="M101" s="11">
        <v>1.54</v>
      </c>
      <c r="N101" s="11">
        <v>1.54</v>
      </c>
      <c r="P101" s="11">
        <v>1.54</v>
      </c>
      <c r="Q101" s="11">
        <v>1.54</v>
      </c>
      <c r="R101" s="11">
        <v>1.54</v>
      </c>
      <c r="BX101" s="11">
        <v>0.38</v>
      </c>
      <c r="BY101" s="11">
        <v>0.38</v>
      </c>
      <c r="CA101" s="11">
        <v>0.38</v>
      </c>
      <c r="CB101" s="11">
        <v>0.38</v>
      </c>
      <c r="CC101" s="11">
        <v>0.38</v>
      </c>
      <c r="CD101" s="11">
        <v>0.38</v>
      </c>
      <c r="CJ101" s="11">
        <v>0.51</v>
      </c>
      <c r="CK101" s="11">
        <v>0.51</v>
      </c>
      <c r="CL101" s="11">
        <v>0.51</v>
      </c>
      <c r="CM101" s="11">
        <v>0.51</v>
      </c>
      <c r="CO101" s="11">
        <v>0.51</v>
      </c>
      <c r="CP101" s="11">
        <v>0.51</v>
      </c>
      <c r="CQ101" s="11">
        <v>0.51</v>
      </c>
      <c r="CR101" s="11">
        <v>0.51</v>
      </c>
      <c r="CS101" s="11">
        <v>0.51</v>
      </c>
      <c r="CT101" s="11">
        <v>0.51</v>
      </c>
      <c r="CV101" s="11">
        <v>0.51</v>
      </c>
      <c r="CW101" s="11">
        <v>0.51</v>
      </c>
      <c r="CX101" s="11">
        <v>0.51</v>
      </c>
      <c r="CY101" s="11">
        <v>0.51</v>
      </c>
      <c r="CZ101" s="11">
        <v>0.51</v>
      </c>
      <c r="DA101" s="11">
        <v>0.51</v>
      </c>
      <c r="DC101" s="11">
        <v>0.51</v>
      </c>
      <c r="DD101" s="11">
        <v>0.51</v>
      </c>
      <c r="DE101" s="11">
        <v>0.51</v>
      </c>
      <c r="DF101" s="11">
        <v>0.51</v>
      </c>
      <c r="DG101" s="11">
        <v>0.51</v>
      </c>
      <c r="DH101" s="11">
        <v>0.51</v>
      </c>
      <c r="DJ101" s="11">
        <v>0.51</v>
      </c>
      <c r="DK101" s="11">
        <v>0.51</v>
      </c>
      <c r="DL101" s="11">
        <v>0.51</v>
      </c>
      <c r="DM101" s="11">
        <v>0.51</v>
      </c>
      <c r="DN101" s="11">
        <v>0.51</v>
      </c>
      <c r="DO101" s="11">
        <v>0.51</v>
      </c>
      <c r="DQ101" s="11">
        <v>0.51</v>
      </c>
      <c r="DR101" s="11">
        <v>0.51</v>
      </c>
      <c r="DS101" s="11">
        <v>0.51</v>
      </c>
      <c r="DT101" s="11">
        <v>0.51</v>
      </c>
      <c r="DU101" s="11">
        <v>0.51</v>
      </c>
      <c r="DV101" s="11">
        <v>0.51</v>
      </c>
      <c r="DX101" s="11">
        <v>0.51</v>
      </c>
      <c r="DY101" s="11">
        <v>0.51</v>
      </c>
      <c r="DZ101" s="11">
        <v>0.51</v>
      </c>
      <c r="EA101" s="11">
        <v>0.51</v>
      </c>
      <c r="EB101" s="11">
        <v>0.51</v>
      </c>
      <c r="EC101" s="11">
        <v>0.51</v>
      </c>
      <c r="EE101" s="11">
        <v>0.51</v>
      </c>
      <c r="EF101" s="11">
        <v>0.51</v>
      </c>
      <c r="EG101" s="11">
        <v>0.51</v>
      </c>
      <c r="EH101" s="11">
        <v>0.51</v>
      </c>
      <c r="EI101" s="11">
        <v>0.51</v>
      </c>
      <c r="EJ101" s="11">
        <v>0.51</v>
      </c>
      <c r="EL101" s="11">
        <v>0.51</v>
      </c>
      <c r="EM101" s="11">
        <v>0.51</v>
      </c>
      <c r="EN101" s="11">
        <v>0.51</v>
      </c>
      <c r="EO101" s="11">
        <v>0.51</v>
      </c>
      <c r="EP101" s="11">
        <v>0.51</v>
      </c>
      <c r="EQ101" s="11">
        <v>0.51</v>
      </c>
      <c r="ES101" s="11">
        <v>0.51</v>
      </c>
      <c r="ET101" s="11">
        <v>0.51</v>
      </c>
      <c r="EZ101" s="11">
        <v>0.51</v>
      </c>
      <c r="FA101" s="11">
        <v>0.51</v>
      </c>
      <c r="FB101" s="11">
        <v>0.51</v>
      </c>
      <c r="FC101" s="11">
        <v>0.51</v>
      </c>
      <c r="FD101" s="11">
        <v>0.51</v>
      </c>
      <c r="FE101" s="11">
        <v>0.51</v>
      </c>
      <c r="FG101" s="11">
        <v>0.51</v>
      </c>
      <c r="FH101" s="11">
        <v>0.51</v>
      </c>
      <c r="FI101" s="11">
        <v>0.51</v>
      </c>
      <c r="FJ101" s="11">
        <v>0.51</v>
      </c>
      <c r="FK101" s="11">
        <v>0.51</v>
      </c>
      <c r="FL101" s="11">
        <v>0.51</v>
      </c>
      <c r="FN101" s="11">
        <v>0.51</v>
      </c>
      <c r="FO101" s="11">
        <v>0.51</v>
      </c>
      <c r="FP101" s="11">
        <v>0.51</v>
      </c>
      <c r="FQ101" s="11">
        <v>0.51</v>
      </c>
      <c r="FR101" s="11">
        <v>0.51</v>
      </c>
      <c r="FS101" s="11">
        <v>0.51</v>
      </c>
      <c r="FU101" s="11">
        <v>0.51</v>
      </c>
      <c r="FV101" s="11">
        <v>0.51</v>
      </c>
      <c r="FW101" s="11">
        <v>0.51</v>
      </c>
      <c r="FX101" s="11">
        <v>0.51</v>
      </c>
      <c r="FY101" s="11">
        <v>0.51</v>
      </c>
      <c r="FZ101" s="11">
        <v>0.51</v>
      </c>
      <c r="GB101" s="11">
        <v>0.51</v>
      </c>
      <c r="GC101" s="11">
        <v>0.51</v>
      </c>
      <c r="GD101" s="11">
        <v>0.51</v>
      </c>
      <c r="GE101" s="11">
        <v>0.51</v>
      </c>
      <c r="GF101" s="11">
        <v>0.51</v>
      </c>
      <c r="GG101" s="11">
        <v>0.51</v>
      </c>
      <c r="GI101" s="11">
        <v>0.51</v>
      </c>
      <c r="GJ101" s="11">
        <v>0.51</v>
      </c>
      <c r="GK101" s="11">
        <v>0.51</v>
      </c>
      <c r="GL101" s="11">
        <v>2.57</v>
      </c>
      <c r="GM101" s="11">
        <v>4.63</v>
      </c>
      <c r="GN101" s="11">
        <v>4.63</v>
      </c>
      <c r="GP101" s="11">
        <v>4.63</v>
      </c>
      <c r="GQ101" s="11">
        <v>4.63</v>
      </c>
      <c r="GR101" s="11">
        <v>4.63</v>
      </c>
      <c r="GS101" s="11">
        <v>4.22</v>
      </c>
      <c r="GT101" s="11">
        <v>3.81</v>
      </c>
      <c r="GU101" s="11">
        <v>3.81</v>
      </c>
      <c r="GW101" s="11">
        <v>3.81</v>
      </c>
      <c r="GX101" s="11">
        <v>3.81</v>
      </c>
      <c r="GY101" s="11">
        <v>10.4</v>
      </c>
      <c r="GZ101" s="11">
        <v>16.98</v>
      </c>
      <c r="HA101" s="11">
        <v>16.98</v>
      </c>
      <c r="HB101" s="11">
        <v>16.98</v>
      </c>
      <c r="HD101" s="11">
        <v>16.98</v>
      </c>
      <c r="HE101" s="11">
        <v>10.4</v>
      </c>
      <c r="HF101" s="11">
        <v>3.81</v>
      </c>
      <c r="HG101" s="11">
        <v>3.81</v>
      </c>
      <c r="HH101" s="11">
        <v>3.81</v>
      </c>
      <c r="HI101" s="11">
        <v>3.81</v>
      </c>
      <c r="HK101" s="11">
        <v>4.63</v>
      </c>
      <c r="HL101" s="11">
        <v>5.45</v>
      </c>
      <c r="HM101" s="11">
        <v>5.45</v>
      </c>
      <c r="HN101" s="11">
        <v>5.45</v>
      </c>
      <c r="HO101" s="11">
        <v>5.45</v>
      </c>
      <c r="HP101" s="11">
        <v>2.98</v>
      </c>
      <c r="HR101" s="11">
        <v>0.51</v>
      </c>
      <c r="HS101" s="11">
        <v>0.51</v>
      </c>
      <c r="HT101" s="11">
        <v>0.51</v>
      </c>
      <c r="HU101" s="11">
        <v>0.51</v>
      </c>
      <c r="HV101" s="11">
        <v>0.51</v>
      </c>
      <c r="HW101" s="11">
        <v>0.51</v>
      </c>
      <c r="HY101" s="11">
        <v>0.51</v>
      </c>
      <c r="HZ101" s="11">
        <v>0.51</v>
      </c>
      <c r="IA101" s="11">
        <v>0.51</v>
      </c>
      <c r="IB101" s="11">
        <v>0.51</v>
      </c>
      <c r="IC101" s="11">
        <v>0.51</v>
      </c>
      <c r="ID101" s="11">
        <v>0.51</v>
      </c>
      <c r="IF101" s="11">
        <v>0.51</v>
      </c>
      <c r="IG101" s="11">
        <v>0.51</v>
      </c>
      <c r="IH101" s="11">
        <v>0.51</v>
      </c>
      <c r="II101" s="11">
        <v>0.51</v>
      </c>
      <c r="IJ101" s="11">
        <v>0.51</v>
      </c>
      <c r="IK101" s="11">
        <v>0.51</v>
      </c>
      <c r="IM101" s="11">
        <v>0.51</v>
      </c>
      <c r="IN101" s="11">
        <v>0.51</v>
      </c>
      <c r="IP101" s="11">
        <v>0.51</v>
      </c>
      <c r="IQ101" s="11">
        <v>0.51</v>
      </c>
      <c r="IR101" s="11">
        <v>0.51</v>
      </c>
      <c r="IT101" s="11">
        <v>0.51</v>
      </c>
      <c r="IU101" s="11">
        <v>0.51</v>
      </c>
      <c r="IV101" s="11">
        <v>0.51</v>
      </c>
      <c r="IW101" s="11">
        <v>0.51</v>
      </c>
      <c r="IX101" s="11">
        <v>0.51</v>
      </c>
      <c r="IY101" s="11">
        <v>0.51</v>
      </c>
      <c r="JA101" s="11">
        <v>0.51</v>
      </c>
      <c r="JB101" s="11">
        <v>0.51</v>
      </c>
      <c r="JC101" s="11">
        <v>0.51</v>
      </c>
      <c r="JD101" s="11">
        <v>0.51</v>
      </c>
      <c r="JE101" s="11">
        <v>0.51</v>
      </c>
      <c r="JF101" s="11">
        <v>0.51</v>
      </c>
      <c r="JH101" s="11">
        <v>0.51</v>
      </c>
      <c r="JI101" s="11">
        <v>0.51</v>
      </c>
      <c r="JJ101" s="11">
        <v>0.51</v>
      </c>
      <c r="JK101" s="11">
        <v>0.51</v>
      </c>
      <c r="JL101" s="11">
        <v>0.51</v>
      </c>
      <c r="JM101" s="11">
        <v>0.51</v>
      </c>
      <c r="JO101" s="11">
        <v>0.26</v>
      </c>
      <c r="LA101" s="11">
        <v>2.06</v>
      </c>
      <c r="LB101" s="11">
        <v>4.12</v>
      </c>
      <c r="LC101" s="11">
        <v>4.12</v>
      </c>
      <c r="LE101" s="11">
        <v>4.12</v>
      </c>
      <c r="LF101" s="11">
        <v>4.81</v>
      </c>
      <c r="LG101" s="11">
        <v>5.5</v>
      </c>
      <c r="LH101" s="11">
        <v>11.91</v>
      </c>
      <c r="LI101" s="11">
        <v>18.33</v>
      </c>
      <c r="LJ101" s="11">
        <v>18.33</v>
      </c>
      <c r="LL101" s="11">
        <v>11.91</v>
      </c>
      <c r="LM101" s="11">
        <v>5.5</v>
      </c>
      <c r="LN101" s="11">
        <v>5.5</v>
      </c>
      <c r="LO101" s="11">
        <v>5.5</v>
      </c>
      <c r="LP101" s="11">
        <v>5.5</v>
      </c>
      <c r="LQ101" s="11">
        <v>2.75</v>
      </c>
      <c r="YA101" s="11">
        <v>1.28</v>
      </c>
      <c r="YC101" s="11">
        <v>5.13</v>
      </c>
      <c r="YD101" s="11">
        <v>5.13</v>
      </c>
      <c r="YE101" s="11">
        <v>5.13</v>
      </c>
      <c r="YF101" s="11">
        <v>5.13</v>
      </c>
      <c r="YG101" s="11">
        <v>5.13</v>
      </c>
      <c r="YH101" s="11">
        <v>5.13</v>
      </c>
      <c r="YJ101" s="11">
        <v>5.13</v>
      </c>
      <c r="YK101" s="11">
        <v>3.84</v>
      </c>
    </row>
    <row r="102" hidden="1" spans="1:700">
      <c r="A102" s="11" t="s">
        <v>704</v>
      </c>
      <c r="E102" s="11">
        <v>35</v>
      </c>
      <c r="F102" s="11">
        <v>1.05</v>
      </c>
      <c r="G102" s="572">
        <v>93800</v>
      </c>
      <c r="H102" s="572">
        <v>93800</v>
      </c>
      <c r="I102" s="206">
        <f t="shared" si="2"/>
        <v>1.05</v>
      </c>
      <c r="J102" s="11">
        <v>0.13</v>
      </c>
      <c r="K102" s="11">
        <v>0.13</v>
      </c>
      <c r="L102" s="11">
        <v>0.13</v>
      </c>
      <c r="M102" s="11">
        <v>0.13</v>
      </c>
      <c r="N102" s="11">
        <v>0.13</v>
      </c>
      <c r="P102" s="11">
        <v>0.13</v>
      </c>
      <c r="Q102" s="11">
        <v>0.13</v>
      </c>
      <c r="R102" s="11">
        <v>0.13</v>
      </c>
      <c r="BX102" s="11">
        <v>0.03</v>
      </c>
      <c r="BY102" s="11">
        <v>0.03</v>
      </c>
      <c r="CA102" s="11">
        <v>0.03</v>
      </c>
      <c r="CB102" s="11">
        <v>0.03</v>
      </c>
      <c r="CC102" s="11">
        <v>0.03</v>
      </c>
      <c r="CD102" s="11">
        <v>0.03</v>
      </c>
      <c r="CJ102" s="11">
        <v>0.04</v>
      </c>
      <c r="CK102" s="11">
        <v>0.04</v>
      </c>
      <c r="CL102" s="11">
        <v>0.04</v>
      </c>
      <c r="CM102" s="11">
        <v>0.04</v>
      </c>
      <c r="CO102" s="11">
        <v>0.04</v>
      </c>
      <c r="CP102" s="11">
        <v>0.04</v>
      </c>
      <c r="CQ102" s="11">
        <v>0.04</v>
      </c>
      <c r="CR102" s="11">
        <v>0.04</v>
      </c>
      <c r="CS102" s="11">
        <v>0.04</v>
      </c>
      <c r="CT102" s="11">
        <v>0.04</v>
      </c>
      <c r="CV102" s="11">
        <v>0.04</v>
      </c>
      <c r="CW102" s="11">
        <v>0.04</v>
      </c>
      <c r="CX102" s="11">
        <v>0.04</v>
      </c>
      <c r="CY102" s="11">
        <v>0.04</v>
      </c>
      <c r="CZ102" s="11">
        <v>0.04</v>
      </c>
      <c r="DA102" s="11">
        <v>0.04</v>
      </c>
      <c r="DC102" s="11">
        <v>0.04</v>
      </c>
      <c r="DD102" s="11">
        <v>0.04</v>
      </c>
      <c r="DE102" s="11">
        <v>0.04</v>
      </c>
      <c r="DF102" s="11">
        <v>0.04</v>
      </c>
      <c r="DG102" s="11">
        <v>0.04</v>
      </c>
      <c r="DH102" s="11">
        <v>0.04</v>
      </c>
      <c r="DJ102" s="11">
        <v>0.04</v>
      </c>
      <c r="DK102" s="11">
        <v>0.04</v>
      </c>
      <c r="DL102" s="11">
        <v>0.04</v>
      </c>
      <c r="DM102" s="11">
        <v>0.04</v>
      </c>
      <c r="DN102" s="11">
        <v>0.04</v>
      </c>
      <c r="DO102" s="11">
        <v>0.04</v>
      </c>
      <c r="DQ102" s="11">
        <v>0.04</v>
      </c>
      <c r="DR102" s="11">
        <v>0.04</v>
      </c>
      <c r="DS102" s="11">
        <v>0.04</v>
      </c>
      <c r="DT102" s="11">
        <v>0.04</v>
      </c>
      <c r="DU102" s="11">
        <v>0.04</v>
      </c>
      <c r="DV102" s="11">
        <v>0.04</v>
      </c>
      <c r="DX102" s="11">
        <v>0.04</v>
      </c>
      <c r="DY102" s="11">
        <v>0.04</v>
      </c>
      <c r="DZ102" s="11">
        <v>0.04</v>
      </c>
      <c r="EA102" s="11">
        <v>0.04</v>
      </c>
      <c r="EB102" s="11">
        <v>0.04</v>
      </c>
      <c r="EC102" s="11">
        <v>0.04</v>
      </c>
      <c r="EE102" s="11">
        <v>0.04</v>
      </c>
      <c r="EF102" s="11">
        <v>0.04</v>
      </c>
      <c r="EG102" s="11">
        <v>0.04</v>
      </c>
      <c r="EH102" s="11">
        <v>0.04</v>
      </c>
      <c r="EI102" s="11">
        <v>0.04</v>
      </c>
      <c r="EJ102" s="11">
        <v>0.04</v>
      </c>
      <c r="EL102" s="11">
        <v>0.04</v>
      </c>
      <c r="EM102" s="11">
        <v>0.04</v>
      </c>
      <c r="EN102" s="11">
        <v>0.04</v>
      </c>
      <c r="EO102" s="11">
        <v>0.04</v>
      </c>
      <c r="EP102" s="11">
        <v>0.04</v>
      </c>
      <c r="EQ102" s="11">
        <v>0.04</v>
      </c>
      <c r="ES102" s="11">
        <v>0.04</v>
      </c>
      <c r="ET102" s="11">
        <v>0.04</v>
      </c>
      <c r="EZ102" s="11">
        <v>0.04</v>
      </c>
      <c r="FA102" s="11">
        <v>0.04</v>
      </c>
      <c r="FB102" s="11">
        <v>0.04</v>
      </c>
      <c r="FC102" s="11">
        <v>0.04</v>
      </c>
      <c r="FD102" s="11">
        <v>0.04</v>
      </c>
      <c r="FE102" s="11">
        <v>0.04</v>
      </c>
      <c r="FG102" s="11">
        <v>0.04</v>
      </c>
      <c r="FH102" s="11">
        <v>0.04</v>
      </c>
      <c r="FI102" s="11">
        <v>0.04</v>
      </c>
      <c r="FJ102" s="11">
        <v>0.04</v>
      </c>
      <c r="FK102" s="11">
        <v>0.04</v>
      </c>
      <c r="FL102" s="11">
        <v>0.04</v>
      </c>
      <c r="FN102" s="11">
        <v>0.04</v>
      </c>
      <c r="FO102" s="11">
        <v>0.04</v>
      </c>
      <c r="FP102" s="11">
        <v>0.04</v>
      </c>
      <c r="FQ102" s="11">
        <v>0.04</v>
      </c>
      <c r="FR102" s="11">
        <v>0.04</v>
      </c>
      <c r="FS102" s="11">
        <v>0.04</v>
      </c>
      <c r="FU102" s="11">
        <v>0.04</v>
      </c>
      <c r="FV102" s="11">
        <v>0.04</v>
      </c>
      <c r="FW102" s="11">
        <v>0.04</v>
      </c>
      <c r="FX102" s="11">
        <v>0.04</v>
      </c>
      <c r="FY102" s="11">
        <v>0.04</v>
      </c>
      <c r="FZ102" s="11">
        <v>0.04</v>
      </c>
      <c r="GB102" s="11">
        <v>0.04</v>
      </c>
      <c r="GC102" s="11">
        <v>0.04</v>
      </c>
      <c r="GD102" s="11">
        <v>0.04</v>
      </c>
      <c r="GE102" s="11">
        <v>0.04</v>
      </c>
      <c r="GF102" s="11">
        <v>0.04</v>
      </c>
      <c r="GG102" s="11">
        <v>0.04</v>
      </c>
      <c r="GI102" s="11">
        <v>0.04</v>
      </c>
      <c r="GJ102" s="11">
        <v>0.04</v>
      </c>
      <c r="GK102" s="11">
        <v>0.04</v>
      </c>
      <c r="GL102" s="11">
        <v>0.04</v>
      </c>
      <c r="GM102" s="11">
        <v>0.04</v>
      </c>
      <c r="GN102" s="11">
        <v>0.04</v>
      </c>
      <c r="GP102" s="11">
        <v>0.04</v>
      </c>
      <c r="GQ102" s="11">
        <v>0.04</v>
      </c>
      <c r="GR102" s="11">
        <v>0.04</v>
      </c>
      <c r="GS102" s="11">
        <v>0.04</v>
      </c>
      <c r="GT102" s="11">
        <v>0.04</v>
      </c>
      <c r="GU102" s="11">
        <v>0.04</v>
      </c>
      <c r="GW102" s="11">
        <v>0.04</v>
      </c>
      <c r="GX102" s="11">
        <v>0.04</v>
      </c>
      <c r="GY102" s="11">
        <v>0.04</v>
      </c>
      <c r="GZ102" s="11">
        <v>0.04</v>
      </c>
      <c r="HA102" s="11">
        <v>0.04</v>
      </c>
      <c r="HB102" s="11">
        <v>0.04</v>
      </c>
      <c r="HD102" s="11">
        <v>0.04</v>
      </c>
      <c r="HE102" s="11">
        <v>0.04</v>
      </c>
      <c r="HF102" s="11">
        <v>0.04</v>
      </c>
      <c r="HG102" s="11">
        <v>0.04</v>
      </c>
      <c r="HH102" s="11">
        <v>0.04</v>
      </c>
      <c r="HI102" s="11">
        <v>0.04</v>
      </c>
      <c r="HK102" s="11">
        <v>0.04</v>
      </c>
      <c r="HL102" s="11">
        <v>0.04</v>
      </c>
      <c r="HM102" s="11">
        <v>0.04</v>
      </c>
      <c r="HN102" s="11">
        <v>0.04</v>
      </c>
      <c r="HO102" s="11">
        <v>0.04</v>
      </c>
      <c r="HP102" s="11">
        <v>0.04</v>
      </c>
      <c r="HR102" s="11">
        <v>0.04</v>
      </c>
      <c r="HS102" s="11">
        <v>0.04</v>
      </c>
      <c r="HT102" s="11">
        <v>0.04</v>
      </c>
      <c r="HU102" s="11">
        <v>0.04</v>
      </c>
      <c r="HV102" s="11">
        <v>0.04</v>
      </c>
      <c r="HW102" s="11">
        <v>0.04</v>
      </c>
      <c r="HY102" s="11">
        <v>0.04</v>
      </c>
      <c r="HZ102" s="11">
        <v>0.04</v>
      </c>
      <c r="IA102" s="11">
        <v>0.04</v>
      </c>
      <c r="IB102" s="11">
        <v>0.04</v>
      </c>
      <c r="IC102" s="11">
        <v>0.04</v>
      </c>
      <c r="ID102" s="11">
        <v>0.04</v>
      </c>
      <c r="IF102" s="11">
        <v>0.04</v>
      </c>
      <c r="IG102" s="11">
        <v>0.04</v>
      </c>
      <c r="IH102" s="11">
        <v>0.04</v>
      </c>
      <c r="II102" s="11">
        <v>0.04</v>
      </c>
      <c r="IJ102" s="11">
        <v>0.04</v>
      </c>
      <c r="IK102" s="11">
        <v>0.04</v>
      </c>
      <c r="IM102" s="11">
        <v>0.04</v>
      </c>
      <c r="IN102" s="11">
        <v>0.04</v>
      </c>
      <c r="IP102" s="11">
        <v>0.04</v>
      </c>
      <c r="IQ102" s="11">
        <v>0.04</v>
      </c>
      <c r="IR102" s="11">
        <v>0.04</v>
      </c>
      <c r="IT102" s="11">
        <v>0.04</v>
      </c>
      <c r="IU102" s="11">
        <v>0.04</v>
      </c>
      <c r="IV102" s="11">
        <v>0.04</v>
      </c>
      <c r="IW102" s="11">
        <v>0.04</v>
      </c>
      <c r="IX102" s="11">
        <v>0.04</v>
      </c>
      <c r="IY102" s="11">
        <v>0.04</v>
      </c>
      <c r="JA102" s="11">
        <v>0.04</v>
      </c>
      <c r="JB102" s="11">
        <v>0.04</v>
      </c>
      <c r="JC102" s="11">
        <v>0.04</v>
      </c>
      <c r="JD102" s="11">
        <v>0.04</v>
      </c>
      <c r="JE102" s="11">
        <v>0.04</v>
      </c>
      <c r="JF102" s="11">
        <v>0.04</v>
      </c>
      <c r="JH102" s="11">
        <v>0.04</v>
      </c>
      <c r="JI102" s="11">
        <v>0.04</v>
      </c>
      <c r="JJ102" s="11">
        <v>0.04</v>
      </c>
      <c r="JK102" s="11">
        <v>0.04</v>
      </c>
      <c r="JL102" s="11">
        <v>0.04</v>
      </c>
      <c r="JM102" s="11">
        <v>0.04</v>
      </c>
      <c r="JO102" s="11">
        <v>0.02</v>
      </c>
      <c r="LF102" s="11">
        <v>0.29</v>
      </c>
      <c r="LG102" s="11">
        <v>0.59</v>
      </c>
      <c r="LH102" s="11">
        <v>0.59</v>
      </c>
      <c r="LI102" s="11">
        <v>0.59</v>
      </c>
      <c r="LJ102" s="11">
        <v>0.59</v>
      </c>
      <c r="LL102" s="11">
        <v>0.59</v>
      </c>
      <c r="LM102" s="11">
        <v>0.59</v>
      </c>
      <c r="LN102" s="11">
        <v>0.59</v>
      </c>
      <c r="LO102" s="11">
        <v>0.59</v>
      </c>
      <c r="LP102" s="11">
        <v>0.59</v>
      </c>
      <c r="LQ102" s="11">
        <v>2.25</v>
      </c>
      <c r="LS102" s="11">
        <v>3.91</v>
      </c>
      <c r="LT102" s="11">
        <v>3.91</v>
      </c>
      <c r="LU102" s="11">
        <v>2.25</v>
      </c>
      <c r="LV102" s="11">
        <v>0.59</v>
      </c>
      <c r="LW102" s="11">
        <v>0.59</v>
      </c>
      <c r="LX102" s="11">
        <v>0.59</v>
      </c>
      <c r="LZ102" s="11">
        <v>0.73</v>
      </c>
      <c r="MA102" s="11">
        <v>0.88</v>
      </c>
      <c r="MB102" s="11">
        <v>0.88</v>
      </c>
      <c r="MC102" s="11">
        <v>0.88</v>
      </c>
      <c r="MD102" s="11">
        <v>0.44</v>
      </c>
      <c r="YA102" s="11">
        <v>0.11</v>
      </c>
      <c r="YC102" s="11">
        <v>0.44</v>
      </c>
      <c r="YD102" s="11">
        <v>0.44</v>
      </c>
      <c r="YE102" s="11">
        <v>0.44</v>
      </c>
      <c r="YF102" s="11">
        <v>0.44</v>
      </c>
      <c r="YG102" s="11">
        <v>0.44</v>
      </c>
      <c r="YH102" s="11">
        <v>0.44</v>
      </c>
      <c r="YJ102" s="11">
        <v>0.44</v>
      </c>
      <c r="YK102" s="11">
        <v>0.33</v>
      </c>
    </row>
    <row r="103" hidden="1" spans="1:700">
      <c r="A103" s="11" t="s">
        <v>705</v>
      </c>
      <c r="E103" s="11">
        <v>50</v>
      </c>
      <c r="F103" s="11">
        <v>1.5</v>
      </c>
      <c r="G103" s="572">
        <v>130000</v>
      </c>
      <c r="H103" s="572">
        <v>130000</v>
      </c>
      <c r="I103" s="206">
        <f t="shared" si="2"/>
        <v>1.5</v>
      </c>
      <c r="J103" s="11">
        <v>0.19</v>
      </c>
      <c r="K103" s="11">
        <v>0.19</v>
      </c>
      <c r="L103" s="11">
        <v>0.19</v>
      </c>
      <c r="M103" s="11">
        <v>0.19</v>
      </c>
      <c r="N103" s="11">
        <v>0.19</v>
      </c>
      <c r="P103" s="11">
        <v>0.19</v>
      </c>
      <c r="Q103" s="11">
        <v>0.19</v>
      </c>
      <c r="R103" s="11">
        <v>0.19</v>
      </c>
      <c r="BX103" s="11">
        <v>0.05</v>
      </c>
      <c r="BY103" s="11">
        <v>0.05</v>
      </c>
      <c r="CA103" s="11">
        <v>0.05</v>
      </c>
      <c r="CB103" s="11">
        <v>0.05</v>
      </c>
      <c r="CC103" s="11">
        <v>0.05</v>
      </c>
      <c r="CD103" s="11">
        <v>0.05</v>
      </c>
      <c r="CJ103" s="11">
        <v>0.06</v>
      </c>
      <c r="CK103" s="11">
        <v>0.06</v>
      </c>
      <c r="CL103" s="11">
        <v>0.06</v>
      </c>
      <c r="CM103" s="11">
        <v>0.06</v>
      </c>
      <c r="CO103" s="11">
        <v>0.06</v>
      </c>
      <c r="CP103" s="11">
        <v>0.06</v>
      </c>
      <c r="CQ103" s="11">
        <v>0.06</v>
      </c>
      <c r="CR103" s="11">
        <v>0.06</v>
      </c>
      <c r="CS103" s="11">
        <v>0.06</v>
      </c>
      <c r="CT103" s="11">
        <v>0.06</v>
      </c>
      <c r="CV103" s="11">
        <v>0.06</v>
      </c>
      <c r="CW103" s="11">
        <v>0.06</v>
      </c>
      <c r="CX103" s="11">
        <v>0.06</v>
      </c>
      <c r="CY103" s="11">
        <v>0.06</v>
      </c>
      <c r="CZ103" s="11">
        <v>0.06</v>
      </c>
      <c r="DA103" s="11">
        <v>0.06</v>
      </c>
      <c r="DC103" s="11">
        <v>0.06</v>
      </c>
      <c r="DD103" s="11">
        <v>0.06</v>
      </c>
      <c r="DE103" s="11">
        <v>0.06</v>
      </c>
      <c r="DF103" s="11">
        <v>0.06</v>
      </c>
      <c r="DG103" s="11">
        <v>0.06</v>
      </c>
      <c r="DH103" s="11">
        <v>0.06</v>
      </c>
      <c r="DJ103" s="11">
        <v>0.06</v>
      </c>
      <c r="DK103" s="11">
        <v>0.06</v>
      </c>
      <c r="DL103" s="11">
        <v>0.06</v>
      </c>
      <c r="DM103" s="11">
        <v>0.06</v>
      </c>
      <c r="DN103" s="11">
        <v>0.06</v>
      </c>
      <c r="DO103" s="11">
        <v>0.06</v>
      </c>
      <c r="DQ103" s="11">
        <v>0.06</v>
      </c>
      <c r="DR103" s="11">
        <v>0.06</v>
      </c>
      <c r="DS103" s="11">
        <v>0.06</v>
      </c>
      <c r="DT103" s="11">
        <v>0.06</v>
      </c>
      <c r="DU103" s="11">
        <v>0.06</v>
      </c>
      <c r="DV103" s="11">
        <v>0.06</v>
      </c>
      <c r="DX103" s="11">
        <v>0.06</v>
      </c>
      <c r="DY103" s="11">
        <v>0.06</v>
      </c>
      <c r="DZ103" s="11">
        <v>0.06</v>
      </c>
      <c r="EA103" s="11">
        <v>0.06</v>
      </c>
      <c r="EB103" s="11">
        <v>0.06</v>
      </c>
      <c r="EC103" s="11">
        <v>0.06</v>
      </c>
      <c r="EE103" s="11">
        <v>0.06</v>
      </c>
      <c r="EF103" s="11">
        <v>0.06</v>
      </c>
      <c r="EG103" s="11">
        <v>0.06</v>
      </c>
      <c r="EH103" s="11">
        <v>0.06</v>
      </c>
      <c r="EI103" s="11">
        <v>0.06</v>
      </c>
      <c r="EJ103" s="11">
        <v>0.06</v>
      </c>
      <c r="EL103" s="11">
        <v>0.06</v>
      </c>
      <c r="EM103" s="11">
        <v>0.06</v>
      </c>
      <c r="EN103" s="11">
        <v>0.06</v>
      </c>
      <c r="EO103" s="11">
        <v>0.06</v>
      </c>
      <c r="EP103" s="11">
        <v>0.06</v>
      </c>
      <c r="EQ103" s="11">
        <v>0.06</v>
      </c>
      <c r="ES103" s="11">
        <v>0.06</v>
      </c>
      <c r="ET103" s="11">
        <v>0.06</v>
      </c>
      <c r="EZ103" s="11">
        <v>0.06</v>
      </c>
      <c r="FA103" s="11">
        <v>0.06</v>
      </c>
      <c r="FB103" s="11">
        <v>0.06</v>
      </c>
      <c r="FC103" s="11">
        <v>0.06</v>
      </c>
      <c r="FD103" s="11">
        <v>0.06</v>
      </c>
      <c r="FE103" s="11">
        <v>0.06</v>
      </c>
      <c r="FG103" s="11">
        <v>0.06</v>
      </c>
      <c r="FH103" s="11">
        <v>0.06</v>
      </c>
      <c r="FI103" s="11">
        <v>0.06</v>
      </c>
      <c r="FJ103" s="11">
        <v>0.06</v>
      </c>
      <c r="FK103" s="11">
        <v>0.06</v>
      </c>
      <c r="FL103" s="11">
        <v>0.06</v>
      </c>
      <c r="FN103" s="11">
        <v>0.06</v>
      </c>
      <c r="FO103" s="11">
        <v>0.06</v>
      </c>
      <c r="FP103" s="11">
        <v>0.06</v>
      </c>
      <c r="FQ103" s="11">
        <v>0.06</v>
      </c>
      <c r="FR103" s="11">
        <v>0.06</v>
      </c>
      <c r="FS103" s="11">
        <v>0.06</v>
      </c>
      <c r="FU103" s="11">
        <v>0.06</v>
      </c>
      <c r="FV103" s="11">
        <v>0.06</v>
      </c>
      <c r="FW103" s="11">
        <v>0.06</v>
      </c>
      <c r="FX103" s="11">
        <v>0.06</v>
      </c>
      <c r="FY103" s="11">
        <v>0.06</v>
      </c>
      <c r="FZ103" s="11">
        <v>0.06</v>
      </c>
      <c r="GB103" s="11">
        <v>0.06</v>
      </c>
      <c r="GC103" s="11">
        <v>0.06</v>
      </c>
      <c r="GD103" s="11">
        <v>0.06</v>
      </c>
      <c r="GE103" s="11">
        <v>0.06</v>
      </c>
      <c r="GF103" s="11">
        <v>0.06</v>
      </c>
      <c r="GG103" s="11">
        <v>0.06</v>
      </c>
      <c r="GI103" s="11">
        <v>0.06</v>
      </c>
      <c r="GJ103" s="11">
        <v>0.06</v>
      </c>
      <c r="GK103" s="11">
        <v>0.06</v>
      </c>
      <c r="GL103" s="11">
        <v>0.06</v>
      </c>
      <c r="GM103" s="11">
        <v>0.06</v>
      </c>
      <c r="GN103" s="11">
        <v>0.06</v>
      </c>
      <c r="GP103" s="11">
        <v>0.06</v>
      </c>
      <c r="GQ103" s="11">
        <v>0.06</v>
      </c>
      <c r="GR103" s="11">
        <v>0.06</v>
      </c>
      <c r="GS103" s="11">
        <v>0.06</v>
      </c>
      <c r="GT103" s="11">
        <v>0.06</v>
      </c>
      <c r="GU103" s="11">
        <v>0.06</v>
      </c>
      <c r="GW103" s="11">
        <v>0.06</v>
      </c>
      <c r="GX103" s="11">
        <v>0.06</v>
      </c>
      <c r="GY103" s="11">
        <v>0.06</v>
      </c>
      <c r="GZ103" s="11">
        <v>0.06</v>
      </c>
      <c r="HA103" s="11">
        <v>0.06</v>
      </c>
      <c r="HB103" s="11">
        <v>0.06</v>
      </c>
      <c r="HD103" s="11">
        <v>0.06</v>
      </c>
      <c r="HE103" s="11">
        <v>0.06</v>
      </c>
      <c r="HF103" s="11">
        <v>0.06</v>
      </c>
      <c r="HG103" s="11">
        <v>0.06</v>
      </c>
      <c r="HH103" s="11">
        <v>0.06</v>
      </c>
      <c r="HI103" s="11">
        <v>0.06</v>
      </c>
      <c r="HK103" s="11">
        <v>0.06</v>
      </c>
      <c r="HL103" s="11">
        <v>0.06</v>
      </c>
      <c r="HM103" s="11">
        <v>0.06</v>
      </c>
      <c r="HN103" s="11">
        <v>0.06</v>
      </c>
      <c r="HO103" s="11">
        <v>0.06</v>
      </c>
      <c r="HP103" s="11">
        <v>0.06</v>
      </c>
      <c r="HR103" s="11">
        <v>0.06</v>
      </c>
      <c r="HS103" s="11">
        <v>0.06</v>
      </c>
      <c r="HT103" s="11">
        <v>0.06</v>
      </c>
      <c r="HU103" s="11">
        <v>0.06</v>
      </c>
      <c r="HV103" s="11">
        <v>0.06</v>
      </c>
      <c r="HW103" s="11">
        <v>0.06</v>
      </c>
      <c r="HY103" s="11">
        <v>0.06</v>
      </c>
      <c r="HZ103" s="11">
        <v>0.06</v>
      </c>
      <c r="IA103" s="11">
        <v>0.06</v>
      </c>
      <c r="IB103" s="11">
        <v>0.06</v>
      </c>
      <c r="IC103" s="11">
        <v>0.06</v>
      </c>
      <c r="ID103" s="11">
        <v>0.06</v>
      </c>
      <c r="IF103" s="11">
        <v>0.06</v>
      </c>
      <c r="IG103" s="11">
        <v>0.06</v>
      </c>
      <c r="IH103" s="11">
        <v>0.06</v>
      </c>
      <c r="II103" s="11">
        <v>0.06</v>
      </c>
      <c r="IJ103" s="11">
        <v>0.06</v>
      </c>
      <c r="IK103" s="11">
        <v>0.06</v>
      </c>
      <c r="IM103" s="11">
        <v>0.06</v>
      </c>
      <c r="IN103" s="11">
        <v>0.06</v>
      </c>
      <c r="IP103" s="11">
        <v>0.06</v>
      </c>
      <c r="IQ103" s="11">
        <v>0.06</v>
      </c>
      <c r="IR103" s="11">
        <v>0.06</v>
      </c>
      <c r="IT103" s="11">
        <v>0.06</v>
      </c>
      <c r="IU103" s="11">
        <v>0.06</v>
      </c>
      <c r="IV103" s="11">
        <v>0.06</v>
      </c>
      <c r="IW103" s="11">
        <v>0.06</v>
      </c>
      <c r="IX103" s="11">
        <v>0.06</v>
      </c>
      <c r="IY103" s="11">
        <v>0.06</v>
      </c>
      <c r="JA103" s="11">
        <v>0.06</v>
      </c>
      <c r="JB103" s="11">
        <v>0.06</v>
      </c>
      <c r="JC103" s="11">
        <v>0.06</v>
      </c>
      <c r="JD103" s="11">
        <v>0.06</v>
      </c>
      <c r="JE103" s="11">
        <v>0.06</v>
      </c>
      <c r="JF103" s="11">
        <v>0.06</v>
      </c>
      <c r="JH103" s="11">
        <v>0.06</v>
      </c>
      <c r="JI103" s="11">
        <v>0.06</v>
      </c>
      <c r="JJ103" s="11">
        <v>0.06</v>
      </c>
      <c r="JK103" s="11">
        <v>0.06</v>
      </c>
      <c r="JL103" s="11">
        <v>0.06</v>
      </c>
      <c r="JM103" s="11">
        <v>0.06</v>
      </c>
      <c r="JO103" s="11">
        <v>0.03</v>
      </c>
      <c r="LT103" s="11">
        <v>0.84</v>
      </c>
      <c r="LU103" s="11">
        <v>1.68</v>
      </c>
      <c r="LV103" s="11">
        <v>1.68</v>
      </c>
      <c r="LW103" s="11">
        <v>1.68</v>
      </c>
      <c r="LX103" s="11">
        <v>1.68</v>
      </c>
      <c r="LZ103" s="11">
        <v>3.63</v>
      </c>
      <c r="MA103" s="11">
        <v>5.58</v>
      </c>
      <c r="MB103" s="11">
        <v>5.58</v>
      </c>
      <c r="MC103" s="11">
        <v>3.35</v>
      </c>
      <c r="MD103" s="11">
        <v>1.12</v>
      </c>
      <c r="ME103" s="11">
        <v>1.12</v>
      </c>
      <c r="MG103" s="11">
        <v>1.19</v>
      </c>
      <c r="MH103" s="11">
        <v>1.26</v>
      </c>
      <c r="MI103" s="11">
        <v>1.26</v>
      </c>
      <c r="MJ103" s="11">
        <v>1.26</v>
      </c>
      <c r="MK103" s="11">
        <v>0.63</v>
      </c>
      <c r="YA103" s="11">
        <v>0.16</v>
      </c>
      <c r="YC103" s="11">
        <v>0.63</v>
      </c>
      <c r="YD103" s="11">
        <v>0.63</v>
      </c>
      <c r="YE103" s="11">
        <v>0.63</v>
      </c>
      <c r="YF103" s="11">
        <v>0.63</v>
      </c>
      <c r="YG103" s="11">
        <v>0.63</v>
      </c>
      <c r="YH103" s="11">
        <v>0.63</v>
      </c>
      <c r="YJ103" s="11">
        <v>0.63</v>
      </c>
      <c r="YK103" s="11">
        <v>0.47</v>
      </c>
    </row>
    <row r="104" hidden="1" spans="1:700">
      <c r="A104" s="11" t="s">
        <v>706</v>
      </c>
      <c r="E104" s="11">
        <v>472</v>
      </c>
      <c r="F104" s="11">
        <v>14.16</v>
      </c>
      <c r="G104" s="572">
        <v>1331040</v>
      </c>
      <c r="H104" s="572">
        <v>1331040</v>
      </c>
      <c r="I104" s="206">
        <f t="shared" si="2"/>
        <v>14.16</v>
      </c>
      <c r="J104" s="11">
        <v>1.77</v>
      </c>
      <c r="K104" s="11">
        <v>1.77</v>
      </c>
      <c r="L104" s="11">
        <v>1.77</v>
      </c>
      <c r="M104" s="11">
        <v>1.77</v>
      </c>
      <c r="N104" s="11">
        <v>1.77</v>
      </c>
      <c r="P104" s="11">
        <v>1.77</v>
      </c>
      <c r="Q104" s="11">
        <v>1.77</v>
      </c>
      <c r="R104" s="11">
        <v>1.77</v>
      </c>
      <c r="BX104" s="11">
        <v>0.44</v>
      </c>
      <c r="BY104" s="11">
        <v>0.44</v>
      </c>
      <c r="CA104" s="11">
        <v>0.44</v>
      </c>
      <c r="CB104" s="11">
        <v>0.44</v>
      </c>
      <c r="CC104" s="11">
        <v>0.44</v>
      </c>
      <c r="CD104" s="11">
        <v>0.44</v>
      </c>
      <c r="CJ104" s="11">
        <v>0.59</v>
      </c>
      <c r="CK104" s="11">
        <v>0.59</v>
      </c>
      <c r="CL104" s="11">
        <v>0.59</v>
      </c>
      <c r="CM104" s="11">
        <v>0.59</v>
      </c>
      <c r="CO104" s="11">
        <v>0.59</v>
      </c>
      <c r="CP104" s="11">
        <v>0.59</v>
      </c>
      <c r="CQ104" s="11">
        <v>0.59</v>
      </c>
      <c r="CR104" s="11">
        <v>0.59</v>
      </c>
      <c r="CS104" s="11">
        <v>0.59</v>
      </c>
      <c r="CT104" s="11">
        <v>0.59</v>
      </c>
      <c r="CV104" s="11">
        <v>0.59</v>
      </c>
      <c r="CW104" s="11">
        <v>0.59</v>
      </c>
      <c r="CX104" s="11">
        <v>0.59</v>
      </c>
      <c r="CY104" s="11">
        <v>0.59</v>
      </c>
      <c r="CZ104" s="11">
        <v>0.59</v>
      </c>
      <c r="DA104" s="11">
        <v>0.59</v>
      </c>
      <c r="DC104" s="11">
        <v>0.59</v>
      </c>
      <c r="DD104" s="11">
        <v>0.59</v>
      </c>
      <c r="DE104" s="11">
        <v>0.59</v>
      </c>
      <c r="DF104" s="11">
        <v>0.59</v>
      </c>
      <c r="DG104" s="11">
        <v>0.59</v>
      </c>
      <c r="DH104" s="11">
        <v>0.59</v>
      </c>
      <c r="DJ104" s="11">
        <v>0.59</v>
      </c>
      <c r="DK104" s="11">
        <v>0.59</v>
      </c>
      <c r="DL104" s="11">
        <v>0.59</v>
      </c>
      <c r="DM104" s="11">
        <v>0.59</v>
      </c>
      <c r="DN104" s="11">
        <v>0.59</v>
      </c>
      <c r="DO104" s="11">
        <v>0.59</v>
      </c>
      <c r="DQ104" s="11">
        <v>0.59</v>
      </c>
      <c r="DR104" s="11">
        <v>0.59</v>
      </c>
      <c r="DS104" s="11">
        <v>0.59</v>
      </c>
      <c r="DT104" s="11">
        <v>0.59</v>
      </c>
      <c r="DU104" s="11">
        <v>0.59</v>
      </c>
      <c r="DV104" s="11">
        <v>0.59</v>
      </c>
      <c r="DX104" s="11">
        <v>0.59</v>
      </c>
      <c r="DY104" s="11">
        <v>0.59</v>
      </c>
      <c r="DZ104" s="11">
        <v>0.59</v>
      </c>
      <c r="EA104" s="11">
        <v>0.59</v>
      </c>
      <c r="EB104" s="11">
        <v>0.59</v>
      </c>
      <c r="EC104" s="11">
        <v>0.59</v>
      </c>
      <c r="EE104" s="11">
        <v>0.59</v>
      </c>
      <c r="EF104" s="11">
        <v>0.59</v>
      </c>
      <c r="EG104" s="11">
        <v>0.59</v>
      </c>
      <c r="EH104" s="11">
        <v>0.59</v>
      </c>
      <c r="EI104" s="11">
        <v>0.59</v>
      </c>
      <c r="EJ104" s="11">
        <v>0.59</v>
      </c>
      <c r="EL104" s="11">
        <v>0.59</v>
      </c>
      <c r="EM104" s="11">
        <v>0.59</v>
      </c>
      <c r="EN104" s="11">
        <v>0.59</v>
      </c>
      <c r="EO104" s="11">
        <v>0.59</v>
      </c>
      <c r="EP104" s="11">
        <v>0.59</v>
      </c>
      <c r="EQ104" s="11">
        <v>0.59</v>
      </c>
      <c r="ES104" s="11">
        <v>0.59</v>
      </c>
      <c r="ET104" s="11">
        <v>0.59</v>
      </c>
      <c r="EZ104" s="11">
        <v>0.59</v>
      </c>
      <c r="FA104" s="11">
        <v>0.59</v>
      </c>
      <c r="FB104" s="11">
        <v>0.59</v>
      </c>
      <c r="FC104" s="11">
        <v>0.59</v>
      </c>
      <c r="FD104" s="11">
        <v>0.59</v>
      </c>
      <c r="FE104" s="11">
        <v>0.59</v>
      </c>
      <c r="FG104" s="11">
        <v>0.59</v>
      </c>
      <c r="FH104" s="11">
        <v>0.59</v>
      </c>
      <c r="FI104" s="11">
        <v>0.59</v>
      </c>
      <c r="FJ104" s="11">
        <v>0.59</v>
      </c>
      <c r="FK104" s="11">
        <v>0.59</v>
      </c>
      <c r="FL104" s="11">
        <v>0.59</v>
      </c>
      <c r="FN104" s="11">
        <v>0.59</v>
      </c>
      <c r="FO104" s="11">
        <v>0.59</v>
      </c>
      <c r="FP104" s="11">
        <v>0.59</v>
      </c>
      <c r="FQ104" s="11">
        <v>0.59</v>
      </c>
      <c r="FR104" s="11">
        <v>0.59</v>
      </c>
      <c r="FS104" s="11">
        <v>0.59</v>
      </c>
      <c r="FU104" s="11">
        <v>0.59</v>
      </c>
      <c r="FV104" s="11">
        <v>0.59</v>
      </c>
      <c r="FW104" s="11">
        <v>0.59</v>
      </c>
      <c r="FX104" s="11">
        <v>0.59</v>
      </c>
      <c r="FY104" s="11">
        <v>0.59</v>
      </c>
      <c r="FZ104" s="11">
        <v>0.59</v>
      </c>
      <c r="GB104" s="11">
        <v>0.59</v>
      </c>
      <c r="GC104" s="11">
        <v>0.59</v>
      </c>
      <c r="GD104" s="11">
        <v>0.59</v>
      </c>
      <c r="GE104" s="11">
        <v>0.59</v>
      </c>
      <c r="GF104" s="11">
        <v>0.59</v>
      </c>
      <c r="GG104" s="11">
        <v>0.59</v>
      </c>
      <c r="GI104" s="11">
        <v>0.59</v>
      </c>
      <c r="GJ104" s="11">
        <v>0.59</v>
      </c>
      <c r="GK104" s="11">
        <v>0.59</v>
      </c>
      <c r="GL104" s="11">
        <v>0.59</v>
      </c>
      <c r="GM104" s="11">
        <v>0.59</v>
      </c>
      <c r="GN104" s="11">
        <v>0.59</v>
      </c>
      <c r="GP104" s="11">
        <v>0.59</v>
      </c>
      <c r="GQ104" s="11">
        <v>0.59</v>
      </c>
      <c r="GR104" s="11">
        <v>0.59</v>
      </c>
      <c r="GS104" s="11">
        <v>4.54</v>
      </c>
      <c r="GT104" s="11">
        <v>8.5</v>
      </c>
      <c r="GU104" s="11">
        <v>8.5</v>
      </c>
      <c r="GW104" s="11">
        <v>8.5</v>
      </c>
      <c r="GX104" s="11">
        <v>8.5</v>
      </c>
      <c r="GY104" s="11">
        <v>8.5</v>
      </c>
      <c r="GZ104" s="11">
        <v>7.71</v>
      </c>
      <c r="HA104" s="11">
        <v>6.91</v>
      </c>
      <c r="HB104" s="11">
        <v>6.91</v>
      </c>
      <c r="HD104" s="11">
        <v>6.91</v>
      </c>
      <c r="HE104" s="11">
        <v>6.91</v>
      </c>
      <c r="HF104" s="11">
        <v>19.56</v>
      </c>
      <c r="HG104" s="11">
        <v>32.21</v>
      </c>
      <c r="HH104" s="11">
        <v>32.21</v>
      </c>
      <c r="HI104" s="11">
        <v>32.21</v>
      </c>
      <c r="HK104" s="11">
        <v>32.21</v>
      </c>
      <c r="HL104" s="11">
        <v>19.56</v>
      </c>
      <c r="HM104" s="11">
        <v>6.91</v>
      </c>
      <c r="HN104" s="11">
        <v>6.91</v>
      </c>
      <c r="HO104" s="11">
        <v>6.91</v>
      </c>
      <c r="HP104" s="11">
        <v>6.91</v>
      </c>
      <c r="HR104" s="11">
        <v>8.5</v>
      </c>
      <c r="HS104" s="11">
        <v>10.08</v>
      </c>
      <c r="HT104" s="11">
        <v>10.08</v>
      </c>
      <c r="HU104" s="11">
        <v>10.08</v>
      </c>
      <c r="HV104" s="11">
        <v>10.08</v>
      </c>
      <c r="HW104" s="11">
        <v>5.33</v>
      </c>
      <c r="HY104" s="11">
        <v>0.59</v>
      </c>
      <c r="HZ104" s="11">
        <v>0.59</v>
      </c>
      <c r="IA104" s="11">
        <v>0.59</v>
      </c>
      <c r="IB104" s="11">
        <v>0.59</v>
      </c>
      <c r="IC104" s="11">
        <v>0.59</v>
      </c>
      <c r="ID104" s="11">
        <v>0.59</v>
      </c>
      <c r="IF104" s="11">
        <v>0.59</v>
      </c>
      <c r="IG104" s="11">
        <v>0.59</v>
      </c>
      <c r="IH104" s="11">
        <v>0.59</v>
      </c>
      <c r="II104" s="11">
        <v>0.59</v>
      </c>
      <c r="IJ104" s="11">
        <v>0.59</v>
      </c>
      <c r="IK104" s="11">
        <v>0.59</v>
      </c>
      <c r="IM104" s="11">
        <v>0.59</v>
      </c>
      <c r="IN104" s="11">
        <v>0.59</v>
      </c>
      <c r="IP104" s="11">
        <v>0.59</v>
      </c>
      <c r="IQ104" s="11">
        <v>0.59</v>
      </c>
      <c r="IR104" s="11">
        <v>0.59</v>
      </c>
      <c r="IT104" s="11">
        <v>0.59</v>
      </c>
      <c r="IU104" s="11">
        <v>0.59</v>
      </c>
      <c r="IV104" s="11">
        <v>0.59</v>
      </c>
      <c r="IW104" s="11">
        <v>0.59</v>
      </c>
      <c r="IX104" s="11">
        <v>0.59</v>
      </c>
      <c r="IY104" s="11">
        <v>0.59</v>
      </c>
      <c r="JA104" s="11">
        <v>0.59</v>
      </c>
      <c r="JB104" s="11">
        <v>0.59</v>
      </c>
      <c r="JC104" s="11">
        <v>0.59</v>
      </c>
      <c r="JD104" s="11">
        <v>0.59</v>
      </c>
      <c r="JE104" s="11">
        <v>0.59</v>
      </c>
      <c r="JF104" s="11">
        <v>0.59</v>
      </c>
      <c r="JH104" s="11">
        <v>0.59</v>
      </c>
      <c r="JI104" s="11">
        <v>0.59</v>
      </c>
      <c r="JJ104" s="11">
        <v>0.59</v>
      </c>
      <c r="JK104" s="11">
        <v>0.59</v>
      </c>
      <c r="JL104" s="11">
        <v>0.59</v>
      </c>
      <c r="JM104" s="11">
        <v>0.59</v>
      </c>
      <c r="JO104" s="11">
        <v>0.29</v>
      </c>
      <c r="YA104" s="11">
        <v>1.48</v>
      </c>
      <c r="YC104" s="11">
        <v>5.9</v>
      </c>
      <c r="YD104" s="11">
        <v>5.9</v>
      </c>
      <c r="YE104" s="11">
        <v>5.9</v>
      </c>
      <c r="YF104" s="11">
        <v>5.9</v>
      </c>
      <c r="YG104" s="11">
        <v>5.9</v>
      </c>
      <c r="YH104" s="11">
        <v>5.9</v>
      </c>
      <c r="YJ104" s="11">
        <v>5.9</v>
      </c>
      <c r="YK104" s="11">
        <v>4.43</v>
      </c>
    </row>
    <row r="105" hidden="1" spans="1:700">
      <c r="A105" s="11" t="s">
        <v>707</v>
      </c>
      <c r="E105" s="11">
        <v>300</v>
      </c>
      <c r="F105" s="11">
        <v>9</v>
      </c>
      <c r="G105" s="572">
        <v>912000</v>
      </c>
      <c r="H105" s="572">
        <v>912000</v>
      </c>
      <c r="I105" s="206">
        <f t="shared" si="2"/>
        <v>9</v>
      </c>
      <c r="J105" s="11">
        <v>1.13</v>
      </c>
      <c r="K105" s="11">
        <v>1.13</v>
      </c>
      <c r="L105" s="11">
        <v>1.13</v>
      </c>
      <c r="M105" s="11">
        <v>1.13</v>
      </c>
      <c r="N105" s="11">
        <v>1.13</v>
      </c>
      <c r="P105" s="11">
        <v>1.13</v>
      </c>
      <c r="Q105" s="11">
        <v>1.13</v>
      </c>
      <c r="R105" s="11">
        <v>1.13</v>
      </c>
      <c r="BX105" s="11">
        <v>0.28</v>
      </c>
      <c r="BY105" s="11">
        <v>0.28</v>
      </c>
      <c r="CA105" s="11">
        <v>0.28</v>
      </c>
      <c r="CB105" s="11">
        <v>0.28</v>
      </c>
      <c r="CC105" s="11">
        <v>0.28</v>
      </c>
      <c r="CD105" s="11">
        <v>0.28</v>
      </c>
      <c r="CJ105" s="11">
        <v>0.38</v>
      </c>
      <c r="CK105" s="11">
        <v>0.38</v>
      </c>
      <c r="CL105" s="11">
        <v>0.38</v>
      </c>
      <c r="CM105" s="11">
        <v>0.38</v>
      </c>
      <c r="CO105" s="11">
        <v>0.38</v>
      </c>
      <c r="CP105" s="11">
        <v>0.38</v>
      </c>
      <c r="CQ105" s="11">
        <v>0.38</v>
      </c>
      <c r="CR105" s="11">
        <v>0.38</v>
      </c>
      <c r="CS105" s="11">
        <v>0.38</v>
      </c>
      <c r="CT105" s="11">
        <v>0.38</v>
      </c>
      <c r="CV105" s="11">
        <v>0.38</v>
      </c>
      <c r="CW105" s="11">
        <v>0.38</v>
      </c>
      <c r="CX105" s="11">
        <v>0.38</v>
      </c>
      <c r="CY105" s="11">
        <v>0.38</v>
      </c>
      <c r="CZ105" s="11">
        <v>0.38</v>
      </c>
      <c r="DA105" s="11">
        <v>0.38</v>
      </c>
      <c r="DC105" s="11">
        <v>0.38</v>
      </c>
      <c r="DD105" s="11">
        <v>0.38</v>
      </c>
      <c r="DE105" s="11">
        <v>0.38</v>
      </c>
      <c r="DF105" s="11">
        <v>0.38</v>
      </c>
      <c r="DG105" s="11">
        <v>0.38</v>
      </c>
      <c r="DH105" s="11">
        <v>0.38</v>
      </c>
      <c r="DJ105" s="11">
        <v>0.38</v>
      </c>
      <c r="DK105" s="11">
        <v>0.38</v>
      </c>
      <c r="DL105" s="11">
        <v>0.38</v>
      </c>
      <c r="DM105" s="11">
        <v>0.38</v>
      </c>
      <c r="DN105" s="11">
        <v>0.38</v>
      </c>
      <c r="DO105" s="11">
        <v>0.38</v>
      </c>
      <c r="DQ105" s="11">
        <v>0.38</v>
      </c>
      <c r="DR105" s="11">
        <v>0.38</v>
      </c>
      <c r="DS105" s="11">
        <v>0.38</v>
      </c>
      <c r="DT105" s="11">
        <v>0.38</v>
      </c>
      <c r="DU105" s="11">
        <v>0.38</v>
      </c>
      <c r="DV105" s="11">
        <v>0.38</v>
      </c>
      <c r="DX105" s="11">
        <v>0.38</v>
      </c>
      <c r="DY105" s="11">
        <v>0.38</v>
      </c>
      <c r="DZ105" s="11">
        <v>0.38</v>
      </c>
      <c r="EA105" s="11">
        <v>0.38</v>
      </c>
      <c r="EB105" s="11">
        <v>0.38</v>
      </c>
      <c r="EC105" s="11">
        <v>0.38</v>
      </c>
      <c r="EE105" s="11">
        <v>0.38</v>
      </c>
      <c r="EF105" s="11">
        <v>0.38</v>
      </c>
      <c r="EG105" s="11">
        <v>0.38</v>
      </c>
      <c r="EH105" s="11">
        <v>0.38</v>
      </c>
      <c r="EI105" s="11">
        <v>0.38</v>
      </c>
      <c r="EJ105" s="11">
        <v>0.38</v>
      </c>
      <c r="EL105" s="11">
        <v>0.38</v>
      </c>
      <c r="EM105" s="11">
        <v>0.38</v>
      </c>
      <c r="EN105" s="11">
        <v>0.38</v>
      </c>
      <c r="EO105" s="11">
        <v>0.38</v>
      </c>
      <c r="EP105" s="11">
        <v>0.38</v>
      </c>
      <c r="EQ105" s="11">
        <v>0.38</v>
      </c>
      <c r="ES105" s="11">
        <v>0.38</v>
      </c>
      <c r="ET105" s="11">
        <v>0.38</v>
      </c>
      <c r="EZ105" s="11">
        <v>0.38</v>
      </c>
      <c r="FA105" s="11">
        <v>0.38</v>
      </c>
      <c r="FB105" s="11">
        <v>0.38</v>
      </c>
      <c r="FC105" s="11">
        <v>0.38</v>
      </c>
      <c r="FD105" s="11">
        <v>0.38</v>
      </c>
      <c r="FE105" s="11">
        <v>0.38</v>
      </c>
      <c r="FG105" s="11">
        <v>0.38</v>
      </c>
      <c r="FH105" s="11">
        <v>0.38</v>
      </c>
      <c r="FI105" s="11">
        <v>0.38</v>
      </c>
      <c r="FJ105" s="11">
        <v>0.38</v>
      </c>
      <c r="FK105" s="11">
        <v>0.38</v>
      </c>
      <c r="FL105" s="11">
        <v>0.38</v>
      </c>
      <c r="FN105" s="11">
        <v>0.38</v>
      </c>
      <c r="FO105" s="11">
        <v>0.38</v>
      </c>
      <c r="FP105" s="11">
        <v>0.38</v>
      </c>
      <c r="FQ105" s="11">
        <v>0.38</v>
      </c>
      <c r="FR105" s="11">
        <v>0.38</v>
      </c>
      <c r="FS105" s="11">
        <v>0.38</v>
      </c>
      <c r="FU105" s="11">
        <v>0.38</v>
      </c>
      <c r="FV105" s="11">
        <v>0.38</v>
      </c>
      <c r="FW105" s="11">
        <v>0.38</v>
      </c>
      <c r="FX105" s="11">
        <v>0.38</v>
      </c>
      <c r="FY105" s="11">
        <v>0.38</v>
      </c>
      <c r="FZ105" s="11">
        <v>0.38</v>
      </c>
      <c r="GB105" s="11">
        <v>0.38</v>
      </c>
      <c r="GC105" s="11">
        <v>0.38</v>
      </c>
      <c r="GD105" s="11">
        <v>0.38</v>
      </c>
      <c r="GE105" s="11">
        <v>0.38</v>
      </c>
      <c r="GF105" s="11">
        <v>0.38</v>
      </c>
      <c r="GG105" s="11">
        <v>0.38</v>
      </c>
      <c r="GI105" s="11">
        <v>0.38</v>
      </c>
      <c r="GJ105" s="11">
        <v>0.38</v>
      </c>
      <c r="GK105" s="11">
        <v>0.38</v>
      </c>
      <c r="GL105" s="11">
        <v>0.38</v>
      </c>
      <c r="GM105" s="11">
        <v>0.38</v>
      </c>
      <c r="GN105" s="11">
        <v>0.38</v>
      </c>
      <c r="GP105" s="11">
        <v>0.38</v>
      </c>
      <c r="GQ105" s="11">
        <v>0.38</v>
      </c>
      <c r="GR105" s="11">
        <v>0.38</v>
      </c>
      <c r="GS105" s="11">
        <v>0.38</v>
      </c>
      <c r="GT105" s="11">
        <v>0.38</v>
      </c>
      <c r="GU105" s="11">
        <v>0.38</v>
      </c>
      <c r="GW105" s="11">
        <v>0.38</v>
      </c>
      <c r="GX105" s="11">
        <v>0.38</v>
      </c>
      <c r="GY105" s="11">
        <v>0.38</v>
      </c>
      <c r="GZ105" s="11">
        <v>1.7</v>
      </c>
      <c r="HA105" s="11">
        <v>3.03</v>
      </c>
      <c r="HB105" s="11">
        <v>3.03</v>
      </c>
      <c r="HD105" s="11">
        <v>3.03</v>
      </c>
      <c r="HE105" s="11">
        <v>3.03</v>
      </c>
      <c r="HF105" s="11">
        <v>3.03</v>
      </c>
      <c r="HG105" s="11">
        <v>2.77</v>
      </c>
      <c r="HH105" s="11">
        <v>2.5</v>
      </c>
      <c r="HI105" s="11">
        <v>2.5</v>
      </c>
      <c r="HK105" s="11">
        <v>2.5</v>
      </c>
      <c r="HL105" s="11">
        <v>2.5</v>
      </c>
      <c r="HM105" s="11">
        <v>6.76</v>
      </c>
      <c r="HN105" s="11">
        <v>11.01</v>
      </c>
      <c r="HO105" s="11">
        <v>11.01</v>
      </c>
      <c r="HP105" s="11">
        <v>11.01</v>
      </c>
      <c r="HR105" s="11">
        <v>11.01</v>
      </c>
      <c r="HS105" s="11">
        <v>6.76</v>
      </c>
      <c r="HT105" s="11">
        <v>2.5</v>
      </c>
      <c r="HU105" s="11">
        <v>2.5</v>
      </c>
      <c r="HV105" s="11">
        <v>2.5</v>
      </c>
      <c r="HW105" s="11">
        <v>2.5</v>
      </c>
      <c r="HY105" s="11">
        <v>3.03</v>
      </c>
      <c r="HZ105" s="11">
        <v>3.57</v>
      </c>
      <c r="IA105" s="11">
        <v>3.57</v>
      </c>
      <c r="IB105" s="11">
        <v>3.57</v>
      </c>
      <c r="IC105" s="11">
        <v>3.57</v>
      </c>
      <c r="ID105" s="11">
        <v>1.97</v>
      </c>
      <c r="IF105" s="11">
        <v>0.38</v>
      </c>
      <c r="IG105" s="11">
        <v>0.38</v>
      </c>
      <c r="IH105" s="11">
        <v>0.38</v>
      </c>
      <c r="II105" s="11">
        <v>0.38</v>
      </c>
      <c r="IJ105" s="11">
        <v>0.38</v>
      </c>
      <c r="IK105" s="11">
        <v>0.38</v>
      </c>
      <c r="IM105" s="11">
        <v>0.38</v>
      </c>
      <c r="IN105" s="11">
        <v>0.38</v>
      </c>
      <c r="IP105" s="11">
        <v>0.38</v>
      </c>
      <c r="IQ105" s="11">
        <v>0.38</v>
      </c>
      <c r="IR105" s="11">
        <v>0.38</v>
      </c>
      <c r="IT105" s="11">
        <v>0.38</v>
      </c>
      <c r="IU105" s="11">
        <v>0.38</v>
      </c>
      <c r="IV105" s="11">
        <v>0.38</v>
      </c>
      <c r="IW105" s="11">
        <v>0.38</v>
      </c>
      <c r="IX105" s="11">
        <v>0.38</v>
      </c>
      <c r="IY105" s="11">
        <v>0.38</v>
      </c>
      <c r="JA105" s="11">
        <v>0.38</v>
      </c>
      <c r="JB105" s="11">
        <v>0.38</v>
      </c>
      <c r="JC105" s="11">
        <v>0.38</v>
      </c>
      <c r="JD105" s="11">
        <v>0.38</v>
      </c>
      <c r="JE105" s="11">
        <v>0.38</v>
      </c>
      <c r="JF105" s="11">
        <v>0.38</v>
      </c>
      <c r="JH105" s="11">
        <v>0.38</v>
      </c>
      <c r="JI105" s="11">
        <v>0.38</v>
      </c>
      <c r="JJ105" s="11">
        <v>0.38</v>
      </c>
      <c r="JK105" s="11">
        <v>0.38</v>
      </c>
      <c r="JL105" s="11">
        <v>0.38</v>
      </c>
      <c r="JM105" s="11">
        <v>0.38</v>
      </c>
      <c r="JO105" s="11">
        <v>0.19</v>
      </c>
      <c r="LM105" s="11">
        <v>1.18</v>
      </c>
      <c r="LN105" s="11">
        <v>2.37</v>
      </c>
      <c r="LO105" s="11">
        <v>2.37</v>
      </c>
      <c r="LP105" s="11">
        <v>2.37</v>
      </c>
      <c r="LQ105" s="11">
        <v>2.37</v>
      </c>
      <c r="LS105" s="11">
        <v>2.37</v>
      </c>
      <c r="LT105" s="11">
        <v>2.37</v>
      </c>
      <c r="LU105" s="11">
        <v>2.37</v>
      </c>
      <c r="LV105" s="11">
        <v>2.37</v>
      </c>
      <c r="LW105" s="11">
        <v>2.37</v>
      </c>
      <c r="LX105" s="11">
        <v>9.07</v>
      </c>
      <c r="LZ105" s="11">
        <v>15.77</v>
      </c>
      <c r="MA105" s="11">
        <v>15.77</v>
      </c>
      <c r="MB105" s="11">
        <v>9.07</v>
      </c>
      <c r="MC105" s="11">
        <v>2.37</v>
      </c>
      <c r="MD105" s="11">
        <v>2.37</v>
      </c>
      <c r="ME105" s="11">
        <v>2.37</v>
      </c>
      <c r="MG105" s="11">
        <v>2.96</v>
      </c>
      <c r="MH105" s="11">
        <v>3.55</v>
      </c>
      <c r="MI105" s="11">
        <v>3.55</v>
      </c>
      <c r="MJ105" s="11">
        <v>3.55</v>
      </c>
      <c r="MK105" s="11">
        <v>1.77</v>
      </c>
      <c r="YA105" s="11">
        <v>0.94</v>
      </c>
      <c r="YC105" s="11">
        <v>3.75</v>
      </c>
      <c r="YD105" s="11">
        <v>3.75</v>
      </c>
      <c r="YE105" s="11">
        <v>3.75</v>
      </c>
      <c r="YF105" s="11">
        <v>3.75</v>
      </c>
      <c r="YG105" s="11">
        <v>3.75</v>
      </c>
      <c r="YH105" s="11">
        <v>3.75</v>
      </c>
      <c r="YJ105" s="11">
        <v>3.75</v>
      </c>
      <c r="YK105" s="11">
        <v>2.81</v>
      </c>
    </row>
    <row r="106" hidden="1" spans="1:700">
      <c r="A106" s="11" t="s">
        <v>708</v>
      </c>
      <c r="E106" s="11">
        <v>50</v>
      </c>
      <c r="F106" s="11">
        <v>1.5</v>
      </c>
      <c r="G106" s="572">
        <v>144000</v>
      </c>
      <c r="H106" s="572">
        <v>144000</v>
      </c>
      <c r="I106" s="206">
        <f t="shared" si="2"/>
        <v>1.5</v>
      </c>
      <c r="J106" s="11">
        <v>0.19</v>
      </c>
      <c r="K106" s="11">
        <v>0.19</v>
      </c>
      <c r="L106" s="11">
        <v>0.19</v>
      </c>
      <c r="M106" s="11">
        <v>0.19</v>
      </c>
      <c r="N106" s="11">
        <v>0.19</v>
      </c>
      <c r="P106" s="11">
        <v>0.19</v>
      </c>
      <c r="Q106" s="11">
        <v>0.19</v>
      </c>
      <c r="R106" s="11">
        <v>0.19</v>
      </c>
      <c r="BX106" s="11">
        <v>0.05</v>
      </c>
      <c r="BY106" s="11">
        <v>0.05</v>
      </c>
      <c r="CA106" s="11">
        <v>0.05</v>
      </c>
      <c r="CB106" s="11">
        <v>0.05</v>
      </c>
      <c r="CC106" s="11">
        <v>0.05</v>
      </c>
      <c r="CD106" s="11">
        <v>0.05</v>
      </c>
      <c r="CJ106" s="11">
        <v>0.06</v>
      </c>
      <c r="CK106" s="11">
        <v>0.06</v>
      </c>
      <c r="CL106" s="11">
        <v>0.06</v>
      </c>
      <c r="CM106" s="11">
        <v>0.06</v>
      </c>
      <c r="CO106" s="11">
        <v>0.06</v>
      </c>
      <c r="CP106" s="11">
        <v>0.06</v>
      </c>
      <c r="CQ106" s="11">
        <v>0.06</v>
      </c>
      <c r="CR106" s="11">
        <v>0.06</v>
      </c>
      <c r="CS106" s="11">
        <v>0.06</v>
      </c>
      <c r="CT106" s="11">
        <v>0.06</v>
      </c>
      <c r="CV106" s="11">
        <v>0.06</v>
      </c>
      <c r="CW106" s="11">
        <v>0.06</v>
      </c>
      <c r="CX106" s="11">
        <v>0.06</v>
      </c>
      <c r="CY106" s="11">
        <v>0.06</v>
      </c>
      <c r="CZ106" s="11">
        <v>0.06</v>
      </c>
      <c r="DA106" s="11">
        <v>0.06</v>
      </c>
      <c r="DC106" s="11">
        <v>0.06</v>
      </c>
      <c r="DD106" s="11">
        <v>0.06</v>
      </c>
      <c r="DE106" s="11">
        <v>0.06</v>
      </c>
      <c r="DF106" s="11">
        <v>0.06</v>
      </c>
      <c r="DG106" s="11">
        <v>0.06</v>
      </c>
      <c r="DH106" s="11">
        <v>0.06</v>
      </c>
      <c r="DJ106" s="11">
        <v>0.06</v>
      </c>
      <c r="DK106" s="11">
        <v>0.06</v>
      </c>
      <c r="DL106" s="11">
        <v>0.06</v>
      </c>
      <c r="DM106" s="11">
        <v>0.06</v>
      </c>
      <c r="DN106" s="11">
        <v>0.06</v>
      </c>
      <c r="DO106" s="11">
        <v>0.06</v>
      </c>
      <c r="DQ106" s="11">
        <v>0.06</v>
      </c>
      <c r="DR106" s="11">
        <v>0.06</v>
      </c>
      <c r="DS106" s="11">
        <v>0.06</v>
      </c>
      <c r="DT106" s="11">
        <v>0.06</v>
      </c>
      <c r="DU106" s="11">
        <v>0.06</v>
      </c>
      <c r="DV106" s="11">
        <v>0.06</v>
      </c>
      <c r="DX106" s="11">
        <v>0.06</v>
      </c>
      <c r="DY106" s="11">
        <v>0.06</v>
      </c>
      <c r="DZ106" s="11">
        <v>0.06</v>
      </c>
      <c r="EA106" s="11">
        <v>0.06</v>
      </c>
      <c r="EB106" s="11">
        <v>0.06</v>
      </c>
      <c r="EC106" s="11">
        <v>0.06</v>
      </c>
      <c r="EE106" s="11">
        <v>0.06</v>
      </c>
      <c r="EF106" s="11">
        <v>0.06</v>
      </c>
      <c r="EG106" s="11">
        <v>0.06</v>
      </c>
      <c r="EH106" s="11">
        <v>0.06</v>
      </c>
      <c r="EI106" s="11">
        <v>0.06</v>
      </c>
      <c r="EJ106" s="11">
        <v>0.06</v>
      </c>
      <c r="EL106" s="11">
        <v>0.06</v>
      </c>
      <c r="EM106" s="11">
        <v>0.06</v>
      </c>
      <c r="EN106" s="11">
        <v>0.06</v>
      </c>
      <c r="EO106" s="11">
        <v>0.06</v>
      </c>
      <c r="EP106" s="11">
        <v>0.06</v>
      </c>
      <c r="EQ106" s="11">
        <v>0.06</v>
      </c>
      <c r="ES106" s="11">
        <v>0.06</v>
      </c>
      <c r="ET106" s="11">
        <v>0.06</v>
      </c>
      <c r="EZ106" s="11">
        <v>0.06</v>
      </c>
      <c r="FA106" s="11">
        <v>0.06</v>
      </c>
      <c r="FB106" s="11">
        <v>0.06</v>
      </c>
      <c r="FC106" s="11">
        <v>0.06</v>
      </c>
      <c r="FD106" s="11">
        <v>0.06</v>
      </c>
      <c r="FE106" s="11">
        <v>0.06</v>
      </c>
      <c r="FG106" s="11">
        <v>0.06</v>
      </c>
      <c r="FH106" s="11">
        <v>0.06</v>
      </c>
      <c r="FI106" s="11">
        <v>0.06</v>
      </c>
      <c r="FJ106" s="11">
        <v>0.06</v>
      </c>
      <c r="FK106" s="11">
        <v>0.06</v>
      </c>
      <c r="FL106" s="11">
        <v>0.06</v>
      </c>
      <c r="FN106" s="11">
        <v>0.06</v>
      </c>
      <c r="FO106" s="11">
        <v>0.06</v>
      </c>
      <c r="FP106" s="11">
        <v>0.06</v>
      </c>
      <c r="FQ106" s="11">
        <v>0.06</v>
      </c>
      <c r="FR106" s="11">
        <v>0.06</v>
      </c>
      <c r="FS106" s="11">
        <v>0.06</v>
      </c>
      <c r="FU106" s="11">
        <v>0.06</v>
      </c>
      <c r="FV106" s="11">
        <v>0.06</v>
      </c>
      <c r="FW106" s="11">
        <v>0.06</v>
      </c>
      <c r="FX106" s="11">
        <v>0.06</v>
      </c>
      <c r="FY106" s="11">
        <v>0.06</v>
      </c>
      <c r="FZ106" s="11">
        <v>0.06</v>
      </c>
      <c r="GB106" s="11">
        <v>0.06</v>
      </c>
      <c r="GC106" s="11">
        <v>0.06</v>
      </c>
      <c r="GD106" s="11">
        <v>0.06</v>
      </c>
      <c r="GE106" s="11">
        <v>0.06</v>
      </c>
      <c r="GF106" s="11">
        <v>0.06</v>
      </c>
      <c r="GG106" s="11">
        <v>0.06</v>
      </c>
      <c r="GI106" s="11">
        <v>0.06</v>
      </c>
      <c r="GJ106" s="11">
        <v>0.06</v>
      </c>
      <c r="GK106" s="11">
        <v>0.06</v>
      </c>
      <c r="GL106" s="11">
        <v>0.06</v>
      </c>
      <c r="GM106" s="11">
        <v>0.06</v>
      </c>
      <c r="GN106" s="11">
        <v>0.06</v>
      </c>
      <c r="GP106" s="11">
        <v>0.06</v>
      </c>
      <c r="GQ106" s="11">
        <v>0.06</v>
      </c>
      <c r="GR106" s="11">
        <v>0.06</v>
      </c>
      <c r="GS106" s="11">
        <v>0.06</v>
      </c>
      <c r="GT106" s="11">
        <v>0.06</v>
      </c>
      <c r="GU106" s="11">
        <v>0.06</v>
      </c>
      <c r="GW106" s="11">
        <v>0.06</v>
      </c>
      <c r="GX106" s="11">
        <v>0.06</v>
      </c>
      <c r="GY106" s="11">
        <v>0.06</v>
      </c>
      <c r="GZ106" s="11">
        <v>0.06</v>
      </c>
      <c r="HA106" s="11">
        <v>0.06</v>
      </c>
      <c r="HB106" s="11">
        <v>0.06</v>
      </c>
      <c r="HD106" s="11">
        <v>0.06</v>
      </c>
      <c r="HE106" s="11">
        <v>0.06</v>
      </c>
      <c r="HF106" s="11">
        <v>0.06</v>
      </c>
      <c r="HG106" s="11">
        <v>0.06</v>
      </c>
      <c r="HH106" s="11">
        <v>0.06</v>
      </c>
      <c r="HI106" s="11">
        <v>0.06</v>
      </c>
      <c r="HK106" s="11">
        <v>0.06</v>
      </c>
      <c r="HL106" s="11">
        <v>0.06</v>
      </c>
      <c r="HM106" s="11">
        <v>0.06</v>
      </c>
      <c r="HN106" s="11">
        <v>0.06</v>
      </c>
      <c r="HO106" s="11">
        <v>0.06</v>
      </c>
      <c r="HP106" s="11">
        <v>0.06</v>
      </c>
      <c r="HR106" s="11">
        <v>0.06</v>
      </c>
      <c r="HS106" s="11">
        <v>0.06</v>
      </c>
      <c r="HT106" s="11">
        <v>0.06</v>
      </c>
      <c r="HU106" s="11">
        <v>0.06</v>
      </c>
      <c r="HV106" s="11">
        <v>0.06</v>
      </c>
      <c r="HW106" s="11">
        <v>0.06</v>
      </c>
      <c r="HY106" s="11">
        <v>0.06</v>
      </c>
      <c r="HZ106" s="11">
        <v>0.06</v>
      </c>
      <c r="IA106" s="11">
        <v>0.06</v>
      </c>
      <c r="IB106" s="11">
        <v>0.06</v>
      </c>
      <c r="IC106" s="11">
        <v>0.06</v>
      </c>
      <c r="ID106" s="11">
        <v>0.06</v>
      </c>
      <c r="IF106" s="11">
        <v>0.06</v>
      </c>
      <c r="IG106" s="11">
        <v>0.06</v>
      </c>
      <c r="IH106" s="11">
        <v>0.06</v>
      </c>
      <c r="II106" s="11">
        <v>0.06</v>
      </c>
      <c r="IJ106" s="11">
        <v>0.06</v>
      </c>
      <c r="IK106" s="11">
        <v>0.06</v>
      </c>
      <c r="IM106" s="11">
        <v>0.06</v>
      </c>
      <c r="IN106" s="11">
        <v>0.06</v>
      </c>
      <c r="IP106" s="11">
        <v>0.06</v>
      </c>
      <c r="IQ106" s="11">
        <v>0.06</v>
      </c>
      <c r="IR106" s="11">
        <v>0.06</v>
      </c>
      <c r="IT106" s="11">
        <v>0.06</v>
      </c>
      <c r="IU106" s="11">
        <v>0.06</v>
      </c>
      <c r="IV106" s="11">
        <v>0.06</v>
      </c>
      <c r="IW106" s="11">
        <v>0.06</v>
      </c>
      <c r="IX106" s="11">
        <v>0.06</v>
      </c>
      <c r="IY106" s="11">
        <v>0.06</v>
      </c>
      <c r="JA106" s="11">
        <v>0.06</v>
      </c>
      <c r="JB106" s="11">
        <v>0.06</v>
      </c>
      <c r="JC106" s="11">
        <v>0.06</v>
      </c>
      <c r="JD106" s="11">
        <v>0.06</v>
      </c>
      <c r="JE106" s="11">
        <v>0.06</v>
      </c>
      <c r="JF106" s="11">
        <v>0.06</v>
      </c>
      <c r="JH106" s="11">
        <v>0.06</v>
      </c>
      <c r="JI106" s="11">
        <v>0.06</v>
      </c>
      <c r="JJ106" s="11">
        <v>0.06</v>
      </c>
      <c r="JK106" s="11">
        <v>0.06</v>
      </c>
      <c r="JL106" s="11">
        <v>0.06</v>
      </c>
      <c r="JM106" s="11">
        <v>0.06</v>
      </c>
      <c r="JO106" s="11">
        <v>0.03</v>
      </c>
      <c r="LW106" s="11">
        <v>0.84</v>
      </c>
      <c r="LX106" s="11">
        <v>1.68</v>
      </c>
      <c r="LZ106" s="11">
        <v>1.68</v>
      </c>
      <c r="MA106" s="11">
        <v>1.68</v>
      </c>
      <c r="MB106" s="11">
        <v>1.68</v>
      </c>
      <c r="MC106" s="11">
        <v>3.63</v>
      </c>
      <c r="MD106" s="11">
        <v>5.58</v>
      </c>
      <c r="ME106" s="11">
        <v>5.58</v>
      </c>
      <c r="MG106" s="11">
        <v>3.35</v>
      </c>
      <c r="MH106" s="11">
        <v>1.12</v>
      </c>
      <c r="MI106" s="11">
        <v>1.12</v>
      </c>
      <c r="MJ106" s="11">
        <v>1.4</v>
      </c>
      <c r="MK106" s="11">
        <v>1.68</v>
      </c>
      <c r="ML106" s="11">
        <v>1.68</v>
      </c>
      <c r="MN106" s="11">
        <v>0.84</v>
      </c>
      <c r="YA106" s="11">
        <v>0.16</v>
      </c>
      <c r="YC106" s="11">
        <v>0.63</v>
      </c>
      <c r="YD106" s="11">
        <v>0.63</v>
      </c>
      <c r="YE106" s="11">
        <v>0.63</v>
      </c>
      <c r="YF106" s="11">
        <v>0.63</v>
      </c>
      <c r="YG106" s="11">
        <v>0.63</v>
      </c>
      <c r="YH106" s="11">
        <v>0.63</v>
      </c>
      <c r="YJ106" s="11">
        <v>0.63</v>
      </c>
      <c r="YK106" s="11">
        <v>0.47</v>
      </c>
    </row>
    <row r="107" hidden="1" spans="1:700">
      <c r="A107" s="11" t="s">
        <v>709</v>
      </c>
      <c r="E107" s="11">
        <v>220</v>
      </c>
      <c r="F107" s="11">
        <v>6.6</v>
      </c>
      <c r="G107" s="572">
        <v>682000</v>
      </c>
      <c r="H107" s="572">
        <v>682000</v>
      </c>
      <c r="I107" s="206">
        <f t="shared" si="2"/>
        <v>6.6</v>
      </c>
      <c r="J107" s="11">
        <v>0.83</v>
      </c>
      <c r="K107" s="11">
        <v>0.83</v>
      </c>
      <c r="L107" s="11">
        <v>0.83</v>
      </c>
      <c r="M107" s="11">
        <v>0.83</v>
      </c>
      <c r="N107" s="11">
        <v>0.83</v>
      </c>
      <c r="P107" s="11">
        <v>0.83</v>
      </c>
      <c r="Q107" s="11">
        <v>0.83</v>
      </c>
      <c r="R107" s="11">
        <v>0.82</v>
      </c>
      <c r="BX107" s="11">
        <v>0.21</v>
      </c>
      <c r="BY107" s="11">
        <v>0.21</v>
      </c>
      <c r="CA107" s="11">
        <v>0.21</v>
      </c>
      <c r="CB107" s="11">
        <v>0.21</v>
      </c>
      <c r="CC107" s="11">
        <v>0.21</v>
      </c>
      <c r="CD107" s="11">
        <v>0.21</v>
      </c>
      <c r="CJ107" s="11">
        <v>0.28</v>
      </c>
      <c r="CK107" s="11">
        <v>0.28</v>
      </c>
      <c r="CL107" s="11">
        <v>0.28</v>
      </c>
      <c r="CM107" s="11">
        <v>0.28</v>
      </c>
      <c r="CO107" s="11">
        <v>0.28</v>
      </c>
      <c r="CP107" s="11">
        <v>0.28</v>
      </c>
      <c r="CQ107" s="11">
        <v>0.28</v>
      </c>
      <c r="CR107" s="11">
        <v>0.28</v>
      </c>
      <c r="CS107" s="11">
        <v>0.28</v>
      </c>
      <c r="CT107" s="11">
        <v>0.28</v>
      </c>
      <c r="CV107" s="11">
        <v>0.28</v>
      </c>
      <c r="CW107" s="11">
        <v>0.28</v>
      </c>
      <c r="CX107" s="11">
        <v>0.28</v>
      </c>
      <c r="CY107" s="11">
        <v>0.28</v>
      </c>
      <c r="CZ107" s="11">
        <v>0.28</v>
      </c>
      <c r="DA107" s="11">
        <v>0.28</v>
      </c>
      <c r="DC107" s="11">
        <v>0.28</v>
      </c>
      <c r="DD107" s="11">
        <v>0.28</v>
      </c>
      <c r="DE107" s="11">
        <v>0.28</v>
      </c>
      <c r="DF107" s="11">
        <v>0.28</v>
      </c>
      <c r="DG107" s="11">
        <v>0.28</v>
      </c>
      <c r="DH107" s="11">
        <v>0.28</v>
      </c>
      <c r="DJ107" s="11">
        <v>0.28</v>
      </c>
      <c r="DK107" s="11">
        <v>0.28</v>
      </c>
      <c r="DL107" s="11">
        <v>0.28</v>
      </c>
      <c r="DM107" s="11">
        <v>0.28</v>
      </c>
      <c r="DN107" s="11">
        <v>0.28</v>
      </c>
      <c r="DO107" s="11">
        <v>0.28</v>
      </c>
      <c r="DQ107" s="11">
        <v>0.28</v>
      </c>
      <c r="DR107" s="11">
        <v>0.28</v>
      </c>
      <c r="DS107" s="11">
        <v>0.28</v>
      </c>
      <c r="DT107" s="11">
        <v>0.28</v>
      </c>
      <c r="DU107" s="11">
        <v>0.28</v>
      </c>
      <c r="DV107" s="11">
        <v>0.28</v>
      </c>
      <c r="DX107" s="11">
        <v>0.28</v>
      </c>
      <c r="DY107" s="11">
        <v>0.28</v>
      </c>
      <c r="DZ107" s="11">
        <v>0.28</v>
      </c>
      <c r="EA107" s="11">
        <v>0.28</v>
      </c>
      <c r="EB107" s="11">
        <v>0.28</v>
      </c>
      <c r="EC107" s="11">
        <v>0.28</v>
      </c>
      <c r="EE107" s="11">
        <v>0.28</v>
      </c>
      <c r="EF107" s="11">
        <v>0.28</v>
      </c>
      <c r="EG107" s="11">
        <v>0.28</v>
      </c>
      <c r="EH107" s="11">
        <v>0.28</v>
      </c>
      <c r="EI107" s="11">
        <v>0.28</v>
      </c>
      <c r="EJ107" s="11">
        <v>0.28</v>
      </c>
      <c r="EL107" s="11">
        <v>0.28</v>
      </c>
      <c r="EM107" s="11">
        <v>0.28</v>
      </c>
      <c r="EN107" s="11">
        <v>0.28</v>
      </c>
      <c r="EO107" s="11">
        <v>0.28</v>
      </c>
      <c r="EP107" s="11">
        <v>0.28</v>
      </c>
      <c r="EQ107" s="11">
        <v>0.28</v>
      </c>
      <c r="ES107" s="11">
        <v>0.28</v>
      </c>
      <c r="ET107" s="11">
        <v>0.28</v>
      </c>
      <c r="EZ107" s="11">
        <v>0.28</v>
      </c>
      <c r="FA107" s="11">
        <v>0.28</v>
      </c>
      <c r="FB107" s="11">
        <v>0.28</v>
      </c>
      <c r="FC107" s="11">
        <v>0.28</v>
      </c>
      <c r="FD107" s="11">
        <v>0.28</v>
      </c>
      <c r="FE107" s="11">
        <v>0.28</v>
      </c>
      <c r="FG107" s="11">
        <v>0.28</v>
      </c>
      <c r="FH107" s="11">
        <v>0.28</v>
      </c>
      <c r="FI107" s="11">
        <v>0.28</v>
      </c>
      <c r="FJ107" s="11">
        <v>0.28</v>
      </c>
      <c r="FK107" s="11">
        <v>0.28</v>
      </c>
      <c r="FL107" s="11">
        <v>0.28</v>
      </c>
      <c r="FN107" s="11">
        <v>0.28</v>
      </c>
      <c r="FO107" s="11">
        <v>0.28</v>
      </c>
      <c r="FP107" s="11">
        <v>0.28</v>
      </c>
      <c r="FQ107" s="11">
        <v>0.28</v>
      </c>
      <c r="FR107" s="11">
        <v>0.28</v>
      </c>
      <c r="FS107" s="11">
        <v>0.28</v>
      </c>
      <c r="FU107" s="11">
        <v>0.28</v>
      </c>
      <c r="FV107" s="11">
        <v>0.28</v>
      </c>
      <c r="FW107" s="11">
        <v>0.28</v>
      </c>
      <c r="FX107" s="11">
        <v>0.28</v>
      </c>
      <c r="FY107" s="11">
        <v>0.28</v>
      </c>
      <c r="FZ107" s="11">
        <v>0.28</v>
      </c>
      <c r="GB107" s="11">
        <v>0.28</v>
      </c>
      <c r="GC107" s="11">
        <v>0.28</v>
      </c>
      <c r="GD107" s="11">
        <v>0.28</v>
      </c>
      <c r="GE107" s="11">
        <v>0.28</v>
      </c>
      <c r="GF107" s="11">
        <v>0.28</v>
      </c>
      <c r="GG107" s="11">
        <v>0.28</v>
      </c>
      <c r="GI107" s="11">
        <v>0.28</v>
      </c>
      <c r="GJ107" s="11">
        <v>0.28</v>
      </c>
      <c r="GK107" s="11">
        <v>0.28</v>
      </c>
      <c r="GL107" s="11">
        <v>0.28</v>
      </c>
      <c r="GM107" s="11">
        <v>0.28</v>
      </c>
      <c r="GN107" s="11">
        <v>0.28</v>
      </c>
      <c r="GP107" s="11">
        <v>0.28</v>
      </c>
      <c r="GQ107" s="11">
        <v>0.28</v>
      </c>
      <c r="GR107" s="11">
        <v>0.28</v>
      </c>
      <c r="GS107" s="11">
        <v>0.28</v>
      </c>
      <c r="GT107" s="11">
        <v>0.28</v>
      </c>
      <c r="GU107" s="11">
        <v>0.28</v>
      </c>
      <c r="GW107" s="11">
        <v>0.28</v>
      </c>
      <c r="GX107" s="11">
        <v>0.28</v>
      </c>
      <c r="GY107" s="11">
        <v>0.28</v>
      </c>
      <c r="GZ107" s="11">
        <v>0.28</v>
      </c>
      <c r="HA107" s="11">
        <v>0.28</v>
      </c>
      <c r="HB107" s="11">
        <v>0.28</v>
      </c>
      <c r="HD107" s="11">
        <v>0.28</v>
      </c>
      <c r="HE107" s="11">
        <v>0.28</v>
      </c>
      <c r="HF107" s="11">
        <v>0.28</v>
      </c>
      <c r="HG107" s="11">
        <v>0.44</v>
      </c>
      <c r="HH107" s="11">
        <v>0.6</v>
      </c>
      <c r="HI107" s="11">
        <v>0.6</v>
      </c>
      <c r="HK107" s="11">
        <v>0.6</v>
      </c>
      <c r="HL107" s="11">
        <v>0.6</v>
      </c>
      <c r="HM107" s="11">
        <v>0.6</v>
      </c>
      <c r="HN107" s="11">
        <v>0.6</v>
      </c>
      <c r="HO107" s="11">
        <v>0.6</v>
      </c>
      <c r="HP107" s="11">
        <v>0.65</v>
      </c>
      <c r="HR107" s="11">
        <v>0.71</v>
      </c>
      <c r="HS107" s="11">
        <v>0.71</v>
      </c>
      <c r="HT107" s="11">
        <v>0.71</v>
      </c>
      <c r="HU107" s="11">
        <v>1.57</v>
      </c>
      <c r="HV107" s="11">
        <v>2.44</v>
      </c>
      <c r="HW107" s="11">
        <v>2.44</v>
      </c>
      <c r="HY107" s="11">
        <v>2.44</v>
      </c>
      <c r="HZ107" s="11">
        <v>1.53</v>
      </c>
      <c r="IA107" s="11">
        <v>0.62</v>
      </c>
      <c r="IB107" s="11">
        <v>0.62</v>
      </c>
      <c r="IC107" s="11">
        <v>0.62</v>
      </c>
      <c r="ID107" s="11">
        <v>0.62</v>
      </c>
      <c r="IF107" s="11">
        <v>0.71</v>
      </c>
      <c r="IG107" s="11">
        <v>0.79</v>
      </c>
      <c r="IH107" s="11">
        <v>0.79</v>
      </c>
      <c r="II107" s="11">
        <v>0.79</v>
      </c>
      <c r="IJ107" s="11">
        <v>0.79</v>
      </c>
      <c r="IK107" s="11">
        <v>0.53</v>
      </c>
      <c r="IM107" s="11">
        <v>0.28</v>
      </c>
      <c r="IN107" s="11">
        <v>0.28</v>
      </c>
      <c r="IP107" s="11">
        <v>0.28</v>
      </c>
      <c r="IQ107" s="11">
        <v>0.28</v>
      </c>
      <c r="IR107" s="11">
        <v>0.28</v>
      </c>
      <c r="IT107" s="11">
        <v>0.28</v>
      </c>
      <c r="IU107" s="11">
        <v>0.28</v>
      </c>
      <c r="IV107" s="11">
        <v>0.28</v>
      </c>
      <c r="IW107" s="11">
        <v>0.28</v>
      </c>
      <c r="IX107" s="11">
        <v>0.28</v>
      </c>
      <c r="IY107" s="11">
        <v>0.28</v>
      </c>
      <c r="JA107" s="11">
        <v>0.28</v>
      </c>
      <c r="JB107" s="11">
        <v>0.28</v>
      </c>
      <c r="JC107" s="11">
        <v>0.28</v>
      </c>
      <c r="JD107" s="11">
        <v>0.28</v>
      </c>
      <c r="JE107" s="11">
        <v>0.28</v>
      </c>
      <c r="JF107" s="11">
        <v>0.28</v>
      </c>
      <c r="JH107" s="11">
        <v>0.28</v>
      </c>
      <c r="JI107" s="11">
        <v>0.28</v>
      </c>
      <c r="JJ107" s="11">
        <v>0.28</v>
      </c>
      <c r="JK107" s="11">
        <v>0.28</v>
      </c>
      <c r="JL107" s="11">
        <v>0.28</v>
      </c>
      <c r="JM107" s="11">
        <v>0.28</v>
      </c>
      <c r="JO107" s="11">
        <v>0.14</v>
      </c>
      <c r="LT107" s="11">
        <v>1.63</v>
      </c>
      <c r="LU107" s="11">
        <v>3.25</v>
      </c>
      <c r="LV107" s="11">
        <v>3.25</v>
      </c>
      <c r="LW107" s="11">
        <v>3.25</v>
      </c>
      <c r="LX107" s="11">
        <v>3.25</v>
      </c>
      <c r="LZ107" s="11">
        <v>3.25</v>
      </c>
      <c r="MA107" s="11">
        <v>3.25</v>
      </c>
      <c r="MB107" s="11">
        <v>3.25</v>
      </c>
      <c r="MC107" s="11">
        <v>3.25</v>
      </c>
      <c r="MD107" s="11">
        <v>3.25</v>
      </c>
      <c r="ME107" s="11">
        <v>12.47</v>
      </c>
      <c r="MG107" s="11">
        <v>21.68</v>
      </c>
      <c r="MH107" s="11">
        <v>21.68</v>
      </c>
      <c r="MI107" s="11">
        <v>12.47</v>
      </c>
      <c r="MJ107" s="11">
        <v>3.25</v>
      </c>
      <c r="MK107" s="11">
        <v>3.25</v>
      </c>
      <c r="ML107" s="11">
        <v>3.25</v>
      </c>
      <c r="MN107" s="11">
        <v>2.51</v>
      </c>
      <c r="MO107" s="11">
        <v>1.77</v>
      </c>
      <c r="MP107" s="11">
        <v>1.77</v>
      </c>
      <c r="MQ107" s="11">
        <v>1.77</v>
      </c>
      <c r="MR107" s="11">
        <v>1.77</v>
      </c>
      <c r="MS107" s="11">
        <v>1.77</v>
      </c>
      <c r="MU107" s="11">
        <v>1.77</v>
      </c>
      <c r="MV107" s="11">
        <v>1.77</v>
      </c>
      <c r="MW107" s="11">
        <v>1.77</v>
      </c>
      <c r="MX107" s="11">
        <v>1.77</v>
      </c>
      <c r="MY107" s="11">
        <v>1.77</v>
      </c>
      <c r="MZ107" s="11">
        <v>0.89</v>
      </c>
      <c r="YA107" s="11">
        <v>0.69</v>
      </c>
      <c r="YC107" s="11">
        <v>2.75</v>
      </c>
      <c r="YD107" s="11">
        <v>2.75</v>
      </c>
      <c r="YE107" s="11">
        <v>2.75</v>
      </c>
      <c r="YF107" s="11">
        <v>2.75</v>
      </c>
      <c r="YG107" s="11">
        <v>2.75</v>
      </c>
      <c r="YH107" s="11">
        <v>2.75</v>
      </c>
      <c r="YJ107" s="11">
        <v>2.75</v>
      </c>
      <c r="YK107" s="11">
        <v>2.06</v>
      </c>
    </row>
    <row r="108" hidden="1" spans="1:700">
      <c r="A108" s="11" t="s">
        <v>710</v>
      </c>
      <c r="E108" s="11">
        <v>35</v>
      </c>
      <c r="F108" s="11">
        <v>1.05</v>
      </c>
      <c r="G108" s="572">
        <v>116900</v>
      </c>
      <c r="H108" s="572">
        <v>116900</v>
      </c>
      <c r="I108" s="206">
        <f t="shared" si="2"/>
        <v>1.05</v>
      </c>
      <c r="J108" s="11">
        <v>0.13</v>
      </c>
      <c r="K108" s="11">
        <v>0.13</v>
      </c>
      <c r="L108" s="11">
        <v>0.13</v>
      </c>
      <c r="M108" s="11">
        <v>0.13</v>
      </c>
      <c r="N108" s="11">
        <v>0.13</v>
      </c>
      <c r="P108" s="11">
        <v>0.13</v>
      </c>
      <c r="Q108" s="11">
        <v>0.13</v>
      </c>
      <c r="R108" s="11">
        <v>0.13</v>
      </c>
      <c r="BX108" s="11">
        <v>0.03</v>
      </c>
      <c r="BY108" s="11">
        <v>0.03</v>
      </c>
      <c r="CA108" s="11">
        <v>0.03</v>
      </c>
      <c r="CB108" s="11">
        <v>0.03</v>
      </c>
      <c r="CC108" s="11">
        <v>0.03</v>
      </c>
      <c r="CD108" s="11">
        <v>0.03</v>
      </c>
      <c r="CJ108" s="11">
        <v>0.04</v>
      </c>
      <c r="CK108" s="11">
        <v>0.04</v>
      </c>
      <c r="CL108" s="11">
        <v>0.04</v>
      </c>
      <c r="CM108" s="11">
        <v>0.04</v>
      </c>
      <c r="CO108" s="11">
        <v>0.04</v>
      </c>
      <c r="CP108" s="11">
        <v>0.04</v>
      </c>
      <c r="CQ108" s="11">
        <v>0.04</v>
      </c>
      <c r="CR108" s="11">
        <v>0.04</v>
      </c>
      <c r="CS108" s="11">
        <v>0.04</v>
      </c>
      <c r="CT108" s="11">
        <v>0.04</v>
      </c>
      <c r="CV108" s="11">
        <v>0.04</v>
      </c>
      <c r="CW108" s="11">
        <v>0.04</v>
      </c>
      <c r="CX108" s="11">
        <v>0.04</v>
      </c>
      <c r="CY108" s="11">
        <v>0.04</v>
      </c>
      <c r="CZ108" s="11">
        <v>0.04</v>
      </c>
      <c r="DA108" s="11">
        <v>0.04</v>
      </c>
      <c r="DC108" s="11">
        <v>0.04</v>
      </c>
      <c r="DD108" s="11">
        <v>0.04</v>
      </c>
      <c r="DE108" s="11">
        <v>0.04</v>
      </c>
      <c r="DF108" s="11">
        <v>0.04</v>
      </c>
      <c r="DG108" s="11">
        <v>0.04</v>
      </c>
      <c r="DH108" s="11">
        <v>0.04</v>
      </c>
      <c r="DJ108" s="11">
        <v>0.04</v>
      </c>
      <c r="DK108" s="11">
        <v>0.04</v>
      </c>
      <c r="DL108" s="11">
        <v>0.04</v>
      </c>
      <c r="DM108" s="11">
        <v>0.04</v>
      </c>
      <c r="DN108" s="11">
        <v>0.04</v>
      </c>
      <c r="DO108" s="11">
        <v>0.04</v>
      </c>
      <c r="DQ108" s="11">
        <v>0.04</v>
      </c>
      <c r="DR108" s="11">
        <v>0.04</v>
      </c>
      <c r="DS108" s="11">
        <v>0.04</v>
      </c>
      <c r="DT108" s="11">
        <v>0.04</v>
      </c>
      <c r="DU108" s="11">
        <v>0.04</v>
      </c>
      <c r="DV108" s="11">
        <v>0.04</v>
      </c>
      <c r="DX108" s="11">
        <v>0.04</v>
      </c>
      <c r="DY108" s="11">
        <v>0.04</v>
      </c>
      <c r="DZ108" s="11">
        <v>0.04</v>
      </c>
      <c r="EA108" s="11">
        <v>0.04</v>
      </c>
      <c r="EB108" s="11">
        <v>0.04</v>
      </c>
      <c r="EC108" s="11">
        <v>0.04</v>
      </c>
      <c r="EE108" s="11">
        <v>0.04</v>
      </c>
      <c r="EF108" s="11">
        <v>0.04</v>
      </c>
      <c r="EG108" s="11">
        <v>0.04</v>
      </c>
      <c r="EH108" s="11">
        <v>0.04</v>
      </c>
      <c r="EI108" s="11">
        <v>0.04</v>
      </c>
      <c r="EJ108" s="11">
        <v>0.04</v>
      </c>
      <c r="EL108" s="11">
        <v>0.04</v>
      </c>
      <c r="EM108" s="11">
        <v>0.04</v>
      </c>
      <c r="EN108" s="11">
        <v>0.04</v>
      </c>
      <c r="EO108" s="11">
        <v>0.04</v>
      </c>
      <c r="EP108" s="11">
        <v>0.04</v>
      </c>
      <c r="EQ108" s="11">
        <v>0.04</v>
      </c>
      <c r="ES108" s="11">
        <v>0.04</v>
      </c>
      <c r="ET108" s="11">
        <v>0.04</v>
      </c>
      <c r="EZ108" s="11">
        <v>0.04</v>
      </c>
      <c r="FA108" s="11">
        <v>0.04</v>
      </c>
      <c r="FB108" s="11">
        <v>0.04</v>
      </c>
      <c r="FC108" s="11">
        <v>0.04</v>
      </c>
      <c r="FD108" s="11">
        <v>0.04</v>
      </c>
      <c r="FE108" s="11">
        <v>0.04</v>
      </c>
      <c r="FG108" s="11">
        <v>0.04</v>
      </c>
      <c r="FH108" s="11">
        <v>0.04</v>
      </c>
      <c r="FI108" s="11">
        <v>0.04</v>
      </c>
      <c r="FJ108" s="11">
        <v>0.04</v>
      </c>
      <c r="FK108" s="11">
        <v>0.04</v>
      </c>
      <c r="FL108" s="11">
        <v>0.04</v>
      </c>
      <c r="FN108" s="11">
        <v>0.04</v>
      </c>
      <c r="FO108" s="11">
        <v>0.04</v>
      </c>
      <c r="FP108" s="11">
        <v>0.04</v>
      </c>
      <c r="FQ108" s="11">
        <v>0.04</v>
      </c>
      <c r="FR108" s="11">
        <v>0.04</v>
      </c>
      <c r="FS108" s="11">
        <v>0.04</v>
      </c>
      <c r="FU108" s="11">
        <v>0.04</v>
      </c>
      <c r="FV108" s="11">
        <v>0.04</v>
      </c>
      <c r="FW108" s="11">
        <v>0.04</v>
      </c>
      <c r="FX108" s="11">
        <v>0.04</v>
      </c>
      <c r="FY108" s="11">
        <v>0.04</v>
      </c>
      <c r="FZ108" s="11">
        <v>0.04</v>
      </c>
      <c r="GB108" s="11">
        <v>0.04</v>
      </c>
      <c r="GC108" s="11">
        <v>0.04</v>
      </c>
      <c r="GD108" s="11">
        <v>0.04</v>
      </c>
      <c r="GE108" s="11">
        <v>0.04</v>
      </c>
      <c r="GF108" s="11">
        <v>0.04</v>
      </c>
      <c r="GG108" s="11">
        <v>0.04</v>
      </c>
      <c r="GI108" s="11">
        <v>0.04</v>
      </c>
      <c r="GJ108" s="11">
        <v>0.04</v>
      </c>
      <c r="GK108" s="11">
        <v>0.04</v>
      </c>
      <c r="GL108" s="11">
        <v>0.04</v>
      </c>
      <c r="GM108" s="11">
        <v>0.04</v>
      </c>
      <c r="GN108" s="11">
        <v>0.04</v>
      </c>
      <c r="GP108" s="11">
        <v>0.04</v>
      </c>
      <c r="GQ108" s="11">
        <v>0.04</v>
      </c>
      <c r="GR108" s="11">
        <v>0.04</v>
      </c>
      <c r="GS108" s="11">
        <v>0.04</v>
      </c>
      <c r="GT108" s="11">
        <v>0.04</v>
      </c>
      <c r="GU108" s="11">
        <v>0.04</v>
      </c>
      <c r="GW108" s="11">
        <v>0.04</v>
      </c>
      <c r="GX108" s="11">
        <v>0.04</v>
      </c>
      <c r="GY108" s="11">
        <v>0.04</v>
      </c>
      <c r="GZ108" s="11">
        <v>0.04</v>
      </c>
      <c r="HA108" s="11">
        <v>0.04</v>
      </c>
      <c r="HB108" s="11">
        <v>0.04</v>
      </c>
      <c r="HD108" s="11">
        <v>0.04</v>
      </c>
      <c r="HE108" s="11">
        <v>0.04</v>
      </c>
      <c r="HF108" s="11">
        <v>0.04</v>
      </c>
      <c r="HG108" s="11">
        <v>0.04</v>
      </c>
      <c r="HH108" s="11">
        <v>0.04</v>
      </c>
      <c r="HI108" s="11">
        <v>0.04</v>
      </c>
      <c r="HK108" s="11">
        <v>0.04</v>
      </c>
      <c r="HL108" s="11">
        <v>0.04</v>
      </c>
      <c r="HM108" s="11">
        <v>0.04</v>
      </c>
      <c r="HN108" s="11">
        <v>0.04</v>
      </c>
      <c r="HO108" s="11">
        <v>0.04</v>
      </c>
      <c r="HP108" s="11">
        <v>0.08</v>
      </c>
      <c r="HR108" s="11">
        <v>0.11</v>
      </c>
      <c r="HS108" s="11">
        <v>0.11</v>
      </c>
      <c r="HT108" s="11">
        <v>0.11</v>
      </c>
      <c r="HU108" s="11">
        <v>0.11</v>
      </c>
      <c r="HV108" s="11">
        <v>0.11</v>
      </c>
      <c r="HW108" s="11">
        <v>0.11</v>
      </c>
      <c r="HY108" s="11">
        <v>0.11</v>
      </c>
      <c r="HZ108" s="11">
        <v>0.11</v>
      </c>
      <c r="IA108" s="11">
        <v>0.11</v>
      </c>
      <c r="IB108" s="11">
        <v>0.26</v>
      </c>
      <c r="IC108" s="11">
        <v>0.4</v>
      </c>
      <c r="ID108" s="11">
        <v>0.4</v>
      </c>
      <c r="IF108" s="11">
        <v>0.4</v>
      </c>
      <c r="IG108" s="11">
        <v>0.25</v>
      </c>
      <c r="IH108" s="11">
        <v>0.1</v>
      </c>
      <c r="II108" s="11">
        <v>0.1</v>
      </c>
      <c r="IJ108" s="11">
        <v>0.1</v>
      </c>
      <c r="IK108" s="11">
        <v>0.1</v>
      </c>
      <c r="IM108" s="11">
        <v>0.11</v>
      </c>
      <c r="IN108" s="11">
        <v>0.11</v>
      </c>
      <c r="IP108" s="11">
        <v>0.11</v>
      </c>
      <c r="IQ108" s="11">
        <v>0.11</v>
      </c>
      <c r="IR108" s="11">
        <v>0.11</v>
      </c>
      <c r="IT108" s="11">
        <v>0.11</v>
      </c>
      <c r="IU108" s="11">
        <v>0.08</v>
      </c>
      <c r="IV108" s="11">
        <v>0.04</v>
      </c>
      <c r="IW108" s="11">
        <v>0.04</v>
      </c>
      <c r="IX108" s="11">
        <v>0.04</v>
      </c>
      <c r="IY108" s="11">
        <v>0.04</v>
      </c>
      <c r="JA108" s="11">
        <v>0.04</v>
      </c>
      <c r="JB108" s="11">
        <v>0.04</v>
      </c>
      <c r="JC108" s="11">
        <v>0.04</v>
      </c>
      <c r="JD108" s="11">
        <v>0.04</v>
      </c>
      <c r="JE108" s="11">
        <v>0.04</v>
      </c>
      <c r="JF108" s="11">
        <v>0.04</v>
      </c>
      <c r="JH108" s="11">
        <v>0.04</v>
      </c>
      <c r="JI108" s="11">
        <v>0.04</v>
      </c>
      <c r="JJ108" s="11">
        <v>0.04</v>
      </c>
      <c r="JK108" s="11">
        <v>0.3</v>
      </c>
      <c r="JL108" s="11">
        <v>0.56</v>
      </c>
      <c r="JM108" s="11">
        <v>0.56</v>
      </c>
      <c r="JO108" s="11">
        <v>0.54</v>
      </c>
      <c r="JP108" s="11">
        <v>0.52</v>
      </c>
      <c r="JQ108" s="11">
        <v>0.52</v>
      </c>
      <c r="JR108" s="11">
        <v>0.6</v>
      </c>
      <c r="JS108" s="11">
        <v>0.69</v>
      </c>
      <c r="JT108" s="11">
        <v>0.69</v>
      </c>
      <c r="JV108" s="11">
        <v>2.06</v>
      </c>
      <c r="JW108" s="11">
        <v>3.44</v>
      </c>
      <c r="JX108" s="11">
        <v>3.44</v>
      </c>
      <c r="JY108" s="11">
        <v>1.98</v>
      </c>
      <c r="JZ108" s="11">
        <v>0.52</v>
      </c>
      <c r="KA108" s="11">
        <v>0.52</v>
      </c>
      <c r="KC108" s="11">
        <v>0.52</v>
      </c>
      <c r="KD108" s="11">
        <v>0.64</v>
      </c>
      <c r="KE108" s="11">
        <v>0.77</v>
      </c>
      <c r="KF108" s="11">
        <v>0.77</v>
      </c>
      <c r="KG108" s="11">
        <v>0.77</v>
      </c>
      <c r="KH108" s="11">
        <v>0.39</v>
      </c>
      <c r="YA108" s="11">
        <v>0.11</v>
      </c>
      <c r="YC108" s="11">
        <v>0.44</v>
      </c>
      <c r="YD108" s="11">
        <v>0.44</v>
      </c>
      <c r="YE108" s="11">
        <v>0.44</v>
      </c>
      <c r="YF108" s="11">
        <v>0.44</v>
      </c>
      <c r="YG108" s="11">
        <v>0.44</v>
      </c>
      <c r="YH108" s="11">
        <v>0.44</v>
      </c>
      <c r="YJ108" s="11">
        <v>0.44</v>
      </c>
      <c r="YK108" s="11">
        <v>0.33</v>
      </c>
    </row>
    <row r="109" hidden="1" spans="1:700">
      <c r="A109" s="11" t="s">
        <v>711</v>
      </c>
      <c r="E109" s="11">
        <v>100</v>
      </c>
      <c r="F109" s="11">
        <v>3</v>
      </c>
      <c r="G109" s="572">
        <v>362000</v>
      </c>
      <c r="H109" s="572">
        <v>362000</v>
      </c>
      <c r="I109" s="206">
        <f t="shared" si="2"/>
        <v>3</v>
      </c>
      <c r="J109" s="11">
        <v>0.38</v>
      </c>
      <c r="K109" s="11">
        <v>0.38</v>
      </c>
      <c r="L109" s="11">
        <v>0.38</v>
      </c>
      <c r="M109" s="11">
        <v>0.38</v>
      </c>
      <c r="N109" s="11">
        <v>0.38</v>
      </c>
      <c r="P109" s="11">
        <v>0.38</v>
      </c>
      <c r="Q109" s="11">
        <v>0.38</v>
      </c>
      <c r="R109" s="11">
        <v>0.38</v>
      </c>
      <c r="BX109" s="11">
        <v>0.09</v>
      </c>
      <c r="BY109" s="11">
        <v>0.09</v>
      </c>
      <c r="CA109" s="11">
        <v>0.09</v>
      </c>
      <c r="CB109" s="11">
        <v>0.09</v>
      </c>
      <c r="CC109" s="11">
        <v>0.09</v>
      </c>
      <c r="CD109" s="11">
        <v>0.09</v>
      </c>
      <c r="CJ109" s="11">
        <v>0.13</v>
      </c>
      <c r="CK109" s="11">
        <v>0.13</v>
      </c>
      <c r="CL109" s="11">
        <v>0.13</v>
      </c>
      <c r="CM109" s="11">
        <v>0.13</v>
      </c>
      <c r="CO109" s="11">
        <v>0.13</v>
      </c>
      <c r="CP109" s="11">
        <v>0.13</v>
      </c>
      <c r="CQ109" s="11">
        <v>0.13</v>
      </c>
      <c r="CR109" s="11">
        <v>0.13</v>
      </c>
      <c r="CS109" s="11">
        <v>0.13</v>
      </c>
      <c r="CT109" s="11">
        <v>0.13</v>
      </c>
      <c r="CV109" s="11">
        <v>0.13</v>
      </c>
      <c r="CW109" s="11">
        <v>0.13</v>
      </c>
      <c r="CX109" s="11">
        <v>0.13</v>
      </c>
      <c r="CY109" s="11">
        <v>0.13</v>
      </c>
      <c r="CZ109" s="11">
        <v>0.13</v>
      </c>
      <c r="DA109" s="11">
        <v>0.13</v>
      </c>
      <c r="DC109" s="11">
        <v>0.13</v>
      </c>
      <c r="DD109" s="11">
        <v>0.13</v>
      </c>
      <c r="DE109" s="11">
        <v>0.13</v>
      </c>
      <c r="DF109" s="11">
        <v>0.13</v>
      </c>
      <c r="DG109" s="11">
        <v>0.13</v>
      </c>
      <c r="DH109" s="11">
        <v>0.13</v>
      </c>
      <c r="DJ109" s="11">
        <v>0.13</v>
      </c>
      <c r="DK109" s="11">
        <v>0.13</v>
      </c>
      <c r="DL109" s="11">
        <v>0.13</v>
      </c>
      <c r="DM109" s="11">
        <v>0.13</v>
      </c>
      <c r="DN109" s="11">
        <v>0.13</v>
      </c>
      <c r="DO109" s="11">
        <v>0.13</v>
      </c>
      <c r="DQ109" s="11">
        <v>0.13</v>
      </c>
      <c r="DR109" s="11">
        <v>0.13</v>
      </c>
      <c r="DS109" s="11">
        <v>0.13</v>
      </c>
      <c r="DT109" s="11">
        <v>0.13</v>
      </c>
      <c r="DU109" s="11">
        <v>0.13</v>
      </c>
      <c r="DV109" s="11">
        <v>0.13</v>
      </c>
      <c r="DX109" s="11">
        <v>0.13</v>
      </c>
      <c r="DY109" s="11">
        <v>0.13</v>
      </c>
      <c r="DZ109" s="11">
        <v>0.13</v>
      </c>
      <c r="EA109" s="11">
        <v>0.13</v>
      </c>
      <c r="EB109" s="11">
        <v>0.13</v>
      </c>
      <c r="EC109" s="11">
        <v>0.13</v>
      </c>
      <c r="EE109" s="11">
        <v>0.13</v>
      </c>
      <c r="EF109" s="11">
        <v>0.13</v>
      </c>
      <c r="EG109" s="11">
        <v>0.13</v>
      </c>
      <c r="EH109" s="11">
        <v>0.13</v>
      </c>
      <c r="EI109" s="11">
        <v>0.13</v>
      </c>
      <c r="EJ109" s="11">
        <v>0.13</v>
      </c>
      <c r="EL109" s="11">
        <v>0.13</v>
      </c>
      <c r="EM109" s="11">
        <v>0.13</v>
      </c>
      <c r="EN109" s="11">
        <v>0.13</v>
      </c>
      <c r="EO109" s="11">
        <v>0.13</v>
      </c>
      <c r="EP109" s="11">
        <v>0.13</v>
      </c>
      <c r="EQ109" s="11">
        <v>0.13</v>
      </c>
      <c r="ES109" s="11">
        <v>0.13</v>
      </c>
      <c r="ET109" s="11">
        <v>0.13</v>
      </c>
      <c r="EZ109" s="11">
        <v>0.13</v>
      </c>
      <c r="FA109" s="11">
        <v>0.13</v>
      </c>
      <c r="FB109" s="11">
        <v>0.13</v>
      </c>
      <c r="FC109" s="11">
        <v>0.13</v>
      </c>
      <c r="FD109" s="11">
        <v>0.13</v>
      </c>
      <c r="FE109" s="11">
        <v>0.13</v>
      </c>
      <c r="FG109" s="11">
        <v>0.13</v>
      </c>
      <c r="FH109" s="11">
        <v>0.13</v>
      </c>
      <c r="FI109" s="11">
        <v>0.13</v>
      </c>
      <c r="FJ109" s="11">
        <v>0.13</v>
      </c>
      <c r="FK109" s="11">
        <v>0.13</v>
      </c>
      <c r="FL109" s="11">
        <v>0.13</v>
      </c>
      <c r="FN109" s="11">
        <v>0.13</v>
      </c>
      <c r="FO109" s="11">
        <v>0.13</v>
      </c>
      <c r="FP109" s="11">
        <v>0.13</v>
      </c>
      <c r="FQ109" s="11">
        <v>0.13</v>
      </c>
      <c r="FR109" s="11">
        <v>0.13</v>
      </c>
      <c r="FS109" s="11">
        <v>0.13</v>
      </c>
      <c r="FU109" s="11">
        <v>0.13</v>
      </c>
      <c r="FV109" s="11">
        <v>0.13</v>
      </c>
      <c r="FW109" s="11">
        <v>0.13</v>
      </c>
      <c r="FX109" s="11">
        <v>0.13</v>
      </c>
      <c r="FY109" s="11">
        <v>0.13</v>
      </c>
      <c r="FZ109" s="11">
        <v>0.13</v>
      </c>
      <c r="GB109" s="11">
        <v>0.13</v>
      </c>
      <c r="GC109" s="11">
        <v>0.13</v>
      </c>
      <c r="GD109" s="11">
        <v>0.13</v>
      </c>
      <c r="GE109" s="11">
        <v>0.13</v>
      </c>
      <c r="GF109" s="11">
        <v>0.13</v>
      </c>
      <c r="GG109" s="11">
        <v>0.13</v>
      </c>
      <c r="GI109" s="11">
        <v>0.13</v>
      </c>
      <c r="GJ109" s="11">
        <v>0.13</v>
      </c>
      <c r="GK109" s="11">
        <v>0.13</v>
      </c>
      <c r="GL109" s="11">
        <v>0.13</v>
      </c>
      <c r="GM109" s="11">
        <v>0.13</v>
      </c>
      <c r="GN109" s="11">
        <v>0.13</v>
      </c>
      <c r="GP109" s="11">
        <v>0.13</v>
      </c>
      <c r="GQ109" s="11">
        <v>0.13</v>
      </c>
      <c r="GR109" s="11">
        <v>0.13</v>
      </c>
      <c r="GS109" s="11">
        <v>0.13</v>
      </c>
      <c r="GT109" s="11">
        <v>0.13</v>
      </c>
      <c r="GU109" s="11">
        <v>0.13</v>
      </c>
      <c r="GW109" s="11">
        <v>0.13</v>
      </c>
      <c r="GX109" s="11">
        <v>0.13</v>
      </c>
      <c r="GY109" s="11">
        <v>0.13</v>
      </c>
      <c r="GZ109" s="11">
        <v>0.13</v>
      </c>
      <c r="HA109" s="11">
        <v>0.13</v>
      </c>
      <c r="HB109" s="11">
        <v>0.13</v>
      </c>
      <c r="HD109" s="11">
        <v>0.13</v>
      </c>
      <c r="HE109" s="11">
        <v>0.13</v>
      </c>
      <c r="HF109" s="11">
        <v>0.13</v>
      </c>
      <c r="HG109" s="11">
        <v>0.13</v>
      </c>
      <c r="HH109" s="11">
        <v>0.13</v>
      </c>
      <c r="HI109" s="11">
        <v>0.13</v>
      </c>
      <c r="HK109" s="11">
        <v>0.13</v>
      </c>
      <c r="HL109" s="11">
        <v>0.13</v>
      </c>
      <c r="HM109" s="11">
        <v>0.13</v>
      </c>
      <c r="HN109" s="11">
        <v>0.13</v>
      </c>
      <c r="HO109" s="11">
        <v>0.13</v>
      </c>
      <c r="HP109" s="11">
        <v>0.13</v>
      </c>
      <c r="HR109" s="11">
        <v>0.13</v>
      </c>
      <c r="HS109" s="11">
        <v>0.13</v>
      </c>
      <c r="HT109" s="11">
        <v>0.13</v>
      </c>
      <c r="HU109" s="11">
        <v>0.13</v>
      </c>
      <c r="HV109" s="11">
        <v>0.13</v>
      </c>
      <c r="HW109" s="11">
        <v>0.13</v>
      </c>
      <c r="HY109" s="11">
        <v>0.13</v>
      </c>
      <c r="HZ109" s="11">
        <v>0.13</v>
      </c>
      <c r="IA109" s="11">
        <v>0.13</v>
      </c>
      <c r="IB109" s="11">
        <v>0.13</v>
      </c>
      <c r="IC109" s="11">
        <v>0.13</v>
      </c>
      <c r="ID109" s="11">
        <v>0.13</v>
      </c>
      <c r="IF109" s="11">
        <v>0.13</v>
      </c>
      <c r="IG109" s="11">
        <v>0.13</v>
      </c>
      <c r="IH109" s="11">
        <v>0.13</v>
      </c>
      <c r="II109" s="11">
        <v>0.13</v>
      </c>
      <c r="IJ109" s="11">
        <v>0.13</v>
      </c>
      <c r="IK109" s="11">
        <v>0.13</v>
      </c>
      <c r="IM109" s="11">
        <v>0.13</v>
      </c>
      <c r="IN109" s="11">
        <v>0.13</v>
      </c>
      <c r="IP109" s="11">
        <v>0.13</v>
      </c>
      <c r="IQ109" s="11">
        <v>0.13</v>
      </c>
      <c r="IR109" s="11">
        <v>0.13</v>
      </c>
      <c r="IT109" s="11">
        <v>0.13</v>
      </c>
      <c r="IU109" s="11">
        <v>0.13</v>
      </c>
      <c r="IV109" s="11">
        <v>0.13</v>
      </c>
      <c r="IW109" s="11">
        <v>0.13</v>
      </c>
      <c r="IX109" s="11">
        <v>0.13</v>
      </c>
      <c r="IY109" s="11">
        <v>0.13</v>
      </c>
      <c r="JA109" s="11">
        <v>0.13</v>
      </c>
      <c r="JB109" s="11">
        <v>0.13</v>
      </c>
      <c r="JC109" s="11">
        <v>0.13</v>
      </c>
      <c r="JD109" s="11">
        <v>0.13</v>
      </c>
      <c r="JE109" s="11">
        <v>0.13</v>
      </c>
      <c r="JF109" s="11">
        <v>0.13</v>
      </c>
      <c r="JH109" s="11">
        <v>0.13</v>
      </c>
      <c r="JI109" s="11">
        <v>0.13</v>
      </c>
      <c r="JJ109" s="11">
        <v>0.13</v>
      </c>
      <c r="JK109" s="11">
        <v>0.13</v>
      </c>
      <c r="JL109" s="11">
        <v>0.13</v>
      </c>
      <c r="JM109" s="11">
        <v>0.13</v>
      </c>
      <c r="JO109" s="11">
        <v>0.06</v>
      </c>
      <c r="MA109" s="11">
        <v>1.68</v>
      </c>
      <c r="MB109" s="11">
        <v>3.35</v>
      </c>
      <c r="MC109" s="11">
        <v>3.35</v>
      </c>
      <c r="MD109" s="11">
        <v>3.35</v>
      </c>
      <c r="ME109" s="11">
        <v>3.35</v>
      </c>
      <c r="MG109" s="11">
        <v>7.26</v>
      </c>
      <c r="MH109" s="11">
        <v>11.17</v>
      </c>
      <c r="MI109" s="11">
        <v>11.17</v>
      </c>
      <c r="MJ109" s="11">
        <v>6.7</v>
      </c>
      <c r="MK109" s="11">
        <v>2.23</v>
      </c>
      <c r="ML109" s="11">
        <v>2.23</v>
      </c>
      <c r="MN109" s="11">
        <v>2.79</v>
      </c>
      <c r="MO109" s="11">
        <v>3.35</v>
      </c>
      <c r="MP109" s="11">
        <v>3.35</v>
      </c>
      <c r="MQ109" s="11">
        <v>1.68</v>
      </c>
      <c r="YA109" s="11">
        <v>0.31</v>
      </c>
      <c r="YC109" s="11">
        <v>1.25</v>
      </c>
      <c r="YD109" s="11">
        <v>1.25</v>
      </c>
      <c r="YE109" s="11">
        <v>1.25</v>
      </c>
      <c r="YF109" s="11">
        <v>1.25</v>
      </c>
      <c r="YG109" s="11">
        <v>1.25</v>
      </c>
      <c r="YH109" s="11">
        <v>1.25</v>
      </c>
      <c r="YJ109" s="11">
        <v>1.25</v>
      </c>
      <c r="YK109" s="11">
        <v>0.94</v>
      </c>
    </row>
    <row r="110" hidden="1" spans="1:700">
      <c r="A110" s="11" t="s">
        <v>712</v>
      </c>
      <c r="E110" s="11">
        <v>250</v>
      </c>
      <c r="F110" s="11">
        <v>7.5</v>
      </c>
      <c r="G110" s="572">
        <v>970000</v>
      </c>
      <c r="H110" s="572">
        <v>970000</v>
      </c>
      <c r="I110" s="206">
        <f t="shared" si="2"/>
        <v>7.5</v>
      </c>
      <c r="J110" s="11">
        <v>0.94</v>
      </c>
      <c r="K110" s="11">
        <v>0.94</v>
      </c>
      <c r="L110" s="11">
        <v>0.94</v>
      </c>
      <c r="M110" s="11">
        <v>0.94</v>
      </c>
      <c r="N110" s="11">
        <v>0.94</v>
      </c>
      <c r="P110" s="11">
        <v>0.94</v>
      </c>
      <c r="Q110" s="11">
        <v>0.94</v>
      </c>
      <c r="R110" s="11">
        <v>0.94</v>
      </c>
      <c r="BX110" s="11">
        <v>0.23</v>
      </c>
      <c r="BY110" s="11">
        <v>0.23</v>
      </c>
      <c r="CA110" s="11">
        <v>0.23</v>
      </c>
      <c r="CB110" s="11">
        <v>0.23</v>
      </c>
      <c r="CC110" s="11">
        <v>0.23</v>
      </c>
      <c r="CD110" s="11">
        <v>0.23</v>
      </c>
      <c r="CJ110" s="11">
        <v>0.31</v>
      </c>
      <c r="CK110" s="11">
        <v>0.31</v>
      </c>
      <c r="CL110" s="11">
        <v>0.31</v>
      </c>
      <c r="CM110" s="11">
        <v>0.31</v>
      </c>
      <c r="CO110" s="11">
        <v>0.31</v>
      </c>
      <c r="CP110" s="11">
        <v>0.31</v>
      </c>
      <c r="CQ110" s="11">
        <v>0.31</v>
      </c>
      <c r="CR110" s="11">
        <v>0.31</v>
      </c>
      <c r="CS110" s="11">
        <v>0.31</v>
      </c>
      <c r="CT110" s="11">
        <v>0.31</v>
      </c>
      <c r="CV110" s="11">
        <v>0.31</v>
      </c>
      <c r="CW110" s="11">
        <v>0.31</v>
      </c>
      <c r="CX110" s="11">
        <v>0.31</v>
      </c>
      <c r="CY110" s="11">
        <v>0.31</v>
      </c>
      <c r="CZ110" s="11">
        <v>0.31</v>
      </c>
      <c r="DA110" s="11">
        <v>0.31</v>
      </c>
      <c r="DC110" s="11">
        <v>0.31</v>
      </c>
      <c r="DD110" s="11">
        <v>0.31</v>
      </c>
      <c r="DE110" s="11">
        <v>0.31</v>
      </c>
      <c r="DF110" s="11">
        <v>0.31</v>
      </c>
      <c r="DG110" s="11">
        <v>0.31</v>
      </c>
      <c r="DH110" s="11">
        <v>0.31</v>
      </c>
      <c r="DJ110" s="11">
        <v>0.31</v>
      </c>
      <c r="DK110" s="11">
        <v>0.31</v>
      </c>
      <c r="DL110" s="11">
        <v>0.31</v>
      </c>
      <c r="DM110" s="11">
        <v>0.31</v>
      </c>
      <c r="DN110" s="11">
        <v>0.31</v>
      </c>
      <c r="DO110" s="11">
        <v>0.31</v>
      </c>
      <c r="DQ110" s="11">
        <v>0.31</v>
      </c>
      <c r="DR110" s="11">
        <v>0.31</v>
      </c>
      <c r="DS110" s="11">
        <v>0.31</v>
      </c>
      <c r="DT110" s="11">
        <v>0.31</v>
      </c>
      <c r="DU110" s="11">
        <v>0.31</v>
      </c>
      <c r="DV110" s="11">
        <v>0.31</v>
      </c>
      <c r="DX110" s="11">
        <v>0.31</v>
      </c>
      <c r="DY110" s="11">
        <v>0.31</v>
      </c>
      <c r="DZ110" s="11">
        <v>0.31</v>
      </c>
      <c r="EA110" s="11">
        <v>0.31</v>
      </c>
      <c r="EB110" s="11">
        <v>0.31</v>
      </c>
      <c r="EC110" s="11">
        <v>0.31</v>
      </c>
      <c r="EE110" s="11">
        <v>0.31</v>
      </c>
      <c r="EF110" s="11">
        <v>0.31</v>
      </c>
      <c r="EG110" s="11">
        <v>0.31</v>
      </c>
      <c r="EH110" s="11">
        <v>0.31</v>
      </c>
      <c r="EI110" s="11">
        <v>0.31</v>
      </c>
      <c r="EJ110" s="11">
        <v>0.31</v>
      </c>
      <c r="EL110" s="11">
        <v>0.31</v>
      </c>
      <c r="EM110" s="11">
        <v>0.31</v>
      </c>
      <c r="EN110" s="11">
        <v>0.31</v>
      </c>
      <c r="EO110" s="11">
        <v>0.31</v>
      </c>
      <c r="EP110" s="11">
        <v>0.31</v>
      </c>
      <c r="EQ110" s="11">
        <v>0.31</v>
      </c>
      <c r="ES110" s="11">
        <v>0.31</v>
      </c>
      <c r="ET110" s="11">
        <v>0.31</v>
      </c>
      <c r="EZ110" s="11">
        <v>0.31</v>
      </c>
      <c r="FA110" s="11">
        <v>0.31</v>
      </c>
      <c r="FB110" s="11">
        <v>0.31</v>
      </c>
      <c r="FC110" s="11">
        <v>0.31</v>
      </c>
      <c r="FD110" s="11">
        <v>0.31</v>
      </c>
      <c r="FE110" s="11">
        <v>0.31</v>
      </c>
      <c r="FG110" s="11">
        <v>0.31</v>
      </c>
      <c r="FH110" s="11">
        <v>0.31</v>
      </c>
      <c r="FI110" s="11">
        <v>0.31</v>
      </c>
      <c r="FJ110" s="11">
        <v>0.31</v>
      </c>
      <c r="FK110" s="11">
        <v>0.31</v>
      </c>
      <c r="FL110" s="11">
        <v>0.31</v>
      </c>
      <c r="FN110" s="11">
        <v>0.31</v>
      </c>
      <c r="FO110" s="11">
        <v>0.31</v>
      </c>
      <c r="FP110" s="11">
        <v>0.31</v>
      </c>
      <c r="FQ110" s="11">
        <v>0.31</v>
      </c>
      <c r="FR110" s="11">
        <v>0.31</v>
      </c>
      <c r="FS110" s="11">
        <v>0.31</v>
      </c>
      <c r="FU110" s="11">
        <v>0.31</v>
      </c>
      <c r="FV110" s="11">
        <v>0.31</v>
      </c>
      <c r="FW110" s="11">
        <v>0.31</v>
      </c>
      <c r="FX110" s="11">
        <v>0.31</v>
      </c>
      <c r="FY110" s="11">
        <v>0.31</v>
      </c>
      <c r="FZ110" s="11">
        <v>0.31</v>
      </c>
      <c r="GB110" s="11">
        <v>0.31</v>
      </c>
      <c r="GC110" s="11">
        <v>0.31</v>
      </c>
      <c r="GD110" s="11">
        <v>0.31</v>
      </c>
      <c r="GE110" s="11">
        <v>0.31</v>
      </c>
      <c r="GF110" s="11">
        <v>0.31</v>
      </c>
      <c r="GG110" s="11">
        <v>0.31</v>
      </c>
      <c r="GI110" s="11">
        <v>0.31</v>
      </c>
      <c r="GJ110" s="11">
        <v>0.31</v>
      </c>
      <c r="GK110" s="11">
        <v>0.31</v>
      </c>
      <c r="GL110" s="11">
        <v>0.31</v>
      </c>
      <c r="GM110" s="11">
        <v>0.31</v>
      </c>
      <c r="GN110" s="11">
        <v>0.31</v>
      </c>
      <c r="GP110" s="11">
        <v>0.31</v>
      </c>
      <c r="GQ110" s="11">
        <v>0.31</v>
      </c>
      <c r="GR110" s="11">
        <v>0.31</v>
      </c>
      <c r="GS110" s="11">
        <v>0.31</v>
      </c>
      <c r="GT110" s="11">
        <v>0.31</v>
      </c>
      <c r="GU110" s="11">
        <v>0.31</v>
      </c>
      <c r="GW110" s="11">
        <v>0.31</v>
      </c>
      <c r="GX110" s="11">
        <v>0.31</v>
      </c>
      <c r="GY110" s="11">
        <v>0.31</v>
      </c>
      <c r="GZ110" s="11">
        <v>0.31</v>
      </c>
      <c r="HA110" s="11">
        <v>0.31</v>
      </c>
      <c r="HB110" s="11">
        <v>0.31</v>
      </c>
      <c r="HD110" s="11">
        <v>0.31</v>
      </c>
      <c r="HE110" s="11">
        <v>0.31</v>
      </c>
      <c r="HF110" s="11">
        <v>0.31</v>
      </c>
      <c r="HG110" s="11">
        <v>0.31</v>
      </c>
      <c r="HH110" s="11">
        <v>0.31</v>
      </c>
      <c r="HI110" s="11">
        <v>0.31</v>
      </c>
      <c r="HK110" s="11">
        <v>0.31</v>
      </c>
      <c r="HL110" s="11">
        <v>0.31</v>
      </c>
      <c r="HM110" s="11">
        <v>0.31</v>
      </c>
      <c r="HN110" s="11">
        <v>0.31</v>
      </c>
      <c r="HO110" s="11">
        <v>0.31</v>
      </c>
      <c r="HP110" s="11">
        <v>0.31</v>
      </c>
      <c r="HR110" s="11">
        <v>0.31</v>
      </c>
      <c r="HS110" s="11">
        <v>0.31</v>
      </c>
      <c r="HT110" s="11">
        <v>0.31</v>
      </c>
      <c r="HU110" s="11">
        <v>0.31</v>
      </c>
      <c r="HV110" s="11">
        <v>0.31</v>
      </c>
      <c r="HW110" s="11">
        <v>0.31</v>
      </c>
      <c r="HY110" s="11">
        <v>0.31</v>
      </c>
      <c r="HZ110" s="11">
        <v>0.31</v>
      </c>
      <c r="IA110" s="11">
        <v>0.31</v>
      </c>
      <c r="IB110" s="11">
        <v>0.31</v>
      </c>
      <c r="IC110" s="11">
        <v>0.31</v>
      </c>
      <c r="ID110" s="11">
        <v>0.31</v>
      </c>
      <c r="IF110" s="11">
        <v>0.31</v>
      </c>
      <c r="IG110" s="11">
        <v>0.31</v>
      </c>
      <c r="IH110" s="11">
        <v>0.31</v>
      </c>
      <c r="II110" s="11">
        <v>0.31</v>
      </c>
      <c r="IJ110" s="11">
        <v>0.31</v>
      </c>
      <c r="IK110" s="11">
        <v>0.31</v>
      </c>
      <c r="IM110" s="11">
        <v>0.31</v>
      </c>
      <c r="IN110" s="11">
        <v>0.31</v>
      </c>
      <c r="IP110" s="11">
        <v>0.31</v>
      </c>
      <c r="IQ110" s="11">
        <v>0.31</v>
      </c>
      <c r="IR110" s="11">
        <v>0.31</v>
      </c>
      <c r="IT110" s="11">
        <v>0.31</v>
      </c>
      <c r="IU110" s="11">
        <v>0.31</v>
      </c>
      <c r="IV110" s="11">
        <v>0.31</v>
      </c>
      <c r="IW110" s="11">
        <v>0.31</v>
      </c>
      <c r="IX110" s="11">
        <v>0.31</v>
      </c>
      <c r="IY110" s="11">
        <v>0.31</v>
      </c>
      <c r="JA110" s="11">
        <v>0.31</v>
      </c>
      <c r="JB110" s="11">
        <v>0.31</v>
      </c>
      <c r="JC110" s="11">
        <v>0.31</v>
      </c>
      <c r="JD110" s="11">
        <v>0.31</v>
      </c>
      <c r="JE110" s="11">
        <v>0.31</v>
      </c>
      <c r="JF110" s="11">
        <v>0.31</v>
      </c>
      <c r="JH110" s="11">
        <v>0.31</v>
      </c>
      <c r="JI110" s="11">
        <v>0.31</v>
      </c>
      <c r="JJ110" s="11">
        <v>0.31</v>
      </c>
      <c r="JK110" s="11">
        <v>0.31</v>
      </c>
      <c r="JL110" s="11">
        <v>0.31</v>
      </c>
      <c r="JM110" s="11">
        <v>0.31</v>
      </c>
      <c r="JO110" s="11">
        <v>0.16</v>
      </c>
      <c r="MD110" s="11">
        <v>3.14</v>
      </c>
      <c r="ME110" s="11">
        <v>6.28</v>
      </c>
      <c r="MG110" s="11">
        <v>6.28</v>
      </c>
      <c r="MH110" s="11">
        <v>6.28</v>
      </c>
      <c r="MI110" s="11">
        <v>7.33</v>
      </c>
      <c r="MJ110" s="11">
        <v>8.38</v>
      </c>
      <c r="MK110" s="11">
        <v>14.66</v>
      </c>
      <c r="ML110" s="11">
        <v>20.94</v>
      </c>
      <c r="MN110" s="11">
        <v>20.94</v>
      </c>
      <c r="MO110" s="11">
        <v>20.94</v>
      </c>
      <c r="MP110" s="11">
        <v>13.26</v>
      </c>
      <c r="MQ110" s="11">
        <v>5.58</v>
      </c>
      <c r="MR110" s="11">
        <v>5.58</v>
      </c>
      <c r="MS110" s="11">
        <v>5.93</v>
      </c>
      <c r="MU110" s="11">
        <v>6.28</v>
      </c>
      <c r="MV110" s="11">
        <v>6.28</v>
      </c>
      <c r="MW110" s="11">
        <v>6.28</v>
      </c>
      <c r="MX110" s="11">
        <v>3.14</v>
      </c>
      <c r="YA110" s="11">
        <v>0.78</v>
      </c>
      <c r="YC110" s="11">
        <v>3.13</v>
      </c>
      <c r="YD110" s="11">
        <v>3.13</v>
      </c>
      <c r="YE110" s="11">
        <v>3.13</v>
      </c>
      <c r="YF110" s="11">
        <v>3.13</v>
      </c>
      <c r="YG110" s="11">
        <v>3.13</v>
      </c>
      <c r="YH110" s="11">
        <v>3.13</v>
      </c>
      <c r="YJ110" s="11">
        <v>3.13</v>
      </c>
      <c r="YK110" s="11">
        <v>2.34</v>
      </c>
    </row>
    <row r="111" hidden="1" spans="1:700">
      <c r="A111" s="11" t="s">
        <v>713</v>
      </c>
      <c r="E111" s="11">
        <v>35</v>
      </c>
      <c r="F111" s="11">
        <v>1.05</v>
      </c>
      <c r="G111" s="572">
        <v>249550</v>
      </c>
      <c r="H111" s="572">
        <v>249550</v>
      </c>
      <c r="I111" s="206">
        <f t="shared" si="2"/>
        <v>1.05</v>
      </c>
      <c r="J111" s="11">
        <v>0.13</v>
      </c>
      <c r="K111" s="11">
        <v>0.13</v>
      </c>
      <c r="L111" s="11">
        <v>0.13</v>
      </c>
      <c r="M111" s="11">
        <v>0.13</v>
      </c>
      <c r="N111" s="11">
        <v>0.13</v>
      </c>
      <c r="P111" s="11">
        <v>0.13</v>
      </c>
      <c r="Q111" s="11">
        <v>0.13</v>
      </c>
      <c r="R111" s="11">
        <v>0.13</v>
      </c>
      <c r="BX111" s="11">
        <v>0.03</v>
      </c>
      <c r="BY111" s="11">
        <v>0.03</v>
      </c>
      <c r="CA111" s="11">
        <v>0.03</v>
      </c>
      <c r="CB111" s="11">
        <v>0.03</v>
      </c>
      <c r="CC111" s="11">
        <v>0.03</v>
      </c>
      <c r="CD111" s="11">
        <v>0.03</v>
      </c>
      <c r="CJ111" s="11">
        <v>0.04</v>
      </c>
      <c r="CK111" s="11">
        <v>0.04</v>
      </c>
      <c r="CL111" s="11">
        <v>0.04</v>
      </c>
      <c r="CM111" s="11">
        <v>0.04</v>
      </c>
      <c r="CO111" s="11">
        <v>0.04</v>
      </c>
      <c r="CP111" s="11">
        <v>0.04</v>
      </c>
      <c r="CQ111" s="11">
        <v>0.04</v>
      </c>
      <c r="CR111" s="11">
        <v>0.04</v>
      </c>
      <c r="CS111" s="11">
        <v>0.04</v>
      </c>
      <c r="CT111" s="11">
        <v>0.04</v>
      </c>
      <c r="CV111" s="11">
        <v>0.04</v>
      </c>
      <c r="CW111" s="11">
        <v>0.04</v>
      </c>
      <c r="CX111" s="11">
        <v>0.04</v>
      </c>
      <c r="CY111" s="11">
        <v>0.04</v>
      </c>
      <c r="CZ111" s="11">
        <v>0.04</v>
      </c>
      <c r="DA111" s="11">
        <v>0.04</v>
      </c>
      <c r="DC111" s="11">
        <v>0.04</v>
      </c>
      <c r="DD111" s="11">
        <v>0.04</v>
      </c>
      <c r="DE111" s="11">
        <v>0.04</v>
      </c>
      <c r="DF111" s="11">
        <v>0.04</v>
      </c>
      <c r="DG111" s="11">
        <v>0.04</v>
      </c>
      <c r="DH111" s="11">
        <v>0.04</v>
      </c>
      <c r="DJ111" s="11">
        <v>0.04</v>
      </c>
      <c r="DK111" s="11">
        <v>0.04</v>
      </c>
      <c r="DL111" s="11">
        <v>0.04</v>
      </c>
      <c r="DM111" s="11">
        <v>0.04</v>
      </c>
      <c r="DN111" s="11">
        <v>0.04</v>
      </c>
      <c r="DO111" s="11">
        <v>0.04</v>
      </c>
      <c r="DQ111" s="11">
        <v>0.04</v>
      </c>
      <c r="DR111" s="11">
        <v>0.04</v>
      </c>
      <c r="DS111" s="11">
        <v>0.04</v>
      </c>
      <c r="DT111" s="11">
        <v>0.04</v>
      </c>
      <c r="DU111" s="11">
        <v>0.04</v>
      </c>
      <c r="DV111" s="11">
        <v>0.04</v>
      </c>
      <c r="DX111" s="11">
        <v>0.04</v>
      </c>
      <c r="DY111" s="11">
        <v>0.04</v>
      </c>
      <c r="DZ111" s="11">
        <v>0.04</v>
      </c>
      <c r="EA111" s="11">
        <v>0.04</v>
      </c>
      <c r="EB111" s="11">
        <v>0.04</v>
      </c>
      <c r="EC111" s="11">
        <v>0.04</v>
      </c>
      <c r="EE111" s="11">
        <v>0.04</v>
      </c>
      <c r="EF111" s="11">
        <v>0.04</v>
      </c>
      <c r="EG111" s="11">
        <v>0.04</v>
      </c>
      <c r="EH111" s="11">
        <v>0.04</v>
      </c>
      <c r="EI111" s="11">
        <v>0.04</v>
      </c>
      <c r="EJ111" s="11">
        <v>0.04</v>
      </c>
      <c r="EL111" s="11">
        <v>0.04</v>
      </c>
      <c r="EM111" s="11">
        <v>0.04</v>
      </c>
      <c r="EN111" s="11">
        <v>0.04</v>
      </c>
      <c r="EO111" s="11">
        <v>0.04</v>
      </c>
      <c r="EP111" s="11">
        <v>0.04</v>
      </c>
      <c r="EQ111" s="11">
        <v>0.04</v>
      </c>
      <c r="ES111" s="11">
        <v>0.04</v>
      </c>
      <c r="ET111" s="11">
        <v>0.04</v>
      </c>
      <c r="EZ111" s="11">
        <v>0.04</v>
      </c>
      <c r="FA111" s="11">
        <v>0.04</v>
      </c>
      <c r="FB111" s="11">
        <v>0.04</v>
      </c>
      <c r="FC111" s="11">
        <v>0.04</v>
      </c>
      <c r="FD111" s="11">
        <v>0.04</v>
      </c>
      <c r="FE111" s="11">
        <v>0.04</v>
      </c>
      <c r="FG111" s="11">
        <v>0.04</v>
      </c>
      <c r="FH111" s="11">
        <v>0.04</v>
      </c>
      <c r="FI111" s="11">
        <v>0.04</v>
      </c>
      <c r="FJ111" s="11">
        <v>0.04</v>
      </c>
      <c r="FK111" s="11">
        <v>0.04</v>
      </c>
      <c r="FL111" s="11">
        <v>0.04</v>
      </c>
      <c r="FN111" s="11">
        <v>0.04</v>
      </c>
      <c r="FO111" s="11">
        <v>0.04</v>
      </c>
      <c r="FP111" s="11">
        <v>0.04</v>
      </c>
      <c r="FQ111" s="11">
        <v>0.04</v>
      </c>
      <c r="FR111" s="11">
        <v>0.04</v>
      </c>
      <c r="FS111" s="11">
        <v>0.04</v>
      </c>
      <c r="FU111" s="11">
        <v>0.04</v>
      </c>
      <c r="FV111" s="11">
        <v>0.04</v>
      </c>
      <c r="FW111" s="11">
        <v>0.04</v>
      </c>
      <c r="FX111" s="11">
        <v>0.04</v>
      </c>
      <c r="FY111" s="11">
        <v>0.04</v>
      </c>
      <c r="FZ111" s="11">
        <v>0.04</v>
      </c>
      <c r="GB111" s="11">
        <v>0.04</v>
      </c>
      <c r="GC111" s="11">
        <v>0.04</v>
      </c>
      <c r="GD111" s="11">
        <v>0.04</v>
      </c>
      <c r="GE111" s="11">
        <v>0.04</v>
      </c>
      <c r="GF111" s="11">
        <v>0.04</v>
      </c>
      <c r="GG111" s="11">
        <v>0.04</v>
      </c>
      <c r="GI111" s="11">
        <v>0.04</v>
      </c>
      <c r="GJ111" s="11">
        <v>0.04</v>
      </c>
      <c r="GK111" s="11">
        <v>0.04</v>
      </c>
      <c r="GL111" s="11">
        <v>0.04</v>
      </c>
      <c r="GM111" s="11">
        <v>0.04</v>
      </c>
      <c r="GN111" s="11">
        <v>0.04</v>
      </c>
      <c r="GP111" s="11">
        <v>0.04</v>
      </c>
      <c r="GQ111" s="11">
        <v>0.04</v>
      </c>
      <c r="GR111" s="11">
        <v>0.04</v>
      </c>
      <c r="GS111" s="11">
        <v>0.04</v>
      </c>
      <c r="GT111" s="11">
        <v>0.04</v>
      </c>
      <c r="GU111" s="11">
        <v>0.04</v>
      </c>
      <c r="GW111" s="11">
        <v>0.04</v>
      </c>
      <c r="GX111" s="11">
        <v>0.04</v>
      </c>
      <c r="GY111" s="11">
        <v>0.04</v>
      </c>
      <c r="GZ111" s="11">
        <v>0.04</v>
      </c>
      <c r="HA111" s="11">
        <v>0.04</v>
      </c>
      <c r="HB111" s="11">
        <v>0.04</v>
      </c>
      <c r="HD111" s="11">
        <v>0.04</v>
      </c>
      <c r="HE111" s="11">
        <v>0.04</v>
      </c>
      <c r="HF111" s="11">
        <v>0.04</v>
      </c>
      <c r="HG111" s="11">
        <v>0.04</v>
      </c>
      <c r="HH111" s="11">
        <v>0.04</v>
      </c>
      <c r="HI111" s="11">
        <v>0.04</v>
      </c>
      <c r="HK111" s="11">
        <v>0.04</v>
      </c>
      <c r="HL111" s="11">
        <v>0.04</v>
      </c>
      <c r="HM111" s="11">
        <v>0.04</v>
      </c>
      <c r="HN111" s="11">
        <v>0.04</v>
      </c>
      <c r="HO111" s="11">
        <v>0.04</v>
      </c>
      <c r="HP111" s="11">
        <v>0.04</v>
      </c>
      <c r="HR111" s="11">
        <v>0.04</v>
      </c>
      <c r="HS111" s="11">
        <v>0.04</v>
      </c>
      <c r="HT111" s="11">
        <v>0.04</v>
      </c>
      <c r="HU111" s="11">
        <v>0.04</v>
      </c>
      <c r="HV111" s="11">
        <v>0.04</v>
      </c>
      <c r="HW111" s="11">
        <v>0.04</v>
      </c>
      <c r="HY111" s="11">
        <v>0.04</v>
      </c>
      <c r="HZ111" s="11">
        <v>0.04</v>
      </c>
      <c r="IA111" s="11">
        <v>0.04</v>
      </c>
      <c r="IB111" s="11">
        <v>0.04</v>
      </c>
      <c r="IC111" s="11">
        <v>0.04</v>
      </c>
      <c r="ID111" s="11">
        <v>0.04</v>
      </c>
      <c r="IF111" s="11">
        <v>0.04</v>
      </c>
      <c r="IG111" s="11">
        <v>0.04</v>
      </c>
      <c r="IH111" s="11">
        <v>0.04</v>
      </c>
      <c r="II111" s="11">
        <v>0.04</v>
      </c>
      <c r="IJ111" s="11">
        <v>0.04</v>
      </c>
      <c r="IK111" s="11">
        <v>0.04</v>
      </c>
      <c r="IM111" s="11">
        <v>0.04</v>
      </c>
      <c r="IN111" s="11">
        <v>0.04</v>
      </c>
      <c r="IP111" s="11">
        <v>0.04</v>
      </c>
      <c r="IQ111" s="11">
        <v>0.04</v>
      </c>
      <c r="IR111" s="11">
        <v>0.04</v>
      </c>
      <c r="IT111" s="11">
        <v>0.04</v>
      </c>
      <c r="IU111" s="11">
        <v>0.04</v>
      </c>
      <c r="IV111" s="11">
        <v>0.04</v>
      </c>
      <c r="IW111" s="11">
        <v>0.04</v>
      </c>
      <c r="IX111" s="11">
        <v>0.04</v>
      </c>
      <c r="IY111" s="11">
        <v>0.04</v>
      </c>
      <c r="JA111" s="11">
        <v>0.04</v>
      </c>
      <c r="JB111" s="11">
        <v>0.04</v>
      </c>
      <c r="JC111" s="11">
        <v>0.04</v>
      </c>
      <c r="JD111" s="11">
        <v>0.04</v>
      </c>
      <c r="JE111" s="11">
        <v>0.04</v>
      </c>
      <c r="JF111" s="11">
        <v>0.04</v>
      </c>
      <c r="JH111" s="11">
        <v>0.04</v>
      </c>
      <c r="JI111" s="11">
        <v>0.04</v>
      </c>
      <c r="JJ111" s="11">
        <v>0.04</v>
      </c>
      <c r="JK111" s="11">
        <v>0.04</v>
      </c>
      <c r="JL111" s="11">
        <v>0.04</v>
      </c>
      <c r="JM111" s="11">
        <v>0.04</v>
      </c>
      <c r="JO111" s="11">
        <v>0.02</v>
      </c>
      <c r="MI111" s="11">
        <v>0.35</v>
      </c>
      <c r="MJ111" s="11">
        <v>0.7</v>
      </c>
      <c r="MK111" s="11">
        <v>0.7</v>
      </c>
      <c r="ML111" s="11">
        <v>0.7</v>
      </c>
      <c r="MN111" s="11">
        <v>0.7</v>
      </c>
      <c r="MO111" s="11">
        <v>0.94</v>
      </c>
      <c r="MP111" s="11">
        <v>1.17</v>
      </c>
      <c r="MQ111" s="11">
        <v>2.05</v>
      </c>
      <c r="MR111" s="11">
        <v>2.93</v>
      </c>
      <c r="MS111" s="11">
        <v>2.93</v>
      </c>
      <c r="MU111" s="11">
        <v>2.93</v>
      </c>
      <c r="MV111" s="11">
        <v>1.86</v>
      </c>
      <c r="MW111" s="11">
        <v>0.78</v>
      </c>
      <c r="MX111" s="11">
        <v>0.78</v>
      </c>
      <c r="MY111" s="11">
        <v>0.68</v>
      </c>
      <c r="MZ111" s="11">
        <v>0.59</v>
      </c>
      <c r="NB111" s="11">
        <v>0.59</v>
      </c>
      <c r="NC111" s="11">
        <v>0.59</v>
      </c>
      <c r="ND111" s="11">
        <v>0.59</v>
      </c>
      <c r="NE111" s="11">
        <v>0.59</v>
      </c>
      <c r="NF111" s="11">
        <v>0.29</v>
      </c>
      <c r="YA111" s="11">
        <v>0.11</v>
      </c>
      <c r="YC111" s="11">
        <v>0.44</v>
      </c>
      <c r="YD111" s="11">
        <v>0.44</v>
      </c>
      <c r="YE111" s="11">
        <v>0.44</v>
      </c>
      <c r="YF111" s="11">
        <v>0.44</v>
      </c>
      <c r="YG111" s="11">
        <v>0.44</v>
      </c>
      <c r="YH111" s="11">
        <v>0.44</v>
      </c>
      <c r="YJ111" s="11">
        <v>0.44</v>
      </c>
      <c r="YK111" s="11">
        <v>0.33</v>
      </c>
    </row>
    <row r="112" hidden="1" spans="1:700">
      <c r="A112" s="11" t="s">
        <v>714</v>
      </c>
      <c r="E112" s="11">
        <v>355</v>
      </c>
      <c r="F112" s="11">
        <v>10.65</v>
      </c>
      <c r="G112" s="572">
        <v>237850</v>
      </c>
      <c r="H112" s="572">
        <v>237850</v>
      </c>
      <c r="I112" s="206">
        <f t="shared" si="2"/>
        <v>10.65</v>
      </c>
      <c r="J112" s="11">
        <v>1.33</v>
      </c>
      <c r="K112" s="11">
        <v>1.33</v>
      </c>
      <c r="L112" s="11">
        <v>1.33</v>
      </c>
      <c r="M112" s="11">
        <v>1.33</v>
      </c>
      <c r="N112" s="11">
        <v>1.33</v>
      </c>
      <c r="P112" s="11">
        <v>1.33</v>
      </c>
      <c r="Q112" s="11">
        <v>1.33</v>
      </c>
      <c r="R112" s="11">
        <v>1.33</v>
      </c>
      <c r="BX112" s="11">
        <v>0.33</v>
      </c>
      <c r="BY112" s="11">
        <v>0.33</v>
      </c>
      <c r="CA112" s="11">
        <v>0.33</v>
      </c>
      <c r="CB112" s="11">
        <v>0.33</v>
      </c>
      <c r="CC112" s="11">
        <v>0.33</v>
      </c>
      <c r="CD112" s="11">
        <v>0.33</v>
      </c>
      <c r="CJ112" s="11">
        <v>0.44</v>
      </c>
      <c r="CK112" s="11">
        <v>0.44</v>
      </c>
      <c r="CL112" s="11">
        <v>0.44</v>
      </c>
      <c r="CM112" s="11">
        <v>0.44</v>
      </c>
      <c r="CO112" s="11">
        <v>0.44</v>
      </c>
      <c r="CP112" s="11">
        <v>0.44</v>
      </c>
      <c r="CQ112" s="11">
        <v>0.44</v>
      </c>
      <c r="CR112" s="11">
        <v>0.44</v>
      </c>
      <c r="CS112" s="11">
        <v>0.44</v>
      </c>
      <c r="CT112" s="11">
        <v>0.44</v>
      </c>
      <c r="CV112" s="11">
        <v>0.44</v>
      </c>
      <c r="CW112" s="11">
        <v>0.44</v>
      </c>
      <c r="CX112" s="11">
        <v>0.44</v>
      </c>
      <c r="CY112" s="11">
        <v>1.42</v>
      </c>
      <c r="CZ112" s="11">
        <v>2.39</v>
      </c>
      <c r="DA112" s="11">
        <v>2.39</v>
      </c>
      <c r="DC112" s="11">
        <v>2.39</v>
      </c>
      <c r="DD112" s="11">
        <v>2.39</v>
      </c>
      <c r="DE112" s="11">
        <v>2.39</v>
      </c>
      <c r="DF112" s="11">
        <v>2.39</v>
      </c>
      <c r="DG112" s="11">
        <v>2.32</v>
      </c>
      <c r="DH112" s="11">
        <v>2.26</v>
      </c>
      <c r="DJ112" s="11">
        <v>2.26</v>
      </c>
      <c r="DK112" s="11">
        <v>2.26</v>
      </c>
      <c r="DL112" s="11">
        <v>2.26</v>
      </c>
      <c r="DM112" s="11">
        <v>5.89</v>
      </c>
      <c r="DN112" s="11">
        <v>9.51</v>
      </c>
      <c r="DO112" s="11">
        <v>9.51</v>
      </c>
      <c r="DQ112" s="11">
        <v>9.51</v>
      </c>
      <c r="DR112" s="11">
        <v>9.51</v>
      </c>
      <c r="DS112" s="11">
        <v>5.89</v>
      </c>
      <c r="DT112" s="11">
        <v>2.26</v>
      </c>
      <c r="DU112" s="11">
        <v>2.26</v>
      </c>
      <c r="DV112" s="11">
        <v>2.26</v>
      </c>
      <c r="DX112" s="11">
        <v>2.26</v>
      </c>
      <c r="DY112" s="11">
        <v>2.71</v>
      </c>
      <c r="DZ112" s="11">
        <v>3.16</v>
      </c>
      <c r="EA112" s="11">
        <v>3.16</v>
      </c>
      <c r="EB112" s="11">
        <v>3.16</v>
      </c>
      <c r="EC112" s="11">
        <v>3.16</v>
      </c>
      <c r="EE112" s="11">
        <v>1.8</v>
      </c>
      <c r="EF112" s="11">
        <v>0.44</v>
      </c>
      <c r="EG112" s="11">
        <v>0.44</v>
      </c>
      <c r="EH112" s="11">
        <v>0.44</v>
      </c>
      <c r="EI112" s="11">
        <v>0.44</v>
      </c>
      <c r="EJ112" s="11">
        <v>0.44</v>
      </c>
      <c r="EL112" s="11">
        <v>0.44</v>
      </c>
      <c r="EM112" s="11">
        <v>0.44</v>
      </c>
      <c r="EN112" s="11">
        <v>0.44</v>
      </c>
      <c r="EO112" s="11">
        <v>0.44</v>
      </c>
      <c r="EP112" s="11">
        <v>0.44</v>
      </c>
      <c r="EQ112" s="11">
        <v>0.44</v>
      </c>
      <c r="ES112" s="11">
        <v>0.44</v>
      </c>
      <c r="ET112" s="11">
        <v>0.44</v>
      </c>
      <c r="EZ112" s="11">
        <v>0.44</v>
      </c>
      <c r="FA112" s="11">
        <v>0.44</v>
      </c>
      <c r="FB112" s="11">
        <v>0.44</v>
      </c>
      <c r="FC112" s="11">
        <v>0.44</v>
      </c>
      <c r="FD112" s="11">
        <v>0.44</v>
      </c>
      <c r="FE112" s="11">
        <v>0.44</v>
      </c>
      <c r="FG112" s="11">
        <v>0.44</v>
      </c>
      <c r="FH112" s="11">
        <v>0.44</v>
      </c>
      <c r="FI112" s="11">
        <v>0.44</v>
      </c>
      <c r="FJ112" s="11">
        <v>0.44</v>
      </c>
      <c r="FK112" s="11">
        <v>0.44</v>
      </c>
      <c r="FL112" s="11">
        <v>0.44</v>
      </c>
      <c r="FN112" s="11">
        <v>0.44</v>
      </c>
      <c r="FO112" s="11">
        <v>0.44</v>
      </c>
      <c r="FP112" s="11">
        <v>0.44</v>
      </c>
      <c r="FQ112" s="11">
        <v>0.44</v>
      </c>
      <c r="FR112" s="11">
        <v>0.44</v>
      </c>
      <c r="FS112" s="11">
        <v>0.44</v>
      </c>
      <c r="FU112" s="11">
        <v>0.44</v>
      </c>
      <c r="FV112" s="11">
        <v>0.44</v>
      </c>
      <c r="FW112" s="11">
        <v>0.44</v>
      </c>
      <c r="FX112" s="11">
        <v>0.44</v>
      </c>
      <c r="FY112" s="11">
        <v>0.44</v>
      </c>
      <c r="FZ112" s="11">
        <v>0.44</v>
      </c>
      <c r="GB112" s="11">
        <v>0.44</v>
      </c>
      <c r="GC112" s="11">
        <v>0.44</v>
      </c>
      <c r="GD112" s="11">
        <v>0.44</v>
      </c>
      <c r="GE112" s="11">
        <v>0.44</v>
      </c>
      <c r="GF112" s="11">
        <v>0.44</v>
      </c>
      <c r="GG112" s="11">
        <v>0.44</v>
      </c>
      <c r="GI112" s="11">
        <v>0.44</v>
      </c>
      <c r="GJ112" s="11">
        <v>0.44</v>
      </c>
      <c r="GK112" s="11">
        <v>0.44</v>
      </c>
      <c r="GL112" s="11">
        <v>0.44</v>
      </c>
      <c r="GM112" s="11">
        <v>0.44</v>
      </c>
      <c r="GN112" s="11">
        <v>0.44</v>
      </c>
      <c r="GP112" s="11">
        <v>0.44</v>
      </c>
      <c r="GQ112" s="11">
        <v>0.44</v>
      </c>
      <c r="GR112" s="11">
        <v>0.44</v>
      </c>
      <c r="GS112" s="11">
        <v>0.44</v>
      </c>
      <c r="GT112" s="11">
        <v>0.44</v>
      </c>
      <c r="GU112" s="11">
        <v>0.44</v>
      </c>
      <c r="GW112" s="11">
        <v>0.44</v>
      </c>
      <c r="GX112" s="11">
        <v>0.44</v>
      </c>
      <c r="GY112" s="11">
        <v>0.44</v>
      </c>
      <c r="GZ112" s="11">
        <v>0.44</v>
      </c>
      <c r="HA112" s="11">
        <v>0.44</v>
      </c>
      <c r="HB112" s="11">
        <v>0.44</v>
      </c>
      <c r="HD112" s="11">
        <v>0.44</v>
      </c>
      <c r="HE112" s="11">
        <v>0.44</v>
      </c>
      <c r="HF112" s="11">
        <v>0.44</v>
      </c>
      <c r="HG112" s="11">
        <v>0.44</v>
      </c>
      <c r="HH112" s="11">
        <v>0.44</v>
      </c>
      <c r="HI112" s="11">
        <v>0.44</v>
      </c>
      <c r="HK112" s="11">
        <v>0.44</v>
      </c>
      <c r="HL112" s="11">
        <v>0.44</v>
      </c>
      <c r="HM112" s="11">
        <v>0.44</v>
      </c>
      <c r="HN112" s="11">
        <v>0.44</v>
      </c>
      <c r="HO112" s="11">
        <v>0.44</v>
      </c>
      <c r="HP112" s="11">
        <v>0.44</v>
      </c>
      <c r="HR112" s="11">
        <v>0.44</v>
      </c>
      <c r="HS112" s="11">
        <v>0.44</v>
      </c>
      <c r="HT112" s="11">
        <v>0.44</v>
      </c>
      <c r="HU112" s="11">
        <v>0.44</v>
      </c>
      <c r="HV112" s="11">
        <v>0.44</v>
      </c>
      <c r="HW112" s="11">
        <v>0.44</v>
      </c>
      <c r="HY112" s="11">
        <v>0.44</v>
      </c>
      <c r="HZ112" s="11">
        <v>0.44</v>
      </c>
      <c r="IA112" s="11">
        <v>0.44</v>
      </c>
      <c r="IB112" s="11">
        <v>0.44</v>
      </c>
      <c r="IC112" s="11">
        <v>0.44</v>
      </c>
      <c r="ID112" s="11">
        <v>0.44</v>
      </c>
      <c r="IF112" s="11">
        <v>0.44</v>
      </c>
      <c r="IG112" s="11">
        <v>0.44</v>
      </c>
      <c r="IH112" s="11">
        <v>0.44</v>
      </c>
      <c r="II112" s="11">
        <v>0.44</v>
      </c>
      <c r="IJ112" s="11">
        <v>0.44</v>
      </c>
      <c r="IK112" s="11">
        <v>0.44</v>
      </c>
      <c r="IM112" s="11">
        <v>0.44</v>
      </c>
      <c r="IN112" s="11">
        <v>0.44</v>
      </c>
      <c r="IP112" s="11">
        <v>0.44</v>
      </c>
      <c r="IQ112" s="11">
        <v>0.44</v>
      </c>
      <c r="IR112" s="11">
        <v>0.44</v>
      </c>
      <c r="IT112" s="11">
        <v>0.44</v>
      </c>
      <c r="IU112" s="11">
        <v>0.44</v>
      </c>
      <c r="IV112" s="11">
        <v>0.44</v>
      </c>
      <c r="IW112" s="11">
        <v>0.44</v>
      </c>
      <c r="IX112" s="11">
        <v>0.44</v>
      </c>
      <c r="IY112" s="11">
        <v>0.44</v>
      </c>
      <c r="JA112" s="11">
        <v>0.44</v>
      </c>
      <c r="JB112" s="11">
        <v>0.44</v>
      </c>
      <c r="JC112" s="11">
        <v>0.44</v>
      </c>
      <c r="JD112" s="11">
        <v>0.44</v>
      </c>
      <c r="JE112" s="11">
        <v>0.44</v>
      </c>
      <c r="JF112" s="11">
        <v>4.12</v>
      </c>
      <c r="JH112" s="11">
        <v>7.8</v>
      </c>
      <c r="JI112" s="11">
        <v>7.8</v>
      </c>
      <c r="JJ112" s="11">
        <v>7.8</v>
      </c>
      <c r="JK112" s="11">
        <v>7.8</v>
      </c>
      <c r="JL112" s="11">
        <v>22.52</v>
      </c>
      <c r="JM112" s="11">
        <v>37.23</v>
      </c>
      <c r="JO112" s="11">
        <v>22.29</v>
      </c>
      <c r="JP112" s="11">
        <v>7.36</v>
      </c>
      <c r="JQ112" s="11">
        <v>9.2</v>
      </c>
      <c r="JR112" s="11">
        <v>11.04</v>
      </c>
      <c r="JS112" s="11">
        <v>5.52</v>
      </c>
      <c r="YA112" s="11">
        <v>1.11</v>
      </c>
      <c r="YC112" s="11">
        <v>4.44</v>
      </c>
      <c r="YD112" s="11">
        <v>4.44</v>
      </c>
      <c r="YE112" s="11">
        <v>4.44</v>
      </c>
      <c r="YF112" s="11">
        <v>4.44</v>
      </c>
      <c r="YG112" s="11">
        <v>4.44</v>
      </c>
      <c r="YH112" s="11">
        <v>4.44</v>
      </c>
      <c r="YJ112" s="11">
        <v>4.44</v>
      </c>
      <c r="YK112" s="11">
        <v>3.33</v>
      </c>
    </row>
    <row r="113" hidden="1" spans="1:661">
      <c r="A113" s="11" t="s">
        <v>715</v>
      </c>
      <c r="E113" s="11">
        <v>95</v>
      </c>
      <c r="F113" s="11">
        <v>2.85</v>
      </c>
      <c r="G113" s="572">
        <v>78375</v>
      </c>
      <c r="H113" s="572">
        <v>78375</v>
      </c>
      <c r="I113" s="206">
        <f t="shared" si="2"/>
        <v>2.85</v>
      </c>
      <c r="J113" s="11">
        <v>0.36</v>
      </c>
      <c r="K113" s="11">
        <v>0.36</v>
      </c>
      <c r="L113" s="11">
        <v>0.36</v>
      </c>
      <c r="M113" s="11">
        <v>0.36</v>
      </c>
      <c r="N113" s="11">
        <v>0.36</v>
      </c>
      <c r="P113" s="11">
        <v>0.36</v>
      </c>
      <c r="Q113" s="11">
        <v>0.36</v>
      </c>
      <c r="R113" s="11">
        <v>0.36</v>
      </c>
      <c r="BX113" s="11">
        <v>0.09</v>
      </c>
      <c r="BY113" s="11">
        <v>0.09</v>
      </c>
      <c r="CA113" s="11">
        <v>0.09</v>
      </c>
      <c r="CB113" s="11">
        <v>0.09</v>
      </c>
      <c r="CC113" s="11">
        <v>0.09</v>
      </c>
      <c r="CD113" s="11">
        <v>0.09</v>
      </c>
      <c r="CJ113" s="11">
        <v>0.12</v>
      </c>
      <c r="CK113" s="11">
        <v>0.12</v>
      </c>
      <c r="CL113" s="11">
        <v>0.12</v>
      </c>
      <c r="CM113" s="11">
        <v>0.12</v>
      </c>
      <c r="CO113" s="11">
        <v>0.12</v>
      </c>
      <c r="CP113" s="11">
        <v>0.12</v>
      </c>
      <c r="CQ113" s="11">
        <v>0.12</v>
      </c>
      <c r="CR113" s="11">
        <v>0.12</v>
      </c>
      <c r="CS113" s="11">
        <v>0.12</v>
      </c>
      <c r="CT113" s="11">
        <v>0.12</v>
      </c>
      <c r="CV113" s="11">
        <v>0.12</v>
      </c>
      <c r="CW113" s="11">
        <v>0.12</v>
      </c>
      <c r="CX113" s="11">
        <v>0.12</v>
      </c>
      <c r="CY113" s="11">
        <v>0.12</v>
      </c>
      <c r="CZ113" s="11">
        <v>0.12</v>
      </c>
      <c r="DA113" s="11">
        <v>0.12</v>
      </c>
      <c r="DC113" s="11">
        <v>0.12</v>
      </c>
      <c r="DD113" s="11">
        <v>0.12</v>
      </c>
      <c r="DE113" s="11">
        <v>0.12</v>
      </c>
      <c r="DF113" s="11">
        <v>0.12</v>
      </c>
      <c r="DG113" s="11">
        <v>0.26</v>
      </c>
      <c r="DH113" s="11">
        <v>0.4</v>
      </c>
      <c r="DJ113" s="11">
        <v>0.4</v>
      </c>
      <c r="DK113" s="11">
        <v>0.4</v>
      </c>
      <c r="DL113" s="11">
        <v>0.4</v>
      </c>
      <c r="DM113" s="11">
        <v>0.4</v>
      </c>
      <c r="DN113" s="11">
        <v>0.4</v>
      </c>
      <c r="DO113" s="11">
        <v>0.4</v>
      </c>
      <c r="DQ113" s="11">
        <v>0.41</v>
      </c>
      <c r="DR113" s="11">
        <v>0.42</v>
      </c>
      <c r="DS113" s="11">
        <v>0.42</v>
      </c>
      <c r="DT113" s="11">
        <v>0.42</v>
      </c>
      <c r="DU113" s="11">
        <v>0.42</v>
      </c>
      <c r="DV113" s="11">
        <v>1.01</v>
      </c>
      <c r="DX113" s="11">
        <v>1.6</v>
      </c>
      <c r="DY113" s="11">
        <v>1.6</v>
      </c>
      <c r="DZ113" s="11">
        <v>1.6</v>
      </c>
      <c r="EA113" s="11">
        <v>1.6</v>
      </c>
      <c r="EB113" s="11">
        <v>1.01</v>
      </c>
      <c r="EC113" s="11">
        <v>0.42</v>
      </c>
      <c r="EE113" s="11">
        <v>0.42</v>
      </c>
      <c r="EF113" s="11">
        <v>0.42</v>
      </c>
      <c r="EG113" s="11">
        <v>0.42</v>
      </c>
      <c r="EH113" s="11">
        <v>0.45</v>
      </c>
      <c r="EI113" s="11">
        <v>0.49</v>
      </c>
      <c r="EJ113" s="11">
        <v>0.49</v>
      </c>
      <c r="EL113" s="11">
        <v>0.49</v>
      </c>
      <c r="EM113" s="11">
        <v>0.49</v>
      </c>
      <c r="EN113" s="11">
        <v>0.49</v>
      </c>
      <c r="EO113" s="11">
        <v>0.3</v>
      </c>
      <c r="EP113" s="11">
        <v>0.12</v>
      </c>
      <c r="EQ113" s="11">
        <v>0.12</v>
      </c>
      <c r="ES113" s="11">
        <v>0.12</v>
      </c>
      <c r="ET113" s="11">
        <v>0.12</v>
      </c>
      <c r="EZ113" s="11">
        <v>0.12</v>
      </c>
      <c r="FA113" s="11">
        <v>0.12</v>
      </c>
      <c r="FB113" s="11">
        <v>0.12</v>
      </c>
      <c r="FC113" s="11">
        <v>0.12</v>
      </c>
      <c r="FD113" s="11">
        <v>0.12</v>
      </c>
      <c r="FE113" s="11">
        <v>0.12</v>
      </c>
      <c r="FG113" s="11">
        <v>0.12</v>
      </c>
      <c r="FH113" s="11">
        <v>0.12</v>
      </c>
      <c r="FI113" s="11">
        <v>0.12</v>
      </c>
      <c r="FJ113" s="11">
        <v>0.12</v>
      </c>
      <c r="FK113" s="11">
        <v>0.12</v>
      </c>
      <c r="FL113" s="11">
        <v>0.12</v>
      </c>
      <c r="FN113" s="11">
        <v>0.12</v>
      </c>
      <c r="FO113" s="11">
        <v>0.12</v>
      </c>
      <c r="FP113" s="11">
        <v>0.12</v>
      </c>
      <c r="FQ113" s="11">
        <v>0.12</v>
      </c>
      <c r="FR113" s="11">
        <v>0.12</v>
      </c>
      <c r="FS113" s="11">
        <v>0.12</v>
      </c>
      <c r="FU113" s="11">
        <v>0.12</v>
      </c>
      <c r="FV113" s="11">
        <v>0.12</v>
      </c>
      <c r="FW113" s="11">
        <v>0.12</v>
      </c>
      <c r="FX113" s="11">
        <v>0.12</v>
      </c>
      <c r="FY113" s="11">
        <v>0.12</v>
      </c>
      <c r="FZ113" s="11">
        <v>0.12</v>
      </c>
      <c r="GB113" s="11">
        <v>0.12</v>
      </c>
      <c r="GC113" s="11">
        <v>0.12</v>
      </c>
      <c r="GD113" s="11">
        <v>0.12</v>
      </c>
      <c r="GE113" s="11">
        <v>0.12</v>
      </c>
      <c r="GF113" s="11">
        <v>0.12</v>
      </c>
      <c r="GG113" s="11">
        <v>0.12</v>
      </c>
      <c r="GI113" s="11">
        <v>0.12</v>
      </c>
      <c r="GJ113" s="11">
        <v>0.12</v>
      </c>
      <c r="GK113" s="11">
        <v>0.12</v>
      </c>
      <c r="GL113" s="11">
        <v>0.12</v>
      </c>
      <c r="GM113" s="11">
        <v>0.12</v>
      </c>
      <c r="GN113" s="11">
        <v>0.12</v>
      </c>
      <c r="GP113" s="11">
        <v>0.12</v>
      </c>
      <c r="GQ113" s="11">
        <v>0.12</v>
      </c>
      <c r="GR113" s="11">
        <v>0.12</v>
      </c>
      <c r="GS113" s="11">
        <v>0.12</v>
      </c>
      <c r="GT113" s="11">
        <v>0.12</v>
      </c>
      <c r="GU113" s="11">
        <v>0.12</v>
      </c>
      <c r="GW113" s="11">
        <v>0.12</v>
      </c>
      <c r="GX113" s="11">
        <v>0.12</v>
      </c>
      <c r="GY113" s="11">
        <v>0.12</v>
      </c>
      <c r="GZ113" s="11">
        <v>0.12</v>
      </c>
      <c r="HA113" s="11">
        <v>0.12</v>
      </c>
      <c r="HB113" s="11">
        <v>0.12</v>
      </c>
      <c r="HD113" s="11">
        <v>0.12</v>
      </c>
      <c r="HE113" s="11">
        <v>0.12</v>
      </c>
      <c r="HF113" s="11">
        <v>0.12</v>
      </c>
      <c r="HG113" s="11">
        <v>0.12</v>
      </c>
      <c r="HH113" s="11">
        <v>0.12</v>
      </c>
      <c r="HI113" s="11">
        <v>0.12</v>
      </c>
      <c r="HK113" s="11">
        <v>0.12</v>
      </c>
      <c r="HL113" s="11">
        <v>0.12</v>
      </c>
      <c r="HM113" s="11">
        <v>0.12</v>
      </c>
      <c r="HN113" s="11">
        <v>0.12</v>
      </c>
      <c r="HO113" s="11">
        <v>0.12</v>
      </c>
      <c r="HP113" s="11">
        <v>0.12</v>
      </c>
      <c r="HR113" s="11">
        <v>0.12</v>
      </c>
      <c r="HS113" s="11">
        <v>0.12</v>
      </c>
      <c r="HT113" s="11">
        <v>0.12</v>
      </c>
      <c r="HU113" s="11">
        <v>0.12</v>
      </c>
      <c r="HV113" s="11">
        <v>0.12</v>
      </c>
      <c r="HW113" s="11">
        <v>0.12</v>
      </c>
      <c r="HY113" s="11">
        <v>0.12</v>
      </c>
      <c r="HZ113" s="11">
        <v>0.12</v>
      </c>
      <c r="IA113" s="11">
        <v>0.12</v>
      </c>
      <c r="IB113" s="11">
        <v>0.12</v>
      </c>
      <c r="IC113" s="11">
        <v>0.12</v>
      </c>
      <c r="ID113" s="11">
        <v>0.12</v>
      </c>
      <c r="IF113" s="11">
        <v>0.12</v>
      </c>
      <c r="IG113" s="11">
        <v>0.12</v>
      </c>
      <c r="IH113" s="11">
        <v>0.12</v>
      </c>
      <c r="II113" s="11">
        <v>0.12</v>
      </c>
      <c r="IJ113" s="11">
        <v>0.28</v>
      </c>
      <c r="IK113" s="11">
        <v>0.43</v>
      </c>
      <c r="IM113" s="11">
        <v>0.43</v>
      </c>
      <c r="IN113" s="11">
        <v>0.43</v>
      </c>
      <c r="IP113" s="11">
        <v>0.43</v>
      </c>
      <c r="IQ113" s="11">
        <v>0.45</v>
      </c>
      <c r="IR113" s="11">
        <v>0.47</v>
      </c>
      <c r="IT113" s="11">
        <v>0.47</v>
      </c>
      <c r="IU113" s="11">
        <v>1.17</v>
      </c>
      <c r="IV113" s="11">
        <v>1.86</v>
      </c>
      <c r="IW113" s="11">
        <v>1.86</v>
      </c>
      <c r="IX113" s="11">
        <v>1.3</v>
      </c>
      <c r="IY113" s="11">
        <v>0.73</v>
      </c>
      <c r="JA113" s="11">
        <v>0.73</v>
      </c>
      <c r="JB113" s="11">
        <v>0.73</v>
      </c>
      <c r="JC113" s="11">
        <v>0.6</v>
      </c>
      <c r="JD113" s="11">
        <v>0.49</v>
      </c>
      <c r="JE113" s="11">
        <v>0.51</v>
      </c>
      <c r="JF113" s="11">
        <v>0.71</v>
      </c>
      <c r="JH113" s="11">
        <v>1.68</v>
      </c>
      <c r="JI113" s="11">
        <v>2.47</v>
      </c>
      <c r="JJ113" s="11">
        <v>2.96</v>
      </c>
      <c r="JK113" s="11">
        <v>2.44</v>
      </c>
      <c r="JL113" s="11">
        <v>1.41</v>
      </c>
      <c r="JM113" s="11">
        <v>1.41</v>
      </c>
      <c r="JO113" s="11">
        <v>1.52</v>
      </c>
      <c r="JP113" s="11">
        <v>1.7</v>
      </c>
      <c r="JQ113" s="11">
        <v>4.44</v>
      </c>
      <c r="JR113" s="11">
        <v>7.1</v>
      </c>
      <c r="JS113" s="11">
        <v>4.44</v>
      </c>
      <c r="JT113" s="11">
        <v>1.55</v>
      </c>
      <c r="JV113" s="11">
        <v>1.67</v>
      </c>
      <c r="JW113" s="11">
        <v>2</v>
      </c>
      <c r="JX113" s="11">
        <v>1</v>
      </c>
      <c r="YA113" s="11">
        <v>0.3</v>
      </c>
      <c r="YC113" s="11">
        <v>1.19</v>
      </c>
      <c r="YD113" s="11">
        <v>1.19</v>
      </c>
      <c r="YE113" s="11">
        <v>1.19</v>
      </c>
      <c r="YF113" s="11">
        <v>1.19</v>
      </c>
      <c r="YG113" s="11">
        <v>1.19</v>
      </c>
      <c r="YH113" s="11">
        <v>1.19</v>
      </c>
      <c r="YJ113" s="11">
        <v>1.19</v>
      </c>
      <c r="YK113" s="11">
        <v>0.89</v>
      </c>
    </row>
    <row r="114" hidden="1" spans="1:661">
      <c r="A114" s="11" t="s">
        <v>716</v>
      </c>
      <c r="E114" s="11">
        <v>380</v>
      </c>
      <c r="F114" s="11">
        <v>12.21</v>
      </c>
      <c r="G114" s="572">
        <v>357200</v>
      </c>
      <c r="H114" s="572">
        <v>357200</v>
      </c>
      <c r="I114" s="206">
        <f t="shared" si="2"/>
        <v>12.21</v>
      </c>
      <c r="J114" s="11">
        <v>1.43</v>
      </c>
      <c r="K114" s="11">
        <v>1.43</v>
      </c>
      <c r="L114" s="11">
        <v>1.43</v>
      </c>
      <c r="M114" s="11">
        <v>1.43</v>
      </c>
      <c r="N114" s="11">
        <v>1.43</v>
      </c>
      <c r="P114" s="11">
        <v>1.43</v>
      </c>
      <c r="Q114" s="11">
        <v>1.43</v>
      </c>
      <c r="R114" s="11">
        <v>1.43</v>
      </c>
      <c r="BX114" s="11">
        <v>0.36</v>
      </c>
      <c r="BY114" s="11">
        <v>0.36</v>
      </c>
      <c r="CA114" s="11">
        <v>0.36</v>
      </c>
      <c r="CB114" s="11">
        <v>0.36</v>
      </c>
      <c r="CC114" s="11">
        <v>0.36</v>
      </c>
      <c r="CD114" s="11">
        <v>0.36</v>
      </c>
      <c r="CJ114" s="11">
        <v>0.48</v>
      </c>
      <c r="CK114" s="11">
        <v>0.48</v>
      </c>
      <c r="CL114" s="11">
        <v>0.48</v>
      </c>
      <c r="CM114" s="11">
        <v>0.48</v>
      </c>
      <c r="CO114" s="11">
        <v>0.48</v>
      </c>
      <c r="CP114" s="11">
        <v>0.48</v>
      </c>
      <c r="CQ114" s="11">
        <v>0.48</v>
      </c>
      <c r="CR114" s="11">
        <v>0.48</v>
      </c>
      <c r="CS114" s="11">
        <v>0.48</v>
      </c>
      <c r="CT114" s="11">
        <v>0.48</v>
      </c>
      <c r="CV114" s="11">
        <v>0.48</v>
      </c>
      <c r="CW114" s="11">
        <v>0.48</v>
      </c>
      <c r="CX114" s="11">
        <v>0.48</v>
      </c>
      <c r="CY114" s="11">
        <v>0.48</v>
      </c>
      <c r="CZ114" s="11">
        <v>0.48</v>
      </c>
      <c r="DA114" s="11">
        <v>0.48</v>
      </c>
      <c r="DC114" s="11">
        <v>0.48</v>
      </c>
      <c r="DD114" s="11">
        <v>0.48</v>
      </c>
      <c r="DE114" s="11">
        <v>0.48</v>
      </c>
      <c r="DF114" s="11">
        <v>0.48</v>
      </c>
      <c r="DG114" s="11">
        <v>0.48</v>
      </c>
      <c r="DH114" s="11">
        <v>0.48</v>
      </c>
      <c r="DJ114" s="11">
        <v>0.48</v>
      </c>
      <c r="DK114" s="11">
        <v>0.48</v>
      </c>
      <c r="DL114" s="11">
        <v>0.48</v>
      </c>
      <c r="DM114" s="11">
        <v>0.48</v>
      </c>
      <c r="DN114" s="11">
        <v>0.48</v>
      </c>
      <c r="DO114" s="11">
        <v>0.48</v>
      </c>
      <c r="DQ114" s="11">
        <v>1.11</v>
      </c>
      <c r="DR114" s="11">
        <v>1.74</v>
      </c>
      <c r="DS114" s="11">
        <v>1.74</v>
      </c>
      <c r="DT114" s="11">
        <v>1.74</v>
      </c>
      <c r="DU114" s="11">
        <v>1.74</v>
      </c>
      <c r="DV114" s="11">
        <v>1.74</v>
      </c>
      <c r="DX114" s="11">
        <v>1.61</v>
      </c>
      <c r="DY114" s="11">
        <v>1.48</v>
      </c>
      <c r="DZ114" s="11">
        <v>1.48</v>
      </c>
      <c r="EA114" s="11">
        <v>1.48</v>
      </c>
      <c r="EB114" s="11">
        <v>1.48</v>
      </c>
      <c r="EC114" s="11">
        <v>3.5</v>
      </c>
      <c r="EE114" s="11">
        <v>5.52</v>
      </c>
      <c r="EF114" s="11">
        <v>5.52</v>
      </c>
      <c r="EG114" s="11">
        <v>5.52</v>
      </c>
      <c r="EH114" s="11">
        <v>5.52</v>
      </c>
      <c r="EI114" s="11">
        <v>3.5</v>
      </c>
      <c r="EJ114" s="11">
        <v>1.48</v>
      </c>
      <c r="EL114" s="11">
        <v>1.48</v>
      </c>
      <c r="EM114" s="11">
        <v>1.48</v>
      </c>
      <c r="EN114" s="11">
        <v>1.48</v>
      </c>
      <c r="EO114" s="11">
        <v>1.74</v>
      </c>
      <c r="EP114" s="11">
        <v>1.99</v>
      </c>
      <c r="EQ114" s="11">
        <v>1.99</v>
      </c>
      <c r="ES114" s="11">
        <v>1.99</v>
      </c>
      <c r="ET114" s="11">
        <v>1.99</v>
      </c>
      <c r="EZ114" s="11">
        <v>1.23</v>
      </c>
      <c r="FA114" s="11">
        <v>0.48</v>
      </c>
      <c r="FB114" s="11">
        <v>0.48</v>
      </c>
      <c r="FC114" s="11">
        <v>0.48</v>
      </c>
      <c r="FD114" s="11">
        <v>0.48</v>
      </c>
      <c r="FE114" s="11">
        <v>0.48</v>
      </c>
      <c r="FG114" s="11">
        <v>0.48</v>
      </c>
      <c r="FH114" s="11">
        <v>0.48</v>
      </c>
      <c r="FI114" s="11">
        <v>0.48</v>
      </c>
      <c r="FJ114" s="11">
        <v>0.48</v>
      </c>
      <c r="FK114" s="11">
        <v>0.48</v>
      </c>
      <c r="FL114" s="11">
        <v>0.48</v>
      </c>
      <c r="FN114" s="11">
        <v>0.48</v>
      </c>
      <c r="FO114" s="11">
        <v>0.48</v>
      </c>
      <c r="FP114" s="11">
        <v>0.48</v>
      </c>
      <c r="FQ114" s="11">
        <v>0.48</v>
      </c>
      <c r="FR114" s="11">
        <v>0.48</v>
      </c>
      <c r="FS114" s="11">
        <v>0.48</v>
      </c>
      <c r="FU114" s="11">
        <v>0.48</v>
      </c>
      <c r="FV114" s="11">
        <v>0.48</v>
      </c>
      <c r="FW114" s="11">
        <v>0.48</v>
      </c>
      <c r="FX114" s="11">
        <v>0.48</v>
      </c>
      <c r="FY114" s="11">
        <v>0.48</v>
      </c>
      <c r="FZ114" s="11">
        <v>0.48</v>
      </c>
      <c r="GB114" s="11">
        <v>0.48</v>
      </c>
      <c r="GC114" s="11">
        <v>0.48</v>
      </c>
      <c r="GD114" s="11">
        <v>0.48</v>
      </c>
      <c r="GE114" s="11">
        <v>0.48</v>
      </c>
      <c r="GF114" s="11">
        <v>0.48</v>
      </c>
      <c r="GG114" s="11">
        <v>0.48</v>
      </c>
      <c r="GI114" s="11">
        <v>0.48</v>
      </c>
      <c r="GJ114" s="11">
        <v>0.48</v>
      </c>
      <c r="GK114" s="11">
        <v>0.48</v>
      </c>
      <c r="GL114" s="11">
        <v>0.48</v>
      </c>
      <c r="GM114" s="11">
        <v>0.48</v>
      </c>
      <c r="GN114" s="11">
        <v>0.48</v>
      </c>
      <c r="GP114" s="11">
        <v>0.48</v>
      </c>
      <c r="GQ114" s="11">
        <v>0.48</v>
      </c>
      <c r="GR114" s="11">
        <v>0.48</v>
      </c>
      <c r="GS114" s="11">
        <v>0.48</v>
      </c>
      <c r="GT114" s="11">
        <v>0.48</v>
      </c>
      <c r="GU114" s="11">
        <v>0.48</v>
      </c>
      <c r="GW114" s="11">
        <v>0.48</v>
      </c>
      <c r="GX114" s="11">
        <v>0.48</v>
      </c>
      <c r="GY114" s="11">
        <v>0.48</v>
      </c>
      <c r="GZ114" s="11">
        <v>0.48</v>
      </c>
      <c r="HA114" s="11">
        <v>0.48</v>
      </c>
      <c r="HB114" s="11">
        <v>0.48</v>
      </c>
      <c r="HD114" s="11">
        <v>0.48</v>
      </c>
      <c r="HE114" s="11">
        <v>0.48</v>
      </c>
      <c r="HF114" s="11">
        <v>0.48</v>
      </c>
      <c r="HG114" s="11">
        <v>0.48</v>
      </c>
      <c r="HH114" s="11">
        <v>0.48</v>
      </c>
      <c r="HI114" s="11">
        <v>0.48</v>
      </c>
      <c r="HK114" s="11">
        <v>0.48</v>
      </c>
      <c r="HL114" s="11">
        <v>0.48</v>
      </c>
      <c r="HM114" s="11">
        <v>0.48</v>
      </c>
      <c r="HN114" s="11">
        <v>0.48</v>
      </c>
      <c r="HO114" s="11">
        <v>0.48</v>
      </c>
      <c r="HP114" s="11">
        <v>0.48</v>
      </c>
      <c r="HR114" s="11">
        <v>0.48</v>
      </c>
      <c r="HS114" s="11">
        <v>0.48</v>
      </c>
      <c r="HT114" s="11">
        <v>0.48</v>
      </c>
      <c r="HU114" s="11">
        <v>0.48</v>
      </c>
      <c r="HV114" s="11">
        <v>0.48</v>
      </c>
      <c r="HW114" s="11">
        <v>0.48</v>
      </c>
      <c r="HY114" s="11">
        <v>0.48</v>
      </c>
      <c r="HZ114" s="11">
        <v>0.48</v>
      </c>
      <c r="IA114" s="11">
        <v>0.48</v>
      </c>
      <c r="IB114" s="11">
        <v>0.48</v>
      </c>
      <c r="IC114" s="11">
        <v>0.48</v>
      </c>
      <c r="ID114" s="11">
        <v>0.48</v>
      </c>
      <c r="IF114" s="11">
        <v>0.48</v>
      </c>
      <c r="IG114" s="11">
        <v>0.48</v>
      </c>
      <c r="IH114" s="11">
        <v>0.48</v>
      </c>
      <c r="II114" s="11">
        <v>0.48</v>
      </c>
      <c r="IJ114" s="11">
        <v>0.48</v>
      </c>
      <c r="IK114" s="11">
        <v>0.48</v>
      </c>
      <c r="IM114" s="11">
        <v>0.48</v>
      </c>
      <c r="IN114" s="11">
        <v>0.48</v>
      </c>
      <c r="IP114" s="11">
        <v>0.48</v>
      </c>
      <c r="IQ114" s="11">
        <v>1.29</v>
      </c>
      <c r="IR114" s="11">
        <v>2.1</v>
      </c>
      <c r="IT114" s="11">
        <v>2.1</v>
      </c>
      <c r="IU114" s="11">
        <v>2.1</v>
      </c>
      <c r="IV114" s="11">
        <v>2.1</v>
      </c>
      <c r="IW114" s="11">
        <v>1.97</v>
      </c>
      <c r="IX114" s="11">
        <v>1.83</v>
      </c>
      <c r="IY114" s="11">
        <v>1.83</v>
      </c>
      <c r="JA114" s="11">
        <v>1.83</v>
      </c>
      <c r="JB114" s="11">
        <v>4.55</v>
      </c>
      <c r="JC114" s="11">
        <v>7.26</v>
      </c>
      <c r="JD114" s="11">
        <v>7.26</v>
      </c>
      <c r="JE114" s="11">
        <v>7.26</v>
      </c>
      <c r="JF114" s="11">
        <v>4.55</v>
      </c>
      <c r="JH114" s="11">
        <v>1.83</v>
      </c>
      <c r="JI114" s="11">
        <v>1.83</v>
      </c>
      <c r="JJ114" s="11">
        <v>1.83</v>
      </c>
      <c r="JK114" s="11">
        <v>2.17</v>
      </c>
      <c r="JL114" s="11">
        <v>2.51</v>
      </c>
      <c r="JM114" s="11">
        <v>2.51</v>
      </c>
      <c r="JO114" s="11">
        <v>4.06</v>
      </c>
      <c r="JP114" s="11">
        <v>4.6</v>
      </c>
      <c r="JQ114" s="11">
        <v>3.58</v>
      </c>
      <c r="JR114" s="11">
        <v>3.58</v>
      </c>
      <c r="JS114" s="11">
        <v>4.18</v>
      </c>
      <c r="JT114" s="11">
        <v>4.77</v>
      </c>
      <c r="JV114" s="11">
        <v>14.32</v>
      </c>
      <c r="JW114" s="11">
        <v>23.87</v>
      </c>
      <c r="JX114" s="11">
        <v>14.32</v>
      </c>
      <c r="JY114" s="11">
        <v>4.77</v>
      </c>
      <c r="JZ114" s="11">
        <v>5.97</v>
      </c>
      <c r="KA114" s="11">
        <v>7.16</v>
      </c>
      <c r="KC114" s="11">
        <v>3.58</v>
      </c>
      <c r="LE114" s="11">
        <v>1.36</v>
      </c>
      <c r="LF114" s="11">
        <v>2.72</v>
      </c>
      <c r="LG114" s="11">
        <v>2.72</v>
      </c>
      <c r="LH114" s="11">
        <v>2.72</v>
      </c>
      <c r="LI114" s="11">
        <v>2.72</v>
      </c>
      <c r="LJ114" s="11">
        <v>5.88</v>
      </c>
      <c r="LL114" s="11">
        <v>9.05</v>
      </c>
      <c r="LM114" s="11">
        <v>9.05</v>
      </c>
      <c r="LN114" s="11">
        <v>5.43</v>
      </c>
      <c r="LO114" s="11">
        <v>1.81</v>
      </c>
      <c r="LP114" s="11">
        <v>1.81</v>
      </c>
      <c r="LQ114" s="11">
        <v>2.26</v>
      </c>
      <c r="LS114" s="11">
        <v>2.72</v>
      </c>
      <c r="LT114" s="11">
        <v>2.72</v>
      </c>
      <c r="LU114" s="11">
        <v>1.36</v>
      </c>
      <c r="YA114" s="11">
        <v>1.19</v>
      </c>
      <c r="YC114" s="11">
        <v>4.75</v>
      </c>
      <c r="YD114" s="11">
        <v>4.75</v>
      </c>
      <c r="YE114" s="11">
        <v>4.75</v>
      </c>
      <c r="YF114" s="11">
        <v>4.75</v>
      </c>
      <c r="YG114" s="11">
        <v>4.75</v>
      </c>
      <c r="YH114" s="11">
        <v>4.75</v>
      </c>
      <c r="YJ114" s="11">
        <v>4.75</v>
      </c>
      <c r="YK114" s="11">
        <v>3.56</v>
      </c>
    </row>
    <row r="115" hidden="1" spans="1:661">
      <c r="A115" s="11" t="s">
        <v>717</v>
      </c>
      <c r="E115" s="11">
        <v>110</v>
      </c>
      <c r="F115" s="11">
        <v>3.3</v>
      </c>
      <c r="G115" s="572">
        <v>118800</v>
      </c>
      <c r="H115" s="572">
        <v>118800</v>
      </c>
      <c r="I115" s="206">
        <f t="shared" si="2"/>
        <v>3.3</v>
      </c>
      <c r="J115" s="11">
        <v>0.41</v>
      </c>
      <c r="K115" s="11">
        <v>0.41</v>
      </c>
      <c r="L115" s="11">
        <v>0.41</v>
      </c>
      <c r="M115" s="11">
        <v>0.41</v>
      </c>
      <c r="N115" s="11">
        <v>0.41</v>
      </c>
      <c r="P115" s="11">
        <v>0.41</v>
      </c>
      <c r="Q115" s="11">
        <v>0.41</v>
      </c>
      <c r="R115" s="11">
        <v>0.41</v>
      </c>
      <c r="BX115" s="11">
        <v>0.1</v>
      </c>
      <c r="BY115" s="11">
        <v>0.1</v>
      </c>
      <c r="CA115" s="11">
        <v>0.1</v>
      </c>
      <c r="CB115" s="11">
        <v>0.1</v>
      </c>
      <c r="CC115" s="11">
        <v>0.1</v>
      </c>
      <c r="CD115" s="11">
        <v>0.1</v>
      </c>
      <c r="CJ115" s="11">
        <v>0.14</v>
      </c>
      <c r="CK115" s="11">
        <v>0.14</v>
      </c>
      <c r="CL115" s="11">
        <v>0.14</v>
      </c>
      <c r="CM115" s="11">
        <v>0.14</v>
      </c>
      <c r="CO115" s="11">
        <v>0.14</v>
      </c>
      <c r="CP115" s="11">
        <v>0.14</v>
      </c>
      <c r="CQ115" s="11">
        <v>0.14</v>
      </c>
      <c r="CR115" s="11">
        <v>0.14</v>
      </c>
      <c r="CS115" s="11">
        <v>0.14</v>
      </c>
      <c r="CT115" s="11">
        <v>0.14</v>
      </c>
      <c r="CV115" s="11">
        <v>0.14</v>
      </c>
      <c r="CW115" s="11">
        <v>0.14</v>
      </c>
      <c r="CX115" s="11">
        <v>0.14</v>
      </c>
      <c r="CY115" s="11">
        <v>0.14</v>
      </c>
      <c r="CZ115" s="11">
        <v>0.14</v>
      </c>
      <c r="DA115" s="11">
        <v>0.14</v>
      </c>
      <c r="DC115" s="11">
        <v>0.14</v>
      </c>
      <c r="DD115" s="11">
        <v>0.14</v>
      </c>
      <c r="DE115" s="11">
        <v>0.14</v>
      </c>
      <c r="DF115" s="11">
        <v>0.14</v>
      </c>
      <c r="DG115" s="11">
        <v>0.14</v>
      </c>
      <c r="DH115" s="11">
        <v>0.14</v>
      </c>
      <c r="DJ115" s="11">
        <v>0.14</v>
      </c>
      <c r="DK115" s="11">
        <v>0.14</v>
      </c>
      <c r="DL115" s="11">
        <v>0.14</v>
      </c>
      <c r="DM115" s="11">
        <v>0.14</v>
      </c>
      <c r="DN115" s="11">
        <v>0.14</v>
      </c>
      <c r="DO115" s="11">
        <v>0.14</v>
      </c>
      <c r="DQ115" s="11">
        <v>0.14</v>
      </c>
      <c r="DR115" s="11">
        <v>0.14</v>
      </c>
      <c r="DS115" s="11">
        <v>0.14</v>
      </c>
      <c r="DT115" s="11">
        <v>0.14</v>
      </c>
      <c r="DU115" s="11">
        <v>0.14</v>
      </c>
      <c r="DV115" s="11">
        <v>0.14</v>
      </c>
      <c r="DX115" s="11">
        <v>0.14</v>
      </c>
      <c r="DY115" s="11">
        <v>0.14</v>
      </c>
      <c r="DZ115" s="11">
        <v>0.14</v>
      </c>
      <c r="EA115" s="11">
        <v>0.14</v>
      </c>
      <c r="EB115" s="11">
        <v>0.14</v>
      </c>
      <c r="EC115" s="11">
        <v>0.14</v>
      </c>
      <c r="EE115" s="11">
        <v>0.14</v>
      </c>
      <c r="EF115" s="11">
        <v>0.14</v>
      </c>
      <c r="EG115" s="11">
        <v>0.14</v>
      </c>
      <c r="EH115" s="11">
        <v>0.14</v>
      </c>
      <c r="EI115" s="11">
        <v>0.14</v>
      </c>
      <c r="EJ115" s="11">
        <v>0.14</v>
      </c>
      <c r="EL115" s="11">
        <v>0.14</v>
      </c>
      <c r="EM115" s="11">
        <v>0.14</v>
      </c>
      <c r="EN115" s="11">
        <v>0.14</v>
      </c>
      <c r="EO115" s="11">
        <v>0.14</v>
      </c>
      <c r="EP115" s="11">
        <v>0.14</v>
      </c>
      <c r="EQ115" s="11">
        <v>0.14</v>
      </c>
      <c r="ES115" s="11">
        <v>0.14</v>
      </c>
      <c r="ET115" s="11">
        <v>0.14</v>
      </c>
      <c r="EZ115" s="11">
        <v>0.14</v>
      </c>
      <c r="FA115" s="11">
        <v>0.14</v>
      </c>
      <c r="FB115" s="11">
        <v>0.14</v>
      </c>
      <c r="FC115" s="11">
        <v>0.14</v>
      </c>
      <c r="FD115" s="11">
        <v>0.14</v>
      </c>
      <c r="FE115" s="11">
        <v>0.14</v>
      </c>
      <c r="FG115" s="11">
        <v>0.14</v>
      </c>
      <c r="FH115" s="11">
        <v>0.14</v>
      </c>
      <c r="FI115" s="11">
        <v>0.14</v>
      </c>
      <c r="FJ115" s="11">
        <v>0.14</v>
      </c>
      <c r="FK115" s="11">
        <v>0.14</v>
      </c>
      <c r="FL115" s="11">
        <v>0.14</v>
      </c>
      <c r="FN115" s="11">
        <v>0.14</v>
      </c>
      <c r="FO115" s="11">
        <v>0.14</v>
      </c>
      <c r="FP115" s="11">
        <v>0.14</v>
      </c>
      <c r="FQ115" s="11">
        <v>0.14</v>
      </c>
      <c r="FR115" s="11">
        <v>0.14</v>
      </c>
      <c r="FS115" s="11">
        <v>0.14</v>
      </c>
      <c r="FU115" s="11">
        <v>0.14</v>
      </c>
      <c r="FV115" s="11">
        <v>0.14</v>
      </c>
      <c r="FW115" s="11">
        <v>0.14</v>
      </c>
      <c r="FX115" s="11">
        <v>0.14</v>
      </c>
      <c r="FY115" s="11">
        <v>0.14</v>
      </c>
      <c r="FZ115" s="11">
        <v>0.14</v>
      </c>
      <c r="GB115" s="11">
        <v>0.14</v>
      </c>
      <c r="GC115" s="11">
        <v>0.14</v>
      </c>
      <c r="GD115" s="11">
        <v>0.14</v>
      </c>
      <c r="GE115" s="11">
        <v>0.14</v>
      </c>
      <c r="GF115" s="11">
        <v>0.14</v>
      </c>
      <c r="GG115" s="11">
        <v>0.14</v>
      </c>
      <c r="GI115" s="11">
        <v>0.14</v>
      </c>
      <c r="GJ115" s="11">
        <v>0.14</v>
      </c>
      <c r="GK115" s="11">
        <v>0.14</v>
      </c>
      <c r="GL115" s="11">
        <v>0.14</v>
      </c>
      <c r="GM115" s="11">
        <v>0.14</v>
      </c>
      <c r="GN115" s="11">
        <v>0.14</v>
      </c>
      <c r="GP115" s="11">
        <v>0.14</v>
      </c>
      <c r="GQ115" s="11">
        <v>0.14</v>
      </c>
      <c r="GR115" s="11">
        <v>0.14</v>
      </c>
      <c r="GS115" s="11">
        <v>0.14</v>
      </c>
      <c r="GT115" s="11">
        <v>0.14</v>
      </c>
      <c r="GU115" s="11">
        <v>0.14</v>
      </c>
      <c r="GW115" s="11">
        <v>0.14</v>
      </c>
      <c r="GX115" s="11">
        <v>0.14</v>
      </c>
      <c r="GY115" s="11">
        <v>0.14</v>
      </c>
      <c r="GZ115" s="11">
        <v>0.14</v>
      </c>
      <c r="HA115" s="11">
        <v>0.14</v>
      </c>
      <c r="HB115" s="11">
        <v>0.14</v>
      </c>
      <c r="HD115" s="11">
        <v>0.14</v>
      </c>
      <c r="HE115" s="11">
        <v>0.14</v>
      </c>
      <c r="HF115" s="11">
        <v>0.14</v>
      </c>
      <c r="HG115" s="11">
        <v>0.14</v>
      </c>
      <c r="HH115" s="11">
        <v>0.14</v>
      </c>
      <c r="HI115" s="11">
        <v>0.14</v>
      </c>
      <c r="HK115" s="11">
        <v>0.14</v>
      </c>
      <c r="HL115" s="11">
        <v>0.14</v>
      </c>
      <c r="HM115" s="11">
        <v>0.14</v>
      </c>
      <c r="HN115" s="11">
        <v>0.14</v>
      </c>
      <c r="HO115" s="11">
        <v>0.14</v>
      </c>
      <c r="HP115" s="11">
        <v>0.14</v>
      </c>
      <c r="HR115" s="11">
        <v>0.14</v>
      </c>
      <c r="HS115" s="11">
        <v>0.14</v>
      </c>
      <c r="HT115" s="11">
        <v>0.14</v>
      </c>
      <c r="HU115" s="11">
        <v>0.14</v>
      </c>
      <c r="HV115" s="11">
        <v>0.14</v>
      </c>
      <c r="HW115" s="11">
        <v>0.14</v>
      </c>
      <c r="HY115" s="11">
        <v>0.14</v>
      </c>
      <c r="HZ115" s="11">
        <v>0.14</v>
      </c>
      <c r="IA115" s="11">
        <v>0.14</v>
      </c>
      <c r="IB115" s="11">
        <v>0.14</v>
      </c>
      <c r="IC115" s="11">
        <v>0.14</v>
      </c>
      <c r="ID115" s="11">
        <v>0.14</v>
      </c>
      <c r="IF115" s="11">
        <v>0.14</v>
      </c>
      <c r="IG115" s="11">
        <v>0.14</v>
      </c>
      <c r="IH115" s="11">
        <v>0.14</v>
      </c>
      <c r="II115" s="11">
        <v>0.14</v>
      </c>
      <c r="IJ115" s="11">
        <v>0.14</v>
      </c>
      <c r="IK115" s="11">
        <v>0.14</v>
      </c>
      <c r="IM115" s="11">
        <v>0.14</v>
      </c>
      <c r="IN115" s="11">
        <v>0.14</v>
      </c>
      <c r="IP115" s="11">
        <v>0.14</v>
      </c>
      <c r="IQ115" s="11">
        <v>0.14</v>
      </c>
      <c r="IR115" s="11">
        <v>0.14</v>
      </c>
      <c r="IT115" s="11">
        <v>0.14</v>
      </c>
      <c r="IU115" s="11">
        <v>0.14</v>
      </c>
      <c r="IV115" s="11">
        <v>0.14</v>
      </c>
      <c r="IW115" s="11">
        <v>0.14</v>
      </c>
      <c r="IX115" s="11">
        <v>0.14</v>
      </c>
      <c r="IY115" s="11">
        <v>0.14</v>
      </c>
      <c r="JA115" s="11">
        <v>0.14</v>
      </c>
      <c r="JB115" s="11">
        <v>0.14</v>
      </c>
      <c r="JC115" s="11">
        <v>0.14</v>
      </c>
      <c r="JD115" s="11">
        <v>0.14</v>
      </c>
      <c r="JE115" s="11">
        <v>0.14</v>
      </c>
      <c r="JF115" s="11">
        <v>0.14</v>
      </c>
      <c r="JH115" s="11">
        <v>0.14</v>
      </c>
      <c r="JI115" s="11">
        <v>0.14</v>
      </c>
      <c r="JJ115" s="11">
        <v>0.14</v>
      </c>
      <c r="JK115" s="11">
        <v>0.14</v>
      </c>
      <c r="JL115" s="11">
        <v>0.14</v>
      </c>
      <c r="JM115" s="11">
        <v>0.14</v>
      </c>
      <c r="JO115" s="11">
        <v>0.07</v>
      </c>
      <c r="JS115" s="11">
        <v>1.38</v>
      </c>
      <c r="JT115" s="11">
        <v>2.76</v>
      </c>
      <c r="JV115" s="11">
        <v>2.76</v>
      </c>
      <c r="JW115" s="11">
        <v>2.76</v>
      </c>
      <c r="JX115" s="11">
        <v>3.22</v>
      </c>
      <c r="JY115" s="11">
        <v>3.69</v>
      </c>
      <c r="JZ115" s="11">
        <v>11.06</v>
      </c>
      <c r="KA115" s="11">
        <v>18.43</v>
      </c>
      <c r="KC115" s="11">
        <v>11.06</v>
      </c>
      <c r="KD115" s="11">
        <v>3.69</v>
      </c>
      <c r="KE115" s="11">
        <v>4.61</v>
      </c>
      <c r="KF115" s="11">
        <v>5.53</v>
      </c>
      <c r="KG115" s="11">
        <v>2.76</v>
      </c>
      <c r="YA115" s="11">
        <v>0.34</v>
      </c>
      <c r="YC115" s="11">
        <v>1.38</v>
      </c>
      <c r="YD115" s="11">
        <v>1.38</v>
      </c>
      <c r="YE115" s="11">
        <v>1.38</v>
      </c>
      <c r="YF115" s="11">
        <v>1.38</v>
      </c>
      <c r="YG115" s="11">
        <v>1.38</v>
      </c>
      <c r="YH115" s="11">
        <v>1.38</v>
      </c>
      <c r="YJ115" s="11">
        <v>1.38</v>
      </c>
      <c r="YK115" s="11">
        <v>1.03</v>
      </c>
    </row>
    <row r="116" hidden="1" spans="1:661">
      <c r="A116" s="11" t="s">
        <v>718</v>
      </c>
      <c r="E116" s="11">
        <v>50</v>
      </c>
      <c r="F116" s="11">
        <v>1.5</v>
      </c>
      <c r="G116" s="572">
        <v>61250</v>
      </c>
      <c r="H116" s="572">
        <v>61250</v>
      </c>
      <c r="I116" s="206">
        <f t="shared" si="2"/>
        <v>1.5</v>
      </c>
      <c r="J116" s="11">
        <v>0.19</v>
      </c>
      <c r="K116" s="11">
        <v>0.19</v>
      </c>
      <c r="L116" s="11">
        <v>0.19</v>
      </c>
      <c r="M116" s="11">
        <v>0.19</v>
      </c>
      <c r="N116" s="11">
        <v>0.19</v>
      </c>
      <c r="P116" s="11">
        <v>0.19</v>
      </c>
      <c r="Q116" s="11">
        <v>0.19</v>
      </c>
      <c r="R116" s="11">
        <v>0.19</v>
      </c>
      <c r="BX116" s="11">
        <v>0.05</v>
      </c>
      <c r="BY116" s="11">
        <v>0.05</v>
      </c>
      <c r="CA116" s="11">
        <v>0.05</v>
      </c>
      <c r="CB116" s="11">
        <v>0.05</v>
      </c>
      <c r="CC116" s="11">
        <v>0.05</v>
      </c>
      <c r="CD116" s="11">
        <v>0.05</v>
      </c>
      <c r="CJ116" s="11">
        <v>0.06</v>
      </c>
      <c r="CK116" s="11">
        <v>0.06</v>
      </c>
      <c r="CL116" s="11">
        <v>0.06</v>
      </c>
      <c r="CM116" s="11">
        <v>0.06</v>
      </c>
      <c r="CO116" s="11">
        <v>0.06</v>
      </c>
      <c r="CP116" s="11">
        <v>0.06</v>
      </c>
      <c r="CQ116" s="11">
        <v>0.06</v>
      </c>
      <c r="CR116" s="11">
        <v>0.06</v>
      </c>
      <c r="CS116" s="11">
        <v>0.06</v>
      </c>
      <c r="CT116" s="11">
        <v>0.06</v>
      </c>
      <c r="CV116" s="11">
        <v>0.06</v>
      </c>
      <c r="CW116" s="11">
        <v>0.06</v>
      </c>
      <c r="CX116" s="11">
        <v>0.06</v>
      </c>
      <c r="CY116" s="11">
        <v>0.06</v>
      </c>
      <c r="CZ116" s="11">
        <v>0.06</v>
      </c>
      <c r="DA116" s="11">
        <v>0.06</v>
      </c>
      <c r="DC116" s="11">
        <v>0.06</v>
      </c>
      <c r="DD116" s="11">
        <v>0.06</v>
      </c>
      <c r="DE116" s="11">
        <v>0.06</v>
      </c>
      <c r="DF116" s="11">
        <v>0.06</v>
      </c>
      <c r="DG116" s="11">
        <v>0.06</v>
      </c>
      <c r="DH116" s="11">
        <v>0.06</v>
      </c>
      <c r="DJ116" s="11">
        <v>0.06</v>
      </c>
      <c r="DK116" s="11">
        <v>0.06</v>
      </c>
      <c r="DL116" s="11">
        <v>0.06</v>
      </c>
      <c r="DM116" s="11">
        <v>0.06</v>
      </c>
      <c r="DN116" s="11">
        <v>0.06</v>
      </c>
      <c r="DO116" s="11">
        <v>0.06</v>
      </c>
      <c r="DQ116" s="11">
        <v>0.06</v>
      </c>
      <c r="DR116" s="11">
        <v>0.06</v>
      </c>
      <c r="DS116" s="11">
        <v>0.06</v>
      </c>
      <c r="DT116" s="11">
        <v>0.06</v>
      </c>
      <c r="DU116" s="11">
        <v>0.06</v>
      </c>
      <c r="DV116" s="11">
        <v>0.06</v>
      </c>
      <c r="DX116" s="11">
        <v>0.06</v>
      </c>
      <c r="DY116" s="11">
        <v>0.06</v>
      </c>
      <c r="DZ116" s="11">
        <v>0.06</v>
      </c>
      <c r="EA116" s="11">
        <v>0.06</v>
      </c>
      <c r="EB116" s="11">
        <v>0.06</v>
      </c>
      <c r="EC116" s="11">
        <v>0.06</v>
      </c>
      <c r="EE116" s="11">
        <v>0.06</v>
      </c>
      <c r="EF116" s="11">
        <v>0.06</v>
      </c>
      <c r="EG116" s="11">
        <v>0.06</v>
      </c>
      <c r="EH116" s="11">
        <v>0.06</v>
      </c>
      <c r="EI116" s="11">
        <v>0.06</v>
      </c>
      <c r="EJ116" s="11">
        <v>0.06</v>
      </c>
      <c r="EL116" s="11">
        <v>0.06</v>
      </c>
      <c r="EM116" s="11">
        <v>0.06</v>
      </c>
      <c r="EN116" s="11">
        <v>0.06</v>
      </c>
      <c r="EO116" s="11">
        <v>0.06</v>
      </c>
      <c r="EP116" s="11">
        <v>0.06</v>
      </c>
      <c r="EQ116" s="11">
        <v>0.06</v>
      </c>
      <c r="ES116" s="11">
        <v>0.06</v>
      </c>
      <c r="ET116" s="11">
        <v>0.06</v>
      </c>
      <c r="EZ116" s="11">
        <v>0.06</v>
      </c>
      <c r="FA116" s="11">
        <v>0.06</v>
      </c>
      <c r="FB116" s="11">
        <v>0.06</v>
      </c>
      <c r="FC116" s="11">
        <v>0.06</v>
      </c>
      <c r="FD116" s="11">
        <v>0.06</v>
      </c>
      <c r="FE116" s="11">
        <v>0.06</v>
      </c>
      <c r="FG116" s="11">
        <v>0.06</v>
      </c>
      <c r="FH116" s="11">
        <v>0.06</v>
      </c>
      <c r="FI116" s="11">
        <v>0.06</v>
      </c>
      <c r="FJ116" s="11">
        <v>0.06</v>
      </c>
      <c r="FK116" s="11">
        <v>0.06</v>
      </c>
      <c r="FL116" s="11">
        <v>0.06</v>
      </c>
      <c r="FN116" s="11">
        <v>0.06</v>
      </c>
      <c r="FO116" s="11">
        <v>0.06</v>
      </c>
      <c r="FP116" s="11">
        <v>0.06</v>
      </c>
      <c r="FQ116" s="11">
        <v>0.06</v>
      </c>
      <c r="FR116" s="11">
        <v>0.06</v>
      </c>
      <c r="FS116" s="11">
        <v>0.06</v>
      </c>
      <c r="FU116" s="11">
        <v>0.06</v>
      </c>
      <c r="FV116" s="11">
        <v>0.06</v>
      </c>
      <c r="FW116" s="11">
        <v>0.06</v>
      </c>
      <c r="FX116" s="11">
        <v>0.06</v>
      </c>
      <c r="FY116" s="11">
        <v>0.06</v>
      </c>
      <c r="FZ116" s="11">
        <v>0.06</v>
      </c>
      <c r="GB116" s="11">
        <v>0.06</v>
      </c>
      <c r="GC116" s="11">
        <v>0.06</v>
      </c>
      <c r="GD116" s="11">
        <v>0.06</v>
      </c>
      <c r="GE116" s="11">
        <v>0.06</v>
      </c>
      <c r="GF116" s="11">
        <v>0.06</v>
      </c>
      <c r="GG116" s="11">
        <v>0.06</v>
      </c>
      <c r="GI116" s="11">
        <v>0.06</v>
      </c>
      <c r="GJ116" s="11">
        <v>0.06</v>
      </c>
      <c r="GK116" s="11">
        <v>0.06</v>
      </c>
      <c r="GL116" s="11">
        <v>0.06</v>
      </c>
      <c r="GM116" s="11">
        <v>0.06</v>
      </c>
      <c r="GN116" s="11">
        <v>0.06</v>
      </c>
      <c r="GP116" s="11">
        <v>0.06</v>
      </c>
      <c r="GQ116" s="11">
        <v>0.06</v>
      </c>
      <c r="GR116" s="11">
        <v>0.06</v>
      </c>
      <c r="GS116" s="11">
        <v>0.06</v>
      </c>
      <c r="GT116" s="11">
        <v>0.06</v>
      </c>
      <c r="GU116" s="11">
        <v>0.06</v>
      </c>
      <c r="GW116" s="11">
        <v>0.06</v>
      </c>
      <c r="GX116" s="11">
        <v>0.06</v>
      </c>
      <c r="GY116" s="11">
        <v>0.06</v>
      </c>
      <c r="GZ116" s="11">
        <v>0.06</v>
      </c>
      <c r="HA116" s="11">
        <v>0.06</v>
      </c>
      <c r="HB116" s="11">
        <v>0.06</v>
      </c>
      <c r="HD116" s="11">
        <v>0.06</v>
      </c>
      <c r="HE116" s="11">
        <v>0.06</v>
      </c>
      <c r="HF116" s="11">
        <v>0.06</v>
      </c>
      <c r="HG116" s="11">
        <v>0.06</v>
      </c>
      <c r="HH116" s="11">
        <v>0.06</v>
      </c>
      <c r="HI116" s="11">
        <v>0.06</v>
      </c>
      <c r="HK116" s="11">
        <v>0.06</v>
      </c>
      <c r="HL116" s="11">
        <v>0.06</v>
      </c>
      <c r="HM116" s="11">
        <v>0.06</v>
      </c>
      <c r="HN116" s="11">
        <v>0.06</v>
      </c>
      <c r="HO116" s="11">
        <v>0.06</v>
      </c>
      <c r="HP116" s="11">
        <v>0.06</v>
      </c>
      <c r="HR116" s="11">
        <v>0.06</v>
      </c>
      <c r="HS116" s="11">
        <v>0.06</v>
      </c>
      <c r="HT116" s="11">
        <v>0.06</v>
      </c>
      <c r="HU116" s="11">
        <v>0.06</v>
      </c>
      <c r="HV116" s="11">
        <v>0.06</v>
      </c>
      <c r="HW116" s="11">
        <v>0.06</v>
      </c>
      <c r="HY116" s="11">
        <v>0.06</v>
      </c>
      <c r="HZ116" s="11">
        <v>0.06</v>
      </c>
      <c r="IA116" s="11">
        <v>0.06</v>
      </c>
      <c r="IB116" s="11">
        <v>0.06</v>
      </c>
      <c r="IC116" s="11">
        <v>0.06</v>
      </c>
      <c r="ID116" s="11">
        <v>0.06</v>
      </c>
      <c r="IF116" s="11">
        <v>0.06</v>
      </c>
      <c r="IG116" s="11">
        <v>0.06</v>
      </c>
      <c r="IH116" s="11">
        <v>0.06</v>
      </c>
      <c r="II116" s="11">
        <v>0.06</v>
      </c>
      <c r="IJ116" s="11">
        <v>0.06</v>
      </c>
      <c r="IK116" s="11">
        <v>0.06</v>
      </c>
      <c r="IM116" s="11">
        <v>0.06</v>
      </c>
      <c r="IN116" s="11">
        <v>0.06</v>
      </c>
      <c r="IP116" s="11">
        <v>0.06</v>
      </c>
      <c r="IQ116" s="11">
        <v>0.06</v>
      </c>
      <c r="IR116" s="11">
        <v>0.06</v>
      </c>
      <c r="IT116" s="11">
        <v>0.06</v>
      </c>
      <c r="IU116" s="11">
        <v>0.06</v>
      </c>
      <c r="IV116" s="11">
        <v>0.06</v>
      </c>
      <c r="IW116" s="11">
        <v>0.06</v>
      </c>
      <c r="IX116" s="11">
        <v>0.06</v>
      </c>
      <c r="IY116" s="11">
        <v>0.06</v>
      </c>
      <c r="JA116" s="11">
        <v>0.06</v>
      </c>
      <c r="JB116" s="11">
        <v>0.06</v>
      </c>
      <c r="JC116" s="11">
        <v>0.06</v>
      </c>
      <c r="JD116" s="11">
        <v>0.06</v>
      </c>
      <c r="JE116" s="11">
        <v>0.06</v>
      </c>
      <c r="JF116" s="11">
        <v>0.06</v>
      </c>
      <c r="JH116" s="11">
        <v>0.06</v>
      </c>
      <c r="JI116" s="11">
        <v>0.06</v>
      </c>
      <c r="JJ116" s="11">
        <v>0.06</v>
      </c>
      <c r="JK116" s="11">
        <v>0.06</v>
      </c>
      <c r="JL116" s="11">
        <v>0.06</v>
      </c>
      <c r="JM116" s="11">
        <v>0.06</v>
      </c>
      <c r="JO116" s="11">
        <v>0.03</v>
      </c>
      <c r="JX116" s="11">
        <v>0.63</v>
      </c>
      <c r="JY116" s="11">
        <v>1.26</v>
      </c>
      <c r="JZ116" s="11">
        <v>1.26</v>
      </c>
      <c r="KA116" s="11">
        <v>1.26</v>
      </c>
      <c r="KC116" s="11">
        <v>1.47</v>
      </c>
      <c r="KD116" s="11">
        <v>1.68</v>
      </c>
      <c r="KE116" s="11">
        <v>5.03</v>
      </c>
      <c r="KF116" s="11">
        <v>8.38</v>
      </c>
      <c r="KG116" s="11">
        <v>5.03</v>
      </c>
      <c r="KH116" s="11">
        <v>1.68</v>
      </c>
      <c r="KJ116" s="11">
        <v>2.09</v>
      </c>
      <c r="KK116" s="11">
        <v>2.51</v>
      </c>
      <c r="KL116" s="11">
        <v>1.26</v>
      </c>
      <c r="YA116" s="11">
        <v>0.16</v>
      </c>
      <c r="YC116" s="11">
        <v>0.63</v>
      </c>
      <c r="YD116" s="11">
        <v>0.63</v>
      </c>
      <c r="YE116" s="11">
        <v>0.63</v>
      </c>
      <c r="YF116" s="11">
        <v>0.63</v>
      </c>
      <c r="YG116" s="11">
        <v>0.63</v>
      </c>
      <c r="YH116" s="11">
        <v>0.63</v>
      </c>
      <c r="YJ116" s="11">
        <v>0.63</v>
      </c>
      <c r="YK116" s="11">
        <v>0.47</v>
      </c>
    </row>
    <row r="117" hidden="1" spans="1:661">
      <c r="A117" s="11" t="s">
        <v>719</v>
      </c>
      <c r="E117" s="11">
        <v>465</v>
      </c>
      <c r="F117" s="11">
        <v>25.3</v>
      </c>
      <c r="G117" s="572">
        <v>492900</v>
      </c>
      <c r="H117" s="572">
        <v>492900</v>
      </c>
      <c r="I117" s="206">
        <f t="shared" si="2"/>
        <v>25.3</v>
      </c>
      <c r="J117" s="11">
        <v>1.74</v>
      </c>
      <c r="K117" s="11">
        <v>1.74</v>
      </c>
      <c r="L117" s="11">
        <v>1.74</v>
      </c>
      <c r="M117" s="11">
        <v>1.74</v>
      </c>
      <c r="N117" s="11">
        <v>1.74</v>
      </c>
      <c r="P117" s="11">
        <v>1.74</v>
      </c>
      <c r="Q117" s="11">
        <v>1.74</v>
      </c>
      <c r="R117" s="11">
        <v>1.74</v>
      </c>
      <c r="BX117" s="11">
        <v>0.44</v>
      </c>
      <c r="BY117" s="11">
        <v>0.44</v>
      </c>
      <c r="CA117" s="11">
        <v>0.44</v>
      </c>
      <c r="CB117" s="11">
        <v>0.44</v>
      </c>
      <c r="CC117" s="11">
        <v>0.44</v>
      </c>
      <c r="CD117" s="11">
        <v>0.44</v>
      </c>
      <c r="CJ117" s="11">
        <v>0.58</v>
      </c>
      <c r="CK117" s="11">
        <v>0.58</v>
      </c>
      <c r="CL117" s="11">
        <v>0.58</v>
      </c>
      <c r="CM117" s="11">
        <v>0.58</v>
      </c>
      <c r="CO117" s="11">
        <v>0.58</v>
      </c>
      <c r="CP117" s="11">
        <v>0.58</v>
      </c>
      <c r="CQ117" s="11">
        <v>0.58</v>
      </c>
      <c r="CR117" s="11">
        <v>0.58</v>
      </c>
      <c r="CS117" s="11">
        <v>0.58</v>
      </c>
      <c r="CT117" s="11">
        <v>0.58</v>
      </c>
      <c r="CV117" s="11">
        <v>0.58</v>
      </c>
      <c r="CW117" s="11">
        <v>0.58</v>
      </c>
      <c r="CX117" s="11">
        <v>0.58</v>
      </c>
      <c r="CY117" s="11">
        <v>0.58</v>
      </c>
      <c r="CZ117" s="11">
        <v>0.58</v>
      </c>
      <c r="DA117" s="11">
        <v>0.58</v>
      </c>
      <c r="DC117" s="11">
        <v>0.58</v>
      </c>
      <c r="DD117" s="11">
        <v>0.58</v>
      </c>
      <c r="DE117" s="11">
        <v>0.58</v>
      </c>
      <c r="DF117" s="11">
        <v>0.58</v>
      </c>
      <c r="DG117" s="11">
        <v>0.58</v>
      </c>
      <c r="DH117" s="11">
        <v>0.58</v>
      </c>
      <c r="DJ117" s="11">
        <v>0.58</v>
      </c>
      <c r="DK117" s="11">
        <v>0.58</v>
      </c>
      <c r="DL117" s="11">
        <v>0.58</v>
      </c>
      <c r="DM117" s="11">
        <v>0.58</v>
      </c>
      <c r="DN117" s="11">
        <v>0.58</v>
      </c>
      <c r="DO117" s="11">
        <v>0.58</v>
      </c>
      <c r="DQ117" s="11">
        <v>0.58</v>
      </c>
      <c r="DR117" s="11">
        <v>0.58</v>
      </c>
      <c r="DS117" s="11">
        <v>0.58</v>
      </c>
      <c r="DT117" s="11">
        <v>0.58</v>
      </c>
      <c r="DU117" s="11">
        <v>0.58</v>
      </c>
      <c r="DV117" s="11">
        <v>0.58</v>
      </c>
      <c r="DX117" s="11">
        <v>2.49</v>
      </c>
      <c r="DY117" s="11">
        <v>4.4</v>
      </c>
      <c r="DZ117" s="11">
        <v>4.4</v>
      </c>
      <c r="EA117" s="11">
        <v>4.4</v>
      </c>
      <c r="EB117" s="11">
        <v>4.4</v>
      </c>
      <c r="EC117" s="11">
        <v>4.4</v>
      </c>
      <c r="EE117" s="11">
        <v>4.4</v>
      </c>
      <c r="EF117" s="11">
        <v>4.27</v>
      </c>
      <c r="EG117" s="11">
        <v>4.14</v>
      </c>
      <c r="EH117" s="11">
        <v>4.14</v>
      </c>
      <c r="EI117" s="11">
        <v>4.14</v>
      </c>
      <c r="EJ117" s="11">
        <v>4.14</v>
      </c>
      <c r="EL117" s="11">
        <v>11.26</v>
      </c>
      <c r="EM117" s="11">
        <v>18.38</v>
      </c>
      <c r="EN117" s="11">
        <v>18.38</v>
      </c>
      <c r="EO117" s="11">
        <v>18.38</v>
      </c>
      <c r="EP117" s="11">
        <v>18.38</v>
      </c>
      <c r="EQ117" s="11">
        <v>11.26</v>
      </c>
      <c r="ES117" s="11">
        <v>4.14</v>
      </c>
      <c r="ET117" s="11">
        <v>4.14</v>
      </c>
      <c r="EZ117" s="11">
        <v>4.14</v>
      </c>
      <c r="FA117" s="11">
        <v>4.14</v>
      </c>
      <c r="FB117" s="11">
        <v>4.59</v>
      </c>
      <c r="FC117" s="11">
        <v>5.03</v>
      </c>
      <c r="FD117" s="11">
        <v>5.03</v>
      </c>
      <c r="FE117" s="11">
        <v>5.03</v>
      </c>
      <c r="FG117" s="11">
        <v>5.03</v>
      </c>
      <c r="FH117" s="11">
        <v>5.03</v>
      </c>
      <c r="FI117" s="11">
        <v>2.81</v>
      </c>
      <c r="FJ117" s="11">
        <v>0.58</v>
      </c>
      <c r="FK117" s="11">
        <v>0.58</v>
      </c>
      <c r="FL117" s="11">
        <v>0.58</v>
      </c>
      <c r="FN117" s="11">
        <v>0.58</v>
      </c>
      <c r="FO117" s="11">
        <v>0.58</v>
      </c>
      <c r="FP117" s="11">
        <v>0.58</v>
      </c>
      <c r="FQ117" s="11">
        <v>0.58</v>
      </c>
      <c r="FR117" s="11">
        <v>0.58</v>
      </c>
      <c r="FS117" s="11">
        <v>0.58</v>
      </c>
      <c r="FU117" s="11">
        <v>0.58</v>
      </c>
      <c r="FV117" s="11">
        <v>0.58</v>
      </c>
      <c r="FW117" s="11">
        <v>0.58</v>
      </c>
      <c r="FX117" s="11">
        <v>0.58</v>
      </c>
      <c r="FY117" s="11">
        <v>0.58</v>
      </c>
      <c r="FZ117" s="11">
        <v>0.58</v>
      </c>
      <c r="GB117" s="11">
        <v>0.58</v>
      </c>
      <c r="GC117" s="11">
        <v>0.58</v>
      </c>
      <c r="GD117" s="11">
        <v>0.58</v>
      </c>
      <c r="GE117" s="11">
        <v>0.58</v>
      </c>
      <c r="GF117" s="11">
        <v>0.58</v>
      </c>
      <c r="GG117" s="11">
        <v>0.58</v>
      </c>
      <c r="GI117" s="11">
        <v>0.58</v>
      </c>
      <c r="GJ117" s="11">
        <v>0.58</v>
      </c>
      <c r="GK117" s="11">
        <v>0.58</v>
      </c>
      <c r="GL117" s="11">
        <v>0.58</v>
      </c>
      <c r="GM117" s="11">
        <v>0.58</v>
      </c>
      <c r="GN117" s="11">
        <v>0.58</v>
      </c>
      <c r="GP117" s="11">
        <v>0.58</v>
      </c>
      <c r="GQ117" s="11">
        <v>0.58</v>
      </c>
      <c r="GR117" s="11">
        <v>0.58</v>
      </c>
      <c r="GS117" s="11">
        <v>0.58</v>
      </c>
      <c r="GT117" s="11">
        <v>0.58</v>
      </c>
      <c r="GU117" s="11">
        <v>0.58</v>
      </c>
      <c r="GW117" s="11">
        <v>0.58</v>
      </c>
      <c r="GX117" s="11">
        <v>0.58</v>
      </c>
      <c r="GY117" s="11">
        <v>0.58</v>
      </c>
      <c r="GZ117" s="11">
        <v>0.58</v>
      </c>
      <c r="HA117" s="11">
        <v>0.58</v>
      </c>
      <c r="HB117" s="11">
        <v>0.58</v>
      </c>
      <c r="HD117" s="11">
        <v>0.58</v>
      </c>
      <c r="HE117" s="11">
        <v>0.58</v>
      </c>
      <c r="HF117" s="11">
        <v>0.58</v>
      </c>
      <c r="HG117" s="11">
        <v>0.58</v>
      </c>
      <c r="HH117" s="11">
        <v>0.58</v>
      </c>
      <c r="HI117" s="11">
        <v>0.58</v>
      </c>
      <c r="HK117" s="11">
        <v>0.58</v>
      </c>
      <c r="HL117" s="11">
        <v>0.58</v>
      </c>
      <c r="HM117" s="11">
        <v>0.58</v>
      </c>
      <c r="HN117" s="11">
        <v>0.58</v>
      </c>
      <c r="HO117" s="11">
        <v>0.58</v>
      </c>
      <c r="HP117" s="11">
        <v>0.58</v>
      </c>
      <c r="HR117" s="11">
        <v>0.58</v>
      </c>
      <c r="HS117" s="11">
        <v>0.58</v>
      </c>
      <c r="HT117" s="11">
        <v>0.58</v>
      </c>
      <c r="HU117" s="11">
        <v>0.58</v>
      </c>
      <c r="HV117" s="11">
        <v>0.58</v>
      </c>
      <c r="HW117" s="11">
        <v>0.58</v>
      </c>
      <c r="HY117" s="11">
        <v>0.58</v>
      </c>
      <c r="HZ117" s="11">
        <v>0.58</v>
      </c>
      <c r="IA117" s="11">
        <v>0.58</v>
      </c>
      <c r="IB117" s="11">
        <v>0.58</v>
      </c>
      <c r="IC117" s="11">
        <v>0.58</v>
      </c>
      <c r="ID117" s="11">
        <v>0.58</v>
      </c>
      <c r="IF117" s="11">
        <v>0.58</v>
      </c>
      <c r="IG117" s="11">
        <v>0.58</v>
      </c>
      <c r="IH117" s="11">
        <v>0.58</v>
      </c>
      <c r="II117" s="11">
        <v>0.58</v>
      </c>
      <c r="IJ117" s="11">
        <v>0.58</v>
      </c>
      <c r="IK117" s="11">
        <v>0.58</v>
      </c>
      <c r="IM117" s="11">
        <v>0.58</v>
      </c>
      <c r="IN117" s="11">
        <v>0.58</v>
      </c>
      <c r="IP117" s="11">
        <v>0.58</v>
      </c>
      <c r="IQ117" s="11">
        <v>0.58</v>
      </c>
      <c r="IR117" s="11">
        <v>0.58</v>
      </c>
      <c r="IT117" s="11">
        <v>0.58</v>
      </c>
      <c r="IU117" s="11">
        <v>0.58</v>
      </c>
      <c r="IV117" s="11">
        <v>0.58</v>
      </c>
      <c r="IW117" s="11">
        <v>1.84</v>
      </c>
      <c r="IX117" s="11">
        <v>3.1</v>
      </c>
      <c r="IY117" s="11">
        <v>3.1</v>
      </c>
      <c r="JA117" s="11">
        <v>3.1</v>
      </c>
      <c r="JB117" s="11">
        <v>3.1</v>
      </c>
      <c r="JC117" s="11">
        <v>2.89</v>
      </c>
      <c r="JD117" s="11">
        <v>2.68</v>
      </c>
      <c r="JE117" s="11">
        <v>2.68</v>
      </c>
      <c r="JF117" s="11">
        <v>2.68</v>
      </c>
      <c r="JH117" s="11">
        <v>6.89</v>
      </c>
      <c r="JI117" s="11">
        <v>11.09</v>
      </c>
      <c r="JJ117" s="11">
        <v>11.09</v>
      </c>
      <c r="JK117" s="11">
        <v>11.09</v>
      </c>
      <c r="JL117" s="11">
        <v>6.89</v>
      </c>
      <c r="JM117" s="11">
        <v>2.68</v>
      </c>
      <c r="JO117" s="11">
        <v>2.39</v>
      </c>
      <c r="JP117" s="11">
        <v>2.1</v>
      </c>
      <c r="JQ117" s="11">
        <v>2.63</v>
      </c>
      <c r="JR117" s="11">
        <v>3.15</v>
      </c>
      <c r="JS117" s="11">
        <v>3.15</v>
      </c>
      <c r="JT117" s="11">
        <v>3.15</v>
      </c>
      <c r="JV117" s="11">
        <v>1.58</v>
      </c>
      <c r="KC117" s="11">
        <v>0.93</v>
      </c>
      <c r="KD117" s="11">
        <v>1.85</v>
      </c>
      <c r="KE117" s="11">
        <v>1.85</v>
      </c>
      <c r="KF117" s="11">
        <v>1.85</v>
      </c>
      <c r="KG117" s="11">
        <v>2.16</v>
      </c>
      <c r="KH117" s="11">
        <v>2.47</v>
      </c>
      <c r="KJ117" s="11">
        <v>7.42</v>
      </c>
      <c r="KK117" s="11">
        <v>12.36</v>
      </c>
      <c r="KL117" s="11">
        <v>7.42</v>
      </c>
      <c r="KM117" s="11">
        <v>2.47</v>
      </c>
      <c r="KN117" s="11">
        <v>2.47</v>
      </c>
      <c r="KO117" s="11">
        <v>2.47</v>
      </c>
      <c r="KQ117" s="11">
        <v>2.47</v>
      </c>
      <c r="KR117" s="11">
        <v>1.24</v>
      </c>
      <c r="YA117" s="11">
        <v>1.45</v>
      </c>
      <c r="YC117" s="11">
        <v>5.81</v>
      </c>
      <c r="YD117" s="11">
        <v>5.81</v>
      </c>
      <c r="YE117" s="11">
        <v>5.81</v>
      </c>
      <c r="YF117" s="11">
        <v>5.81</v>
      </c>
      <c r="YG117" s="11">
        <v>5.81</v>
      </c>
      <c r="YH117" s="11">
        <v>5.81</v>
      </c>
      <c r="YJ117" s="11">
        <v>5.81</v>
      </c>
      <c r="YK117" s="11">
        <v>4.36</v>
      </c>
    </row>
    <row r="118" hidden="1" spans="1:661">
      <c r="A118" s="11" t="s">
        <v>720</v>
      </c>
      <c r="E118" s="11">
        <v>110</v>
      </c>
      <c r="F118" s="11">
        <v>3.3</v>
      </c>
      <c r="G118" s="572">
        <v>24200</v>
      </c>
      <c r="H118" s="572">
        <v>24200</v>
      </c>
      <c r="I118" s="206">
        <f t="shared" si="2"/>
        <v>3.3</v>
      </c>
      <c r="J118" s="11">
        <v>0.41</v>
      </c>
      <c r="K118" s="11">
        <v>0.41</v>
      </c>
      <c r="L118" s="11">
        <v>0.41</v>
      </c>
      <c r="M118" s="11">
        <v>0.41</v>
      </c>
      <c r="N118" s="11">
        <v>0.41</v>
      </c>
      <c r="P118" s="11">
        <v>0.41</v>
      </c>
      <c r="Q118" s="11">
        <v>0.41</v>
      </c>
      <c r="R118" s="11">
        <v>0.41</v>
      </c>
      <c r="BX118" s="11">
        <v>0.1</v>
      </c>
      <c r="BY118" s="11">
        <v>0.1</v>
      </c>
      <c r="CA118" s="11">
        <v>0.1</v>
      </c>
      <c r="CB118" s="11">
        <v>0.1</v>
      </c>
      <c r="CC118" s="11">
        <v>0.1</v>
      </c>
      <c r="CD118" s="11">
        <v>0.1</v>
      </c>
      <c r="CJ118" s="11">
        <v>0.14</v>
      </c>
      <c r="CK118" s="11">
        <v>0.14</v>
      </c>
      <c r="CL118" s="11">
        <v>0.14</v>
      </c>
      <c r="CM118" s="11">
        <v>0.14</v>
      </c>
      <c r="CO118" s="11">
        <v>0.14</v>
      </c>
      <c r="CP118" s="11">
        <v>0.14</v>
      </c>
      <c r="CQ118" s="11">
        <v>0.14</v>
      </c>
      <c r="CR118" s="11">
        <v>0.14</v>
      </c>
      <c r="CS118" s="11">
        <v>0.14</v>
      </c>
      <c r="CT118" s="11">
        <v>0.14</v>
      </c>
      <c r="CV118" s="11">
        <v>0.14</v>
      </c>
      <c r="CW118" s="11">
        <v>0.14</v>
      </c>
      <c r="CX118" s="11">
        <v>0.14</v>
      </c>
      <c r="CY118" s="11">
        <v>0.14</v>
      </c>
      <c r="CZ118" s="11">
        <v>0.14</v>
      </c>
      <c r="DA118" s="11">
        <v>0.14</v>
      </c>
      <c r="DC118" s="11">
        <v>0.14</v>
      </c>
      <c r="DD118" s="11">
        <v>0.14</v>
      </c>
      <c r="DE118" s="11">
        <v>0.14</v>
      </c>
      <c r="DF118" s="11">
        <v>0.14</v>
      </c>
      <c r="DG118" s="11">
        <v>0.14</v>
      </c>
      <c r="DH118" s="11">
        <v>0.14</v>
      </c>
      <c r="DJ118" s="11">
        <v>0.14</v>
      </c>
      <c r="DK118" s="11">
        <v>0.14</v>
      </c>
      <c r="DL118" s="11">
        <v>0.14</v>
      </c>
      <c r="DM118" s="11">
        <v>0.14</v>
      </c>
      <c r="DN118" s="11">
        <v>0.14</v>
      </c>
      <c r="DO118" s="11">
        <v>0.14</v>
      </c>
      <c r="DQ118" s="11">
        <v>0.14</v>
      </c>
      <c r="DR118" s="11">
        <v>0.14</v>
      </c>
      <c r="DS118" s="11">
        <v>0.14</v>
      </c>
      <c r="DT118" s="11">
        <v>0.14</v>
      </c>
      <c r="DU118" s="11">
        <v>0.14</v>
      </c>
      <c r="DV118" s="11">
        <v>0.14</v>
      </c>
      <c r="DX118" s="11">
        <v>0.14</v>
      </c>
      <c r="DY118" s="11">
        <v>0.14</v>
      </c>
      <c r="DZ118" s="11">
        <v>0.14</v>
      </c>
      <c r="EA118" s="11">
        <v>0.14</v>
      </c>
      <c r="EB118" s="11">
        <v>0.14</v>
      </c>
      <c r="EC118" s="11">
        <v>0.14</v>
      </c>
      <c r="EE118" s="11">
        <v>0.14</v>
      </c>
      <c r="EF118" s="11">
        <v>0.14</v>
      </c>
      <c r="EG118" s="11">
        <v>0.14</v>
      </c>
      <c r="EH118" s="11">
        <v>0.14</v>
      </c>
      <c r="EI118" s="11">
        <v>0.14</v>
      </c>
      <c r="EJ118" s="11">
        <v>0.14</v>
      </c>
      <c r="EL118" s="11">
        <v>0.14</v>
      </c>
      <c r="EM118" s="11">
        <v>0.14</v>
      </c>
      <c r="EN118" s="11">
        <v>0.14</v>
      </c>
      <c r="EO118" s="11">
        <v>0.14</v>
      </c>
      <c r="EP118" s="11">
        <v>0.14</v>
      </c>
      <c r="EQ118" s="11">
        <v>0.14</v>
      </c>
      <c r="ES118" s="11">
        <v>0.14</v>
      </c>
      <c r="ET118" s="11">
        <v>0.14</v>
      </c>
      <c r="EZ118" s="11">
        <v>0.14</v>
      </c>
      <c r="FA118" s="11">
        <v>0.14</v>
      </c>
      <c r="FB118" s="11">
        <v>0.14</v>
      </c>
      <c r="FC118" s="11">
        <v>0.14</v>
      </c>
      <c r="FD118" s="11">
        <v>0.14</v>
      </c>
      <c r="FE118" s="11">
        <v>0.14</v>
      </c>
      <c r="FG118" s="11">
        <v>0.14</v>
      </c>
      <c r="FH118" s="11">
        <v>0.14</v>
      </c>
      <c r="FI118" s="11">
        <v>0.14</v>
      </c>
      <c r="FJ118" s="11">
        <v>0.14</v>
      </c>
      <c r="FK118" s="11">
        <v>0.14</v>
      </c>
      <c r="FL118" s="11">
        <v>0.14</v>
      </c>
      <c r="FN118" s="11">
        <v>0.14</v>
      </c>
      <c r="FO118" s="11">
        <v>0.14</v>
      </c>
      <c r="FP118" s="11">
        <v>0.14</v>
      </c>
      <c r="FQ118" s="11">
        <v>0.14</v>
      </c>
      <c r="FR118" s="11">
        <v>0.14</v>
      </c>
      <c r="FS118" s="11">
        <v>0.14</v>
      </c>
      <c r="FU118" s="11">
        <v>0.14</v>
      </c>
      <c r="FV118" s="11">
        <v>0.14</v>
      </c>
      <c r="FW118" s="11">
        <v>0.14</v>
      </c>
      <c r="FX118" s="11">
        <v>0.14</v>
      </c>
      <c r="FY118" s="11">
        <v>0.14</v>
      </c>
      <c r="FZ118" s="11">
        <v>0.14</v>
      </c>
      <c r="GB118" s="11">
        <v>0.14</v>
      </c>
      <c r="GC118" s="11">
        <v>0.14</v>
      </c>
      <c r="GD118" s="11">
        <v>0.14</v>
      </c>
      <c r="GE118" s="11">
        <v>0.14</v>
      </c>
      <c r="GF118" s="11">
        <v>0.14</v>
      </c>
      <c r="GG118" s="11">
        <v>0.14</v>
      </c>
      <c r="GI118" s="11">
        <v>0.14</v>
      </c>
      <c r="GJ118" s="11">
        <v>0.14</v>
      </c>
      <c r="GK118" s="11">
        <v>0.14</v>
      </c>
      <c r="GL118" s="11">
        <v>0.14</v>
      </c>
      <c r="GM118" s="11">
        <v>0.14</v>
      </c>
      <c r="GN118" s="11">
        <v>0.14</v>
      </c>
      <c r="GP118" s="11">
        <v>0.14</v>
      </c>
      <c r="GQ118" s="11">
        <v>0.14</v>
      </c>
      <c r="GR118" s="11">
        <v>0.14</v>
      </c>
      <c r="GS118" s="11">
        <v>0.14</v>
      </c>
      <c r="GT118" s="11">
        <v>0.14</v>
      </c>
      <c r="GU118" s="11">
        <v>0.14</v>
      </c>
      <c r="GW118" s="11">
        <v>0.14</v>
      </c>
      <c r="GX118" s="11">
        <v>0.14</v>
      </c>
      <c r="GY118" s="11">
        <v>0.14</v>
      </c>
      <c r="GZ118" s="11">
        <v>0.14</v>
      </c>
      <c r="HA118" s="11">
        <v>0.14</v>
      </c>
      <c r="HB118" s="11">
        <v>0.14</v>
      </c>
      <c r="HD118" s="11">
        <v>0.14</v>
      </c>
      <c r="HE118" s="11">
        <v>0.14</v>
      </c>
      <c r="HF118" s="11">
        <v>0.14</v>
      </c>
      <c r="HG118" s="11">
        <v>0.14</v>
      </c>
      <c r="HH118" s="11">
        <v>0.14</v>
      </c>
      <c r="HI118" s="11">
        <v>0.14</v>
      </c>
      <c r="HK118" s="11">
        <v>0.14</v>
      </c>
      <c r="HL118" s="11">
        <v>0.14</v>
      </c>
      <c r="HM118" s="11">
        <v>0.14</v>
      </c>
      <c r="HN118" s="11">
        <v>0.14</v>
      </c>
      <c r="HO118" s="11">
        <v>0.14</v>
      </c>
      <c r="HP118" s="11">
        <v>0.14</v>
      </c>
      <c r="HR118" s="11">
        <v>0.14</v>
      </c>
      <c r="HS118" s="11">
        <v>0.14</v>
      </c>
      <c r="HT118" s="11">
        <v>0.14</v>
      </c>
      <c r="HU118" s="11">
        <v>0.14</v>
      </c>
      <c r="HV118" s="11">
        <v>0.14</v>
      </c>
      <c r="HW118" s="11">
        <v>0.14</v>
      </c>
      <c r="HY118" s="11">
        <v>0.14</v>
      </c>
      <c r="HZ118" s="11">
        <v>0.14</v>
      </c>
      <c r="IA118" s="11">
        <v>0.14</v>
      </c>
      <c r="IB118" s="11">
        <v>0.14</v>
      </c>
      <c r="IC118" s="11">
        <v>0.14</v>
      </c>
      <c r="ID118" s="11">
        <v>0.14</v>
      </c>
      <c r="IF118" s="11">
        <v>0.14</v>
      </c>
      <c r="IG118" s="11">
        <v>0.14</v>
      </c>
      <c r="IH118" s="11">
        <v>0.14</v>
      </c>
      <c r="II118" s="11">
        <v>0.14</v>
      </c>
      <c r="IJ118" s="11">
        <v>0.14</v>
      </c>
      <c r="IK118" s="11">
        <v>0.14</v>
      </c>
      <c r="IM118" s="11">
        <v>0.14</v>
      </c>
      <c r="IN118" s="11">
        <v>0.14</v>
      </c>
      <c r="IP118" s="11">
        <v>0.14</v>
      </c>
      <c r="IQ118" s="11">
        <v>0.14</v>
      </c>
      <c r="IR118" s="11">
        <v>0.14</v>
      </c>
      <c r="IT118" s="11">
        <v>0.14</v>
      </c>
      <c r="IU118" s="11">
        <v>0.14</v>
      </c>
      <c r="IV118" s="11">
        <v>0.14</v>
      </c>
      <c r="IW118" s="11">
        <v>0.14</v>
      </c>
      <c r="IX118" s="11">
        <v>0.14</v>
      </c>
      <c r="IY118" s="11">
        <v>0.14</v>
      </c>
      <c r="JA118" s="11">
        <v>0.14</v>
      </c>
      <c r="JB118" s="11">
        <v>0.14</v>
      </c>
      <c r="JC118" s="11">
        <v>0.14</v>
      </c>
      <c r="JD118" s="11">
        <v>0.14</v>
      </c>
      <c r="JE118" s="11">
        <v>0.14</v>
      </c>
      <c r="JF118" s="11">
        <v>0.14</v>
      </c>
      <c r="JH118" s="11">
        <v>0.14</v>
      </c>
      <c r="JI118" s="11">
        <v>0.14</v>
      </c>
      <c r="JJ118" s="11">
        <v>0.14</v>
      </c>
      <c r="JK118" s="11">
        <v>0.14</v>
      </c>
      <c r="JL118" s="11">
        <v>0.14</v>
      </c>
      <c r="JM118" s="11">
        <v>0.14</v>
      </c>
      <c r="JO118" s="11">
        <v>0.07</v>
      </c>
      <c r="KG118" s="11">
        <v>1.38</v>
      </c>
      <c r="KH118" s="11">
        <v>2.76</v>
      </c>
      <c r="KJ118" s="11">
        <v>2.76</v>
      </c>
      <c r="KK118" s="11">
        <v>2.76</v>
      </c>
      <c r="KL118" s="11">
        <v>3.22</v>
      </c>
      <c r="KM118" s="11">
        <v>3.69</v>
      </c>
      <c r="KN118" s="11">
        <v>11.06</v>
      </c>
      <c r="KO118" s="11">
        <v>18.43</v>
      </c>
      <c r="KQ118" s="11">
        <v>11.06</v>
      </c>
      <c r="KR118" s="11">
        <v>3.69</v>
      </c>
      <c r="KS118" s="11">
        <v>3.69</v>
      </c>
      <c r="KT118" s="11">
        <v>3.69</v>
      </c>
      <c r="KU118" s="11">
        <v>3.69</v>
      </c>
      <c r="KV118" s="11">
        <v>1.84</v>
      </c>
      <c r="YA118" s="11">
        <v>0.34</v>
      </c>
      <c r="YC118" s="11">
        <v>1.38</v>
      </c>
      <c r="YD118" s="11">
        <v>1.38</v>
      </c>
      <c r="YE118" s="11">
        <v>1.38</v>
      </c>
      <c r="YF118" s="11">
        <v>1.38</v>
      </c>
      <c r="YG118" s="11">
        <v>1.38</v>
      </c>
      <c r="YH118" s="11">
        <v>1.38</v>
      </c>
      <c r="YJ118" s="11">
        <v>1.38</v>
      </c>
      <c r="YK118" s="11">
        <v>1.03</v>
      </c>
    </row>
    <row r="119" hidden="1" spans="1:661">
      <c r="A119" s="11" t="s">
        <v>721</v>
      </c>
      <c r="E119" s="11">
        <v>50</v>
      </c>
      <c r="F119" s="11">
        <v>1.5</v>
      </c>
      <c r="G119" s="572">
        <v>68500</v>
      </c>
      <c r="H119" s="572">
        <v>68500</v>
      </c>
      <c r="I119" s="206">
        <f t="shared" si="2"/>
        <v>1.5</v>
      </c>
      <c r="J119" s="11">
        <v>0.19</v>
      </c>
      <c r="K119" s="11">
        <v>0.19</v>
      </c>
      <c r="L119" s="11">
        <v>0.19</v>
      </c>
      <c r="M119" s="11">
        <v>0.19</v>
      </c>
      <c r="N119" s="11">
        <v>0.19</v>
      </c>
      <c r="P119" s="11">
        <v>0.19</v>
      </c>
      <c r="Q119" s="11">
        <v>0.19</v>
      </c>
      <c r="R119" s="11">
        <v>0.19</v>
      </c>
      <c r="BX119" s="11">
        <v>0.05</v>
      </c>
      <c r="BY119" s="11">
        <v>0.05</v>
      </c>
      <c r="CA119" s="11">
        <v>0.05</v>
      </c>
      <c r="CB119" s="11">
        <v>0.05</v>
      </c>
      <c r="CC119" s="11">
        <v>0.05</v>
      </c>
      <c r="CD119" s="11">
        <v>0.05</v>
      </c>
      <c r="CJ119" s="11">
        <v>0.06</v>
      </c>
      <c r="CK119" s="11">
        <v>0.06</v>
      </c>
      <c r="CL119" s="11">
        <v>0.06</v>
      </c>
      <c r="CM119" s="11">
        <v>0.06</v>
      </c>
      <c r="CO119" s="11">
        <v>0.06</v>
      </c>
      <c r="CP119" s="11">
        <v>0.06</v>
      </c>
      <c r="CQ119" s="11">
        <v>0.06</v>
      </c>
      <c r="CR119" s="11">
        <v>0.06</v>
      </c>
      <c r="CS119" s="11">
        <v>0.06</v>
      </c>
      <c r="CT119" s="11">
        <v>0.06</v>
      </c>
      <c r="CV119" s="11">
        <v>0.06</v>
      </c>
      <c r="CW119" s="11">
        <v>0.06</v>
      </c>
      <c r="CX119" s="11">
        <v>0.06</v>
      </c>
      <c r="CY119" s="11">
        <v>0.06</v>
      </c>
      <c r="CZ119" s="11">
        <v>0.06</v>
      </c>
      <c r="DA119" s="11">
        <v>0.06</v>
      </c>
      <c r="DC119" s="11">
        <v>0.06</v>
      </c>
      <c r="DD119" s="11">
        <v>0.06</v>
      </c>
      <c r="DE119" s="11">
        <v>0.06</v>
      </c>
      <c r="DF119" s="11">
        <v>0.06</v>
      </c>
      <c r="DG119" s="11">
        <v>0.06</v>
      </c>
      <c r="DH119" s="11">
        <v>0.06</v>
      </c>
      <c r="DJ119" s="11">
        <v>0.06</v>
      </c>
      <c r="DK119" s="11">
        <v>0.06</v>
      </c>
      <c r="DL119" s="11">
        <v>0.06</v>
      </c>
      <c r="DM119" s="11">
        <v>0.06</v>
      </c>
      <c r="DN119" s="11">
        <v>0.06</v>
      </c>
      <c r="DO119" s="11">
        <v>0.06</v>
      </c>
      <c r="DQ119" s="11">
        <v>0.06</v>
      </c>
      <c r="DR119" s="11">
        <v>0.06</v>
      </c>
      <c r="DS119" s="11">
        <v>0.06</v>
      </c>
      <c r="DT119" s="11">
        <v>0.06</v>
      </c>
      <c r="DU119" s="11">
        <v>0.06</v>
      </c>
      <c r="DV119" s="11">
        <v>0.06</v>
      </c>
      <c r="DX119" s="11">
        <v>0.06</v>
      </c>
      <c r="DY119" s="11">
        <v>0.06</v>
      </c>
      <c r="DZ119" s="11">
        <v>0.06</v>
      </c>
      <c r="EA119" s="11">
        <v>0.06</v>
      </c>
      <c r="EB119" s="11">
        <v>0.06</v>
      </c>
      <c r="EC119" s="11">
        <v>0.06</v>
      </c>
      <c r="EE119" s="11">
        <v>0.06</v>
      </c>
      <c r="EF119" s="11">
        <v>0.06</v>
      </c>
      <c r="EG119" s="11">
        <v>0.06</v>
      </c>
      <c r="EH119" s="11">
        <v>0.06</v>
      </c>
      <c r="EI119" s="11">
        <v>0.06</v>
      </c>
      <c r="EJ119" s="11">
        <v>0.06</v>
      </c>
      <c r="EL119" s="11">
        <v>0.06</v>
      </c>
      <c r="EM119" s="11">
        <v>0.06</v>
      </c>
      <c r="EN119" s="11">
        <v>0.06</v>
      </c>
      <c r="EO119" s="11">
        <v>0.06</v>
      </c>
      <c r="EP119" s="11">
        <v>0.06</v>
      </c>
      <c r="EQ119" s="11">
        <v>0.06</v>
      </c>
      <c r="ES119" s="11">
        <v>0.06</v>
      </c>
      <c r="ET119" s="11">
        <v>0.06</v>
      </c>
      <c r="EZ119" s="11">
        <v>0.06</v>
      </c>
      <c r="FA119" s="11">
        <v>0.06</v>
      </c>
      <c r="FB119" s="11">
        <v>0.06</v>
      </c>
      <c r="FC119" s="11">
        <v>0.06</v>
      </c>
      <c r="FD119" s="11">
        <v>0.06</v>
      </c>
      <c r="FE119" s="11">
        <v>0.06</v>
      </c>
      <c r="FG119" s="11">
        <v>0.06</v>
      </c>
      <c r="FH119" s="11">
        <v>0.06</v>
      </c>
      <c r="FI119" s="11">
        <v>0.06</v>
      </c>
      <c r="FJ119" s="11">
        <v>0.06</v>
      </c>
      <c r="FK119" s="11">
        <v>0.06</v>
      </c>
      <c r="FL119" s="11">
        <v>0.06</v>
      </c>
      <c r="FN119" s="11">
        <v>0.06</v>
      </c>
      <c r="FO119" s="11">
        <v>0.06</v>
      </c>
      <c r="FP119" s="11">
        <v>0.06</v>
      </c>
      <c r="FQ119" s="11">
        <v>0.06</v>
      </c>
      <c r="FR119" s="11">
        <v>0.06</v>
      </c>
      <c r="FS119" s="11">
        <v>0.06</v>
      </c>
      <c r="FU119" s="11">
        <v>0.06</v>
      </c>
      <c r="FV119" s="11">
        <v>0.06</v>
      </c>
      <c r="FW119" s="11">
        <v>0.06</v>
      </c>
      <c r="FX119" s="11">
        <v>0.06</v>
      </c>
      <c r="FY119" s="11">
        <v>0.06</v>
      </c>
      <c r="FZ119" s="11">
        <v>0.06</v>
      </c>
      <c r="GB119" s="11">
        <v>0.06</v>
      </c>
      <c r="GC119" s="11">
        <v>0.06</v>
      </c>
      <c r="GD119" s="11">
        <v>0.06</v>
      </c>
      <c r="GE119" s="11">
        <v>0.06</v>
      </c>
      <c r="GF119" s="11">
        <v>0.06</v>
      </c>
      <c r="GG119" s="11">
        <v>0.06</v>
      </c>
      <c r="GI119" s="11">
        <v>0.06</v>
      </c>
      <c r="GJ119" s="11">
        <v>0.06</v>
      </c>
      <c r="GK119" s="11">
        <v>0.06</v>
      </c>
      <c r="GL119" s="11">
        <v>0.06</v>
      </c>
      <c r="GM119" s="11">
        <v>0.06</v>
      </c>
      <c r="GN119" s="11">
        <v>0.06</v>
      </c>
      <c r="GP119" s="11">
        <v>0.06</v>
      </c>
      <c r="GQ119" s="11">
        <v>0.06</v>
      </c>
      <c r="GR119" s="11">
        <v>0.06</v>
      </c>
      <c r="GS119" s="11">
        <v>0.06</v>
      </c>
      <c r="GT119" s="11">
        <v>0.06</v>
      </c>
      <c r="GU119" s="11">
        <v>0.06</v>
      </c>
      <c r="GW119" s="11">
        <v>0.06</v>
      </c>
      <c r="GX119" s="11">
        <v>0.06</v>
      </c>
      <c r="GY119" s="11">
        <v>0.06</v>
      </c>
      <c r="GZ119" s="11">
        <v>0.06</v>
      </c>
      <c r="HA119" s="11">
        <v>0.06</v>
      </c>
      <c r="HB119" s="11">
        <v>0.06</v>
      </c>
      <c r="HD119" s="11">
        <v>0.06</v>
      </c>
      <c r="HE119" s="11">
        <v>0.06</v>
      </c>
      <c r="HF119" s="11">
        <v>0.06</v>
      </c>
      <c r="HG119" s="11">
        <v>0.06</v>
      </c>
      <c r="HH119" s="11">
        <v>0.06</v>
      </c>
      <c r="HI119" s="11">
        <v>0.06</v>
      </c>
      <c r="HK119" s="11">
        <v>0.06</v>
      </c>
      <c r="HL119" s="11">
        <v>0.06</v>
      </c>
      <c r="HM119" s="11">
        <v>0.06</v>
      </c>
      <c r="HN119" s="11">
        <v>0.06</v>
      </c>
      <c r="HO119" s="11">
        <v>0.06</v>
      </c>
      <c r="HP119" s="11">
        <v>0.06</v>
      </c>
      <c r="HR119" s="11">
        <v>0.06</v>
      </c>
      <c r="HS119" s="11">
        <v>0.06</v>
      </c>
      <c r="HT119" s="11">
        <v>0.06</v>
      </c>
      <c r="HU119" s="11">
        <v>0.06</v>
      </c>
      <c r="HV119" s="11">
        <v>0.06</v>
      </c>
      <c r="HW119" s="11">
        <v>0.06</v>
      </c>
      <c r="HY119" s="11">
        <v>0.06</v>
      </c>
      <c r="HZ119" s="11">
        <v>0.06</v>
      </c>
      <c r="IA119" s="11">
        <v>0.06</v>
      </c>
      <c r="IB119" s="11">
        <v>0.06</v>
      </c>
      <c r="IC119" s="11">
        <v>0.06</v>
      </c>
      <c r="ID119" s="11">
        <v>0.06</v>
      </c>
      <c r="IF119" s="11">
        <v>0.06</v>
      </c>
      <c r="IG119" s="11">
        <v>0.06</v>
      </c>
      <c r="IH119" s="11">
        <v>0.06</v>
      </c>
      <c r="II119" s="11">
        <v>0.06</v>
      </c>
      <c r="IJ119" s="11">
        <v>0.06</v>
      </c>
      <c r="IK119" s="11">
        <v>0.06</v>
      </c>
      <c r="IM119" s="11">
        <v>0.06</v>
      </c>
      <c r="IN119" s="11">
        <v>0.06</v>
      </c>
      <c r="IP119" s="11">
        <v>0.06</v>
      </c>
      <c r="IQ119" s="11">
        <v>0.06</v>
      </c>
      <c r="IR119" s="11">
        <v>0.06</v>
      </c>
      <c r="IT119" s="11">
        <v>0.06</v>
      </c>
      <c r="IU119" s="11">
        <v>0.06</v>
      </c>
      <c r="IV119" s="11">
        <v>0.06</v>
      </c>
      <c r="IW119" s="11">
        <v>0.06</v>
      </c>
      <c r="IX119" s="11">
        <v>0.06</v>
      </c>
      <c r="IY119" s="11">
        <v>0.06</v>
      </c>
      <c r="JA119" s="11">
        <v>0.06</v>
      </c>
      <c r="JB119" s="11">
        <v>0.06</v>
      </c>
      <c r="JC119" s="11">
        <v>0.06</v>
      </c>
      <c r="JD119" s="11">
        <v>0.06</v>
      </c>
      <c r="JE119" s="11">
        <v>0.06</v>
      </c>
      <c r="JF119" s="11">
        <v>0.06</v>
      </c>
      <c r="JH119" s="11">
        <v>0.06</v>
      </c>
      <c r="JI119" s="11">
        <v>0.06</v>
      </c>
      <c r="JJ119" s="11">
        <v>0.06</v>
      </c>
      <c r="JK119" s="11">
        <v>0.06</v>
      </c>
      <c r="JL119" s="11">
        <v>0.06</v>
      </c>
      <c r="JM119" s="11">
        <v>0.06</v>
      </c>
      <c r="JO119" s="11">
        <v>0.03</v>
      </c>
      <c r="KL119" s="11">
        <v>0.63</v>
      </c>
      <c r="KM119" s="11">
        <v>1.26</v>
      </c>
      <c r="KN119" s="11">
        <v>1.26</v>
      </c>
      <c r="KO119" s="11">
        <v>1.26</v>
      </c>
      <c r="KQ119" s="11">
        <v>1.47</v>
      </c>
      <c r="KR119" s="11">
        <v>1.68</v>
      </c>
      <c r="KS119" s="11">
        <v>5.03</v>
      </c>
      <c r="KT119" s="11">
        <v>8.38</v>
      </c>
      <c r="KU119" s="11">
        <v>5.03</v>
      </c>
      <c r="KV119" s="11">
        <v>1.68</v>
      </c>
      <c r="KX119" s="11">
        <v>1.68</v>
      </c>
      <c r="KY119" s="11">
        <v>1.68</v>
      </c>
      <c r="KZ119" s="11">
        <v>1.68</v>
      </c>
      <c r="LA119" s="11">
        <v>0.84</v>
      </c>
      <c r="YA119" s="11">
        <v>0.16</v>
      </c>
      <c r="YC119" s="11">
        <v>0.63</v>
      </c>
      <c r="YD119" s="11">
        <v>0.63</v>
      </c>
      <c r="YE119" s="11">
        <v>0.63</v>
      </c>
      <c r="YF119" s="11">
        <v>0.63</v>
      </c>
      <c r="YG119" s="11">
        <v>0.63</v>
      </c>
      <c r="YH119" s="11">
        <v>0.63</v>
      </c>
      <c r="YJ119" s="11">
        <v>0.63</v>
      </c>
      <c r="YK119" s="11">
        <v>0.47</v>
      </c>
    </row>
    <row r="120" hidden="1" spans="1:661">
      <c r="A120" s="11" t="s">
        <v>722</v>
      </c>
      <c r="E120" s="11">
        <v>300</v>
      </c>
      <c r="F120" s="11">
        <v>16.33</v>
      </c>
      <c r="G120" s="572">
        <v>420000</v>
      </c>
      <c r="H120" s="572">
        <v>420000</v>
      </c>
      <c r="I120" s="206">
        <f t="shared" si="2"/>
        <v>16.33</v>
      </c>
      <c r="J120" s="11">
        <v>1.13</v>
      </c>
      <c r="K120" s="11">
        <v>1.13</v>
      </c>
      <c r="L120" s="11">
        <v>1.13</v>
      </c>
      <c r="M120" s="11">
        <v>1.13</v>
      </c>
      <c r="N120" s="11">
        <v>1.13</v>
      </c>
      <c r="P120" s="11">
        <v>1.13</v>
      </c>
      <c r="Q120" s="11">
        <v>1.13</v>
      </c>
      <c r="R120" s="11">
        <v>1.13</v>
      </c>
      <c r="BX120" s="11">
        <v>0.28</v>
      </c>
      <c r="BY120" s="11">
        <v>0.28</v>
      </c>
      <c r="CA120" s="11">
        <v>0.28</v>
      </c>
      <c r="CB120" s="11">
        <v>0.28</v>
      </c>
      <c r="CC120" s="11">
        <v>0.28</v>
      </c>
      <c r="CD120" s="11">
        <v>0.28</v>
      </c>
      <c r="CJ120" s="11">
        <v>0.38</v>
      </c>
      <c r="CK120" s="11">
        <v>0.38</v>
      </c>
      <c r="CL120" s="11">
        <v>0.38</v>
      </c>
      <c r="CM120" s="11">
        <v>0.38</v>
      </c>
      <c r="CO120" s="11">
        <v>0.38</v>
      </c>
      <c r="CP120" s="11">
        <v>0.38</v>
      </c>
      <c r="CQ120" s="11">
        <v>0.38</v>
      </c>
      <c r="CR120" s="11">
        <v>0.38</v>
      </c>
      <c r="CS120" s="11">
        <v>0.38</v>
      </c>
      <c r="CT120" s="11">
        <v>0.38</v>
      </c>
      <c r="CV120" s="11">
        <v>0.38</v>
      </c>
      <c r="CW120" s="11">
        <v>0.38</v>
      </c>
      <c r="CX120" s="11">
        <v>0.38</v>
      </c>
      <c r="CY120" s="11">
        <v>0.38</v>
      </c>
      <c r="CZ120" s="11">
        <v>0.38</v>
      </c>
      <c r="DA120" s="11">
        <v>0.38</v>
      </c>
      <c r="DC120" s="11">
        <v>0.38</v>
      </c>
      <c r="DD120" s="11">
        <v>0.38</v>
      </c>
      <c r="DE120" s="11">
        <v>0.38</v>
      </c>
      <c r="DF120" s="11">
        <v>0.38</v>
      </c>
      <c r="DG120" s="11">
        <v>0.38</v>
      </c>
      <c r="DH120" s="11">
        <v>0.38</v>
      </c>
      <c r="DJ120" s="11">
        <v>0.38</v>
      </c>
      <c r="DK120" s="11">
        <v>0.38</v>
      </c>
      <c r="DL120" s="11">
        <v>0.38</v>
      </c>
      <c r="DM120" s="11">
        <v>0.38</v>
      </c>
      <c r="DN120" s="11">
        <v>0.38</v>
      </c>
      <c r="DO120" s="11">
        <v>0.38</v>
      </c>
      <c r="DQ120" s="11">
        <v>0.38</v>
      </c>
      <c r="DR120" s="11">
        <v>0.38</v>
      </c>
      <c r="DS120" s="11">
        <v>0.38</v>
      </c>
      <c r="DT120" s="11">
        <v>0.38</v>
      </c>
      <c r="DU120" s="11">
        <v>0.38</v>
      </c>
      <c r="DV120" s="11">
        <v>0.38</v>
      </c>
      <c r="DX120" s="11">
        <v>0.38</v>
      </c>
      <c r="DY120" s="11">
        <v>0.38</v>
      </c>
      <c r="DZ120" s="11">
        <v>0.38</v>
      </c>
      <c r="EA120" s="11">
        <v>0.38</v>
      </c>
      <c r="EB120" s="11">
        <v>0.38</v>
      </c>
      <c r="EC120" s="11">
        <v>0.38</v>
      </c>
      <c r="EE120" s="11">
        <v>0.38</v>
      </c>
      <c r="EF120" s="11">
        <v>1.67</v>
      </c>
      <c r="EG120" s="11">
        <v>2.96</v>
      </c>
      <c r="EH120" s="11">
        <v>2.96</v>
      </c>
      <c r="EI120" s="11">
        <v>2.96</v>
      </c>
      <c r="EJ120" s="11">
        <v>2.96</v>
      </c>
      <c r="EL120" s="11">
        <v>2.96</v>
      </c>
      <c r="EM120" s="11">
        <v>2.7</v>
      </c>
      <c r="EN120" s="11">
        <v>2.44</v>
      </c>
      <c r="EO120" s="11">
        <v>2.44</v>
      </c>
      <c r="EP120" s="11">
        <v>2.44</v>
      </c>
      <c r="EQ120" s="11">
        <v>2.44</v>
      </c>
      <c r="ES120" s="11">
        <v>6.57</v>
      </c>
      <c r="ET120" s="11">
        <v>10.71</v>
      </c>
      <c r="EZ120" s="11">
        <v>10.71</v>
      </c>
      <c r="FA120" s="11">
        <v>10.71</v>
      </c>
      <c r="FB120" s="11">
        <v>10.71</v>
      </c>
      <c r="FC120" s="11">
        <v>6.57</v>
      </c>
      <c r="FD120" s="11">
        <v>2.44</v>
      </c>
      <c r="FE120" s="11">
        <v>2.44</v>
      </c>
      <c r="FG120" s="11">
        <v>2.44</v>
      </c>
      <c r="FH120" s="11">
        <v>2.44</v>
      </c>
      <c r="FI120" s="11">
        <v>2.96</v>
      </c>
      <c r="FJ120" s="11">
        <v>3.47</v>
      </c>
      <c r="FK120" s="11">
        <v>3.47</v>
      </c>
      <c r="FL120" s="11">
        <v>3.47</v>
      </c>
      <c r="FN120" s="11">
        <v>3.47</v>
      </c>
      <c r="FO120" s="11">
        <v>1.92</v>
      </c>
      <c r="FP120" s="11">
        <v>0.38</v>
      </c>
      <c r="FQ120" s="11">
        <v>0.38</v>
      </c>
      <c r="FR120" s="11">
        <v>0.38</v>
      </c>
      <c r="FS120" s="11">
        <v>0.38</v>
      </c>
      <c r="FU120" s="11">
        <v>0.38</v>
      </c>
      <c r="FV120" s="11">
        <v>0.38</v>
      </c>
      <c r="FW120" s="11">
        <v>0.38</v>
      </c>
      <c r="FX120" s="11">
        <v>0.38</v>
      </c>
      <c r="FY120" s="11">
        <v>0.38</v>
      </c>
      <c r="FZ120" s="11">
        <v>0.38</v>
      </c>
      <c r="GB120" s="11">
        <v>0.38</v>
      </c>
      <c r="GC120" s="11">
        <v>0.38</v>
      </c>
      <c r="GD120" s="11">
        <v>0.38</v>
      </c>
      <c r="GE120" s="11">
        <v>0.38</v>
      </c>
      <c r="GF120" s="11">
        <v>0.38</v>
      </c>
      <c r="GG120" s="11">
        <v>0.38</v>
      </c>
      <c r="GI120" s="11">
        <v>0.38</v>
      </c>
      <c r="GJ120" s="11">
        <v>0.38</v>
      </c>
      <c r="GK120" s="11">
        <v>0.38</v>
      </c>
      <c r="GL120" s="11">
        <v>0.38</v>
      </c>
      <c r="GM120" s="11">
        <v>0.38</v>
      </c>
      <c r="GN120" s="11">
        <v>0.38</v>
      </c>
      <c r="GP120" s="11">
        <v>0.38</v>
      </c>
      <c r="GQ120" s="11">
        <v>0.38</v>
      </c>
      <c r="GR120" s="11">
        <v>0.38</v>
      </c>
      <c r="GS120" s="11">
        <v>0.38</v>
      </c>
      <c r="GT120" s="11">
        <v>0.38</v>
      </c>
      <c r="GU120" s="11">
        <v>0.38</v>
      </c>
      <c r="GW120" s="11">
        <v>0.38</v>
      </c>
      <c r="GX120" s="11">
        <v>0.38</v>
      </c>
      <c r="GY120" s="11">
        <v>0.38</v>
      </c>
      <c r="GZ120" s="11">
        <v>0.38</v>
      </c>
      <c r="HA120" s="11">
        <v>0.38</v>
      </c>
      <c r="HB120" s="11">
        <v>0.38</v>
      </c>
      <c r="HD120" s="11">
        <v>0.38</v>
      </c>
      <c r="HE120" s="11">
        <v>0.38</v>
      </c>
      <c r="HF120" s="11">
        <v>0.38</v>
      </c>
      <c r="HG120" s="11">
        <v>0.38</v>
      </c>
      <c r="HH120" s="11">
        <v>0.38</v>
      </c>
      <c r="HI120" s="11">
        <v>0.38</v>
      </c>
      <c r="HK120" s="11">
        <v>0.38</v>
      </c>
      <c r="HL120" s="11">
        <v>0.38</v>
      </c>
      <c r="HM120" s="11">
        <v>0.38</v>
      </c>
      <c r="HN120" s="11">
        <v>0.38</v>
      </c>
      <c r="HO120" s="11">
        <v>0.38</v>
      </c>
      <c r="HP120" s="11">
        <v>0.38</v>
      </c>
      <c r="HR120" s="11">
        <v>0.38</v>
      </c>
      <c r="HS120" s="11">
        <v>0.38</v>
      </c>
      <c r="HT120" s="11">
        <v>0.38</v>
      </c>
      <c r="HU120" s="11">
        <v>0.38</v>
      </c>
      <c r="HV120" s="11">
        <v>0.38</v>
      </c>
      <c r="HW120" s="11">
        <v>0.38</v>
      </c>
      <c r="HY120" s="11">
        <v>0.38</v>
      </c>
      <c r="HZ120" s="11">
        <v>0.38</v>
      </c>
      <c r="IA120" s="11">
        <v>0.38</v>
      </c>
      <c r="IB120" s="11">
        <v>0.38</v>
      </c>
      <c r="IC120" s="11">
        <v>0.38</v>
      </c>
      <c r="ID120" s="11">
        <v>0.38</v>
      </c>
      <c r="IF120" s="11">
        <v>0.38</v>
      </c>
      <c r="IG120" s="11">
        <v>0.38</v>
      </c>
      <c r="IH120" s="11">
        <v>0.38</v>
      </c>
      <c r="II120" s="11">
        <v>0.38</v>
      </c>
      <c r="IJ120" s="11">
        <v>0.38</v>
      </c>
      <c r="IK120" s="11">
        <v>0.38</v>
      </c>
      <c r="IM120" s="11">
        <v>0.38</v>
      </c>
      <c r="IN120" s="11">
        <v>0.38</v>
      </c>
      <c r="IP120" s="11">
        <v>0.38</v>
      </c>
      <c r="IQ120" s="11">
        <v>0.38</v>
      </c>
      <c r="IR120" s="11">
        <v>0.38</v>
      </c>
      <c r="IT120" s="11">
        <v>0.38</v>
      </c>
      <c r="IU120" s="11">
        <v>0.38</v>
      </c>
      <c r="IV120" s="11">
        <v>0.38</v>
      </c>
      <c r="IW120" s="11">
        <v>0.38</v>
      </c>
      <c r="IX120" s="11">
        <v>0.38</v>
      </c>
      <c r="IY120" s="11">
        <v>0.38</v>
      </c>
      <c r="JA120" s="11">
        <v>0.38</v>
      </c>
      <c r="JB120" s="11">
        <v>0.38</v>
      </c>
      <c r="JC120" s="11">
        <v>1.84</v>
      </c>
      <c r="JD120" s="11">
        <v>3.31</v>
      </c>
      <c r="JE120" s="11">
        <v>3.31</v>
      </c>
      <c r="JF120" s="11">
        <v>3.31</v>
      </c>
      <c r="JH120" s="11">
        <v>3.31</v>
      </c>
      <c r="JI120" s="11">
        <v>3.06</v>
      </c>
      <c r="JJ120" s="11">
        <v>2.82</v>
      </c>
      <c r="JK120" s="11">
        <v>2.82</v>
      </c>
      <c r="JL120" s="11">
        <v>2.82</v>
      </c>
      <c r="JM120" s="11">
        <v>7.7</v>
      </c>
      <c r="JO120" s="11">
        <v>12.4</v>
      </c>
      <c r="JP120" s="11">
        <v>12.21</v>
      </c>
      <c r="JQ120" s="11">
        <v>12.21</v>
      </c>
      <c r="JR120" s="11">
        <v>7.33</v>
      </c>
      <c r="JS120" s="11">
        <v>2.44</v>
      </c>
      <c r="JT120" s="11">
        <v>2.44</v>
      </c>
      <c r="JV120" s="11">
        <v>2.44</v>
      </c>
      <c r="JW120" s="11">
        <v>3.05</v>
      </c>
      <c r="JX120" s="11">
        <v>3.66</v>
      </c>
      <c r="JY120" s="11">
        <v>3.66</v>
      </c>
      <c r="JZ120" s="11">
        <v>3.66</v>
      </c>
      <c r="KA120" s="11">
        <v>1.83</v>
      </c>
      <c r="YA120" s="11">
        <v>0.94</v>
      </c>
      <c r="YC120" s="11">
        <v>3.75</v>
      </c>
      <c r="YD120" s="11">
        <v>3.75</v>
      </c>
      <c r="YE120" s="11">
        <v>3.75</v>
      </c>
      <c r="YF120" s="11">
        <v>3.75</v>
      </c>
      <c r="YG120" s="11">
        <v>3.75</v>
      </c>
      <c r="YH120" s="11">
        <v>3.75</v>
      </c>
      <c r="YJ120" s="11">
        <v>3.75</v>
      </c>
      <c r="YK120" s="11">
        <v>2.81</v>
      </c>
    </row>
    <row r="121" hidden="1" spans="1:661">
      <c r="A121" s="11" t="s">
        <v>723</v>
      </c>
      <c r="E121" s="11">
        <v>530</v>
      </c>
      <c r="F121" s="11">
        <v>15.9</v>
      </c>
      <c r="G121" s="572">
        <v>832100</v>
      </c>
      <c r="H121" s="572">
        <v>832100</v>
      </c>
      <c r="I121" s="206">
        <f t="shared" si="2"/>
        <v>15.9</v>
      </c>
      <c r="J121" s="11">
        <v>1.99</v>
      </c>
      <c r="K121" s="11">
        <v>1.99</v>
      </c>
      <c r="L121" s="11">
        <v>1.99</v>
      </c>
      <c r="M121" s="11">
        <v>1.99</v>
      </c>
      <c r="N121" s="11">
        <v>1.99</v>
      </c>
      <c r="P121" s="11">
        <v>1.99</v>
      </c>
      <c r="Q121" s="11">
        <v>1.99</v>
      </c>
      <c r="R121" s="11">
        <v>1.99</v>
      </c>
      <c r="BX121" s="11">
        <v>0.5</v>
      </c>
      <c r="BY121" s="11">
        <v>0.5</v>
      </c>
      <c r="CA121" s="11">
        <v>0.5</v>
      </c>
      <c r="CB121" s="11">
        <v>0.5</v>
      </c>
      <c r="CC121" s="11">
        <v>0.5</v>
      </c>
      <c r="CD121" s="11">
        <v>0.5</v>
      </c>
      <c r="CJ121" s="11">
        <v>0.66</v>
      </c>
      <c r="CK121" s="11">
        <v>0.66</v>
      </c>
      <c r="CL121" s="11">
        <v>0.66</v>
      </c>
      <c r="CM121" s="11">
        <v>0.66</v>
      </c>
      <c r="CO121" s="11">
        <v>0.66</v>
      </c>
      <c r="CP121" s="11">
        <v>0.66</v>
      </c>
      <c r="CQ121" s="11">
        <v>0.66</v>
      </c>
      <c r="CR121" s="11">
        <v>0.66</v>
      </c>
      <c r="CS121" s="11">
        <v>0.66</v>
      </c>
      <c r="CT121" s="11">
        <v>0.66</v>
      </c>
      <c r="CV121" s="11">
        <v>0.66</v>
      </c>
      <c r="CW121" s="11">
        <v>0.66</v>
      </c>
      <c r="CX121" s="11">
        <v>0.66</v>
      </c>
      <c r="CY121" s="11">
        <v>0.66</v>
      </c>
      <c r="CZ121" s="11">
        <v>0.66</v>
      </c>
      <c r="DA121" s="11">
        <v>0.66</v>
      </c>
      <c r="DC121" s="11">
        <v>0.66</v>
      </c>
      <c r="DD121" s="11">
        <v>0.66</v>
      </c>
      <c r="DE121" s="11">
        <v>0.66</v>
      </c>
      <c r="DF121" s="11">
        <v>0.66</v>
      </c>
      <c r="DG121" s="11">
        <v>0.66</v>
      </c>
      <c r="DH121" s="11">
        <v>0.66</v>
      </c>
      <c r="DJ121" s="11">
        <v>0.66</v>
      </c>
      <c r="DK121" s="11">
        <v>0.66</v>
      </c>
      <c r="DL121" s="11">
        <v>0.66</v>
      </c>
      <c r="DM121" s="11">
        <v>0.66</v>
      </c>
      <c r="DN121" s="11">
        <v>0.66</v>
      </c>
      <c r="DO121" s="11">
        <v>0.66</v>
      </c>
      <c r="DQ121" s="11">
        <v>0.66</v>
      </c>
      <c r="DR121" s="11">
        <v>0.66</v>
      </c>
      <c r="DS121" s="11">
        <v>0.66</v>
      </c>
      <c r="DT121" s="11">
        <v>0.66</v>
      </c>
      <c r="DU121" s="11">
        <v>0.66</v>
      </c>
      <c r="DV121" s="11">
        <v>0.66</v>
      </c>
      <c r="DX121" s="11">
        <v>0.66</v>
      </c>
      <c r="DY121" s="11">
        <v>0.66</v>
      </c>
      <c r="DZ121" s="11">
        <v>0.66</v>
      </c>
      <c r="EA121" s="11">
        <v>0.66</v>
      </c>
      <c r="EB121" s="11">
        <v>0.66</v>
      </c>
      <c r="EC121" s="11">
        <v>0.66</v>
      </c>
      <c r="EE121" s="11">
        <v>0.66</v>
      </c>
      <c r="EF121" s="11">
        <v>0.66</v>
      </c>
      <c r="EG121" s="11">
        <v>0.66</v>
      </c>
      <c r="EH121" s="11">
        <v>0.66</v>
      </c>
      <c r="EI121" s="11">
        <v>0.66</v>
      </c>
      <c r="EJ121" s="11">
        <v>0.66</v>
      </c>
      <c r="EL121" s="11">
        <v>0.66</v>
      </c>
      <c r="EM121" s="11">
        <v>1.43</v>
      </c>
      <c r="EN121" s="11">
        <v>2.2</v>
      </c>
      <c r="EO121" s="11">
        <v>2.2</v>
      </c>
      <c r="EP121" s="11">
        <v>2.2</v>
      </c>
      <c r="EQ121" s="11">
        <v>2.2</v>
      </c>
      <c r="ES121" s="11">
        <v>2.2</v>
      </c>
      <c r="ET121" s="11">
        <v>2.2</v>
      </c>
      <c r="EZ121" s="11">
        <v>2.33</v>
      </c>
      <c r="FA121" s="11">
        <v>2.46</v>
      </c>
      <c r="FB121" s="11">
        <v>2.46</v>
      </c>
      <c r="FC121" s="11">
        <v>2.46</v>
      </c>
      <c r="FD121" s="11">
        <v>5.15</v>
      </c>
      <c r="FE121" s="11">
        <v>7.85</v>
      </c>
      <c r="FG121" s="11">
        <v>7.85</v>
      </c>
      <c r="FH121" s="11">
        <v>7.85</v>
      </c>
      <c r="FI121" s="11">
        <v>7.85</v>
      </c>
      <c r="FJ121" s="11">
        <v>5.15</v>
      </c>
      <c r="FK121" s="11">
        <v>2.46</v>
      </c>
      <c r="FL121" s="11">
        <v>2.46</v>
      </c>
      <c r="FN121" s="11">
        <v>2.46</v>
      </c>
      <c r="FO121" s="11">
        <v>2.46</v>
      </c>
      <c r="FP121" s="11">
        <v>2.46</v>
      </c>
      <c r="FQ121" s="11">
        <v>2.46</v>
      </c>
      <c r="FR121" s="11">
        <v>2.46</v>
      </c>
      <c r="FS121" s="11">
        <v>2.46</v>
      </c>
      <c r="FU121" s="11">
        <v>2.46</v>
      </c>
      <c r="FV121" s="11">
        <v>1.56</v>
      </c>
      <c r="FW121" s="11">
        <v>0.66</v>
      </c>
      <c r="FX121" s="11">
        <v>0.66</v>
      </c>
      <c r="FY121" s="11">
        <v>0.66</v>
      </c>
      <c r="FZ121" s="11">
        <v>0.66</v>
      </c>
      <c r="GB121" s="11">
        <v>0.66</v>
      </c>
      <c r="GC121" s="11">
        <v>0.66</v>
      </c>
      <c r="GD121" s="11">
        <v>0.66</v>
      </c>
      <c r="GE121" s="11">
        <v>0.66</v>
      </c>
      <c r="GF121" s="11">
        <v>0.66</v>
      </c>
      <c r="GG121" s="11">
        <v>0.66</v>
      </c>
      <c r="GI121" s="11">
        <v>0.66</v>
      </c>
      <c r="GJ121" s="11">
        <v>0.66</v>
      </c>
      <c r="GK121" s="11">
        <v>0.66</v>
      </c>
      <c r="GL121" s="11">
        <v>0.66</v>
      </c>
      <c r="GM121" s="11">
        <v>0.66</v>
      </c>
      <c r="GN121" s="11">
        <v>0.66</v>
      </c>
      <c r="GP121" s="11">
        <v>0.66</v>
      </c>
      <c r="GQ121" s="11">
        <v>0.66</v>
      </c>
      <c r="GR121" s="11">
        <v>0.66</v>
      </c>
      <c r="GS121" s="11">
        <v>0.66</v>
      </c>
      <c r="GT121" s="11">
        <v>0.66</v>
      </c>
      <c r="GU121" s="11">
        <v>0.66</v>
      </c>
      <c r="GW121" s="11">
        <v>0.66</v>
      </c>
      <c r="GX121" s="11">
        <v>0.66</v>
      </c>
      <c r="GY121" s="11">
        <v>0.66</v>
      </c>
      <c r="GZ121" s="11">
        <v>0.66</v>
      </c>
      <c r="HA121" s="11">
        <v>0.66</v>
      </c>
      <c r="HB121" s="11">
        <v>0.66</v>
      </c>
      <c r="HD121" s="11">
        <v>0.66</v>
      </c>
      <c r="HE121" s="11">
        <v>0.66</v>
      </c>
      <c r="HF121" s="11">
        <v>0.66</v>
      </c>
      <c r="HG121" s="11">
        <v>0.66</v>
      </c>
      <c r="HH121" s="11">
        <v>0.66</v>
      </c>
      <c r="HI121" s="11">
        <v>0.66</v>
      </c>
      <c r="HK121" s="11">
        <v>0.66</v>
      </c>
      <c r="HL121" s="11">
        <v>0.66</v>
      </c>
      <c r="HM121" s="11">
        <v>0.66</v>
      </c>
      <c r="HN121" s="11">
        <v>0.66</v>
      </c>
      <c r="HO121" s="11">
        <v>0.66</v>
      </c>
      <c r="HP121" s="11">
        <v>0.66</v>
      </c>
      <c r="HR121" s="11">
        <v>0.66</v>
      </c>
      <c r="HS121" s="11">
        <v>0.66</v>
      </c>
      <c r="HT121" s="11">
        <v>0.66</v>
      </c>
      <c r="HU121" s="11">
        <v>0.66</v>
      </c>
      <c r="HV121" s="11">
        <v>0.66</v>
      </c>
      <c r="HW121" s="11">
        <v>0.66</v>
      </c>
      <c r="HY121" s="11">
        <v>0.66</v>
      </c>
      <c r="HZ121" s="11">
        <v>0.66</v>
      </c>
      <c r="IA121" s="11">
        <v>0.66</v>
      </c>
      <c r="IB121" s="11">
        <v>0.66</v>
      </c>
      <c r="IC121" s="11">
        <v>0.66</v>
      </c>
      <c r="ID121" s="11">
        <v>0.66</v>
      </c>
      <c r="IF121" s="11">
        <v>0.66</v>
      </c>
      <c r="IG121" s="11">
        <v>0.66</v>
      </c>
      <c r="IH121" s="11">
        <v>0.66</v>
      </c>
      <c r="II121" s="11">
        <v>0.66</v>
      </c>
      <c r="IJ121" s="11">
        <v>0.66</v>
      </c>
      <c r="IK121" s="11">
        <v>0.66</v>
      </c>
      <c r="IM121" s="11">
        <v>0.66</v>
      </c>
      <c r="IN121" s="11">
        <v>0.66</v>
      </c>
      <c r="IP121" s="11">
        <v>0.66</v>
      </c>
      <c r="IQ121" s="11">
        <v>0.66</v>
      </c>
      <c r="IR121" s="11">
        <v>0.66</v>
      </c>
      <c r="IT121" s="11">
        <v>0.66</v>
      </c>
      <c r="IU121" s="11">
        <v>0.66</v>
      </c>
      <c r="IV121" s="11">
        <v>0.66</v>
      </c>
      <c r="IW121" s="11">
        <v>0.66</v>
      </c>
      <c r="IX121" s="11">
        <v>0.66</v>
      </c>
      <c r="IY121" s="11">
        <v>0.66</v>
      </c>
      <c r="JA121" s="11">
        <v>0.66</v>
      </c>
      <c r="JB121" s="11">
        <v>0.66</v>
      </c>
      <c r="JC121" s="11">
        <v>0.66</v>
      </c>
      <c r="JD121" s="11">
        <v>2.61</v>
      </c>
      <c r="JE121" s="11">
        <v>4.56</v>
      </c>
      <c r="JF121" s="11">
        <v>4.56</v>
      </c>
      <c r="JH121" s="11">
        <v>4.56</v>
      </c>
      <c r="JI121" s="11">
        <v>4.56</v>
      </c>
      <c r="JJ121" s="11">
        <v>4.56</v>
      </c>
      <c r="JK121" s="11">
        <v>4.56</v>
      </c>
      <c r="JL121" s="11">
        <v>4.56</v>
      </c>
      <c r="JM121" s="11">
        <v>4.56</v>
      </c>
      <c r="JO121" s="11">
        <v>4.23</v>
      </c>
      <c r="JP121" s="11">
        <v>11.69</v>
      </c>
      <c r="JQ121" s="11">
        <v>19.49</v>
      </c>
      <c r="JR121" s="11">
        <v>19.49</v>
      </c>
      <c r="JS121" s="11">
        <v>19.49</v>
      </c>
      <c r="JT121" s="11">
        <v>11.04</v>
      </c>
      <c r="JV121" s="11">
        <v>2.6</v>
      </c>
      <c r="JW121" s="11">
        <v>2.6</v>
      </c>
      <c r="JX121" s="11">
        <v>2.6</v>
      </c>
      <c r="JY121" s="11">
        <v>2.6</v>
      </c>
      <c r="JZ121" s="11">
        <v>2.6</v>
      </c>
      <c r="KA121" s="11">
        <v>2.97</v>
      </c>
      <c r="KC121" s="11">
        <v>3.34</v>
      </c>
      <c r="KD121" s="11">
        <v>3.34</v>
      </c>
      <c r="KE121" s="11">
        <v>3.34</v>
      </c>
      <c r="KF121" s="11">
        <v>3.34</v>
      </c>
      <c r="KG121" s="11">
        <v>3.34</v>
      </c>
      <c r="KH121" s="11">
        <v>3.34</v>
      </c>
      <c r="KJ121" s="11">
        <v>1.67</v>
      </c>
      <c r="KQ121" s="11">
        <v>1.91</v>
      </c>
      <c r="KR121" s="11">
        <v>3.82</v>
      </c>
      <c r="KS121" s="11">
        <v>3.82</v>
      </c>
      <c r="KT121" s="11">
        <v>3.82</v>
      </c>
      <c r="KU121" s="11">
        <v>3.82</v>
      </c>
      <c r="KV121" s="11">
        <v>5.09</v>
      </c>
      <c r="KX121" s="11">
        <v>6.37</v>
      </c>
      <c r="KY121" s="11">
        <v>19.11</v>
      </c>
      <c r="KZ121" s="11">
        <v>31.84</v>
      </c>
      <c r="LA121" s="11">
        <v>19.11</v>
      </c>
      <c r="LB121" s="11">
        <v>6.37</v>
      </c>
      <c r="LC121" s="11">
        <v>6.37</v>
      </c>
      <c r="LE121" s="11">
        <v>6.37</v>
      </c>
      <c r="LF121" s="11">
        <v>6.37</v>
      </c>
      <c r="LG121" s="11">
        <v>3.18</v>
      </c>
      <c r="YA121" s="11">
        <v>1.66</v>
      </c>
      <c r="YC121" s="11">
        <v>6.63</v>
      </c>
      <c r="YD121" s="11">
        <v>6.63</v>
      </c>
      <c r="YE121" s="11">
        <v>6.63</v>
      </c>
      <c r="YF121" s="11">
        <v>6.63</v>
      </c>
      <c r="YG121" s="11">
        <v>6.63</v>
      </c>
      <c r="YH121" s="11">
        <v>6.63</v>
      </c>
      <c r="YJ121" s="11">
        <v>6.63</v>
      </c>
      <c r="YK121" s="11">
        <v>4.97</v>
      </c>
    </row>
    <row r="122" hidden="1" spans="1:661">
      <c r="A122" s="11" t="s">
        <v>724</v>
      </c>
      <c r="E122" s="11">
        <v>50</v>
      </c>
      <c r="F122" s="11">
        <v>1.5</v>
      </c>
      <c r="G122" s="572">
        <v>87000</v>
      </c>
      <c r="H122" s="572">
        <v>87000</v>
      </c>
      <c r="I122" s="206">
        <f t="shared" si="2"/>
        <v>1.5</v>
      </c>
      <c r="J122" s="11">
        <v>0.19</v>
      </c>
      <c r="K122" s="11">
        <v>0.19</v>
      </c>
      <c r="L122" s="11">
        <v>0.19</v>
      </c>
      <c r="M122" s="11">
        <v>0.19</v>
      </c>
      <c r="N122" s="11">
        <v>0.19</v>
      </c>
      <c r="P122" s="11">
        <v>0.19</v>
      </c>
      <c r="Q122" s="11">
        <v>0.19</v>
      </c>
      <c r="R122" s="11">
        <v>0.19</v>
      </c>
      <c r="BX122" s="11">
        <v>0.05</v>
      </c>
      <c r="BY122" s="11">
        <v>0.05</v>
      </c>
      <c r="CA122" s="11">
        <v>0.05</v>
      </c>
      <c r="CB122" s="11">
        <v>0.05</v>
      </c>
      <c r="CC122" s="11">
        <v>0.05</v>
      </c>
      <c r="CD122" s="11">
        <v>0.05</v>
      </c>
      <c r="CJ122" s="11">
        <v>0.06</v>
      </c>
      <c r="CK122" s="11">
        <v>0.06</v>
      </c>
      <c r="CL122" s="11">
        <v>0.06</v>
      </c>
      <c r="CM122" s="11">
        <v>0.06</v>
      </c>
      <c r="CO122" s="11">
        <v>0.06</v>
      </c>
      <c r="CP122" s="11">
        <v>0.06</v>
      </c>
      <c r="CQ122" s="11">
        <v>0.06</v>
      </c>
      <c r="CR122" s="11">
        <v>0.06</v>
      </c>
      <c r="CS122" s="11">
        <v>0.06</v>
      </c>
      <c r="CT122" s="11">
        <v>0.06</v>
      </c>
      <c r="CV122" s="11">
        <v>0.06</v>
      </c>
      <c r="CW122" s="11">
        <v>0.06</v>
      </c>
      <c r="CX122" s="11">
        <v>0.06</v>
      </c>
      <c r="CY122" s="11">
        <v>0.06</v>
      </c>
      <c r="CZ122" s="11">
        <v>0.06</v>
      </c>
      <c r="DA122" s="11">
        <v>0.06</v>
      </c>
      <c r="DC122" s="11">
        <v>0.06</v>
      </c>
      <c r="DD122" s="11">
        <v>0.06</v>
      </c>
      <c r="DE122" s="11">
        <v>0.06</v>
      </c>
      <c r="DF122" s="11">
        <v>0.06</v>
      </c>
      <c r="DG122" s="11">
        <v>0.06</v>
      </c>
      <c r="DH122" s="11">
        <v>0.06</v>
      </c>
      <c r="DJ122" s="11">
        <v>0.06</v>
      </c>
      <c r="DK122" s="11">
        <v>0.06</v>
      </c>
      <c r="DL122" s="11">
        <v>0.06</v>
      </c>
      <c r="DM122" s="11">
        <v>0.06</v>
      </c>
      <c r="DN122" s="11">
        <v>0.06</v>
      </c>
      <c r="DO122" s="11">
        <v>0.06</v>
      </c>
      <c r="DQ122" s="11">
        <v>0.06</v>
      </c>
      <c r="DR122" s="11">
        <v>0.06</v>
      </c>
      <c r="DS122" s="11">
        <v>0.06</v>
      </c>
      <c r="DT122" s="11">
        <v>0.06</v>
      </c>
      <c r="DU122" s="11">
        <v>0.06</v>
      </c>
      <c r="DV122" s="11">
        <v>0.06</v>
      </c>
      <c r="DX122" s="11">
        <v>0.06</v>
      </c>
      <c r="DY122" s="11">
        <v>0.06</v>
      </c>
      <c r="DZ122" s="11">
        <v>0.06</v>
      </c>
      <c r="EA122" s="11">
        <v>0.06</v>
      </c>
      <c r="EB122" s="11">
        <v>0.06</v>
      </c>
      <c r="EC122" s="11">
        <v>0.06</v>
      </c>
      <c r="EE122" s="11">
        <v>0.06</v>
      </c>
      <c r="EF122" s="11">
        <v>0.06</v>
      </c>
      <c r="EG122" s="11">
        <v>0.06</v>
      </c>
      <c r="EH122" s="11">
        <v>0.06</v>
      </c>
      <c r="EI122" s="11">
        <v>0.06</v>
      </c>
      <c r="EJ122" s="11">
        <v>0.06</v>
      </c>
      <c r="EL122" s="11">
        <v>0.06</v>
      </c>
      <c r="EM122" s="11">
        <v>0.06</v>
      </c>
      <c r="EN122" s="11">
        <v>0.06</v>
      </c>
      <c r="EO122" s="11">
        <v>0.06</v>
      </c>
      <c r="EP122" s="11">
        <v>0.06</v>
      </c>
      <c r="EQ122" s="11">
        <v>0.06</v>
      </c>
      <c r="ES122" s="11">
        <v>0.06</v>
      </c>
      <c r="ET122" s="11">
        <v>0.06</v>
      </c>
      <c r="EZ122" s="11">
        <v>0.06</v>
      </c>
      <c r="FA122" s="11">
        <v>0.06</v>
      </c>
      <c r="FB122" s="11">
        <v>0.06</v>
      </c>
      <c r="FC122" s="11">
        <v>0.06</v>
      </c>
      <c r="FD122" s="11">
        <v>0.06</v>
      </c>
      <c r="FE122" s="11">
        <v>0.06</v>
      </c>
      <c r="FG122" s="11">
        <v>0.06</v>
      </c>
      <c r="FH122" s="11">
        <v>0.06</v>
      </c>
      <c r="FI122" s="11">
        <v>0.06</v>
      </c>
      <c r="FJ122" s="11">
        <v>0.06</v>
      </c>
      <c r="FK122" s="11">
        <v>0.06</v>
      </c>
      <c r="FL122" s="11">
        <v>0.06</v>
      </c>
      <c r="FN122" s="11">
        <v>0.06</v>
      </c>
      <c r="FO122" s="11">
        <v>0.06</v>
      </c>
      <c r="FP122" s="11">
        <v>0.06</v>
      </c>
      <c r="FQ122" s="11">
        <v>0.06</v>
      </c>
      <c r="FR122" s="11">
        <v>0.06</v>
      </c>
      <c r="FS122" s="11">
        <v>0.06</v>
      </c>
      <c r="FU122" s="11">
        <v>0.06</v>
      </c>
      <c r="FV122" s="11">
        <v>0.06</v>
      </c>
      <c r="FW122" s="11">
        <v>0.06</v>
      </c>
      <c r="FX122" s="11">
        <v>0.06</v>
      </c>
      <c r="FY122" s="11">
        <v>0.06</v>
      </c>
      <c r="FZ122" s="11">
        <v>0.06</v>
      </c>
      <c r="GB122" s="11">
        <v>0.06</v>
      </c>
      <c r="GC122" s="11">
        <v>0.06</v>
      </c>
      <c r="GD122" s="11">
        <v>0.06</v>
      </c>
      <c r="GE122" s="11">
        <v>0.06</v>
      </c>
      <c r="GF122" s="11">
        <v>0.06</v>
      </c>
      <c r="GG122" s="11">
        <v>0.06</v>
      </c>
      <c r="GI122" s="11">
        <v>0.06</v>
      </c>
      <c r="GJ122" s="11">
        <v>0.06</v>
      </c>
      <c r="GK122" s="11">
        <v>0.06</v>
      </c>
      <c r="GL122" s="11">
        <v>0.06</v>
      </c>
      <c r="GM122" s="11">
        <v>0.06</v>
      </c>
      <c r="GN122" s="11">
        <v>0.06</v>
      </c>
      <c r="GP122" s="11">
        <v>0.06</v>
      </c>
      <c r="GQ122" s="11">
        <v>0.06</v>
      </c>
      <c r="GR122" s="11">
        <v>0.06</v>
      </c>
      <c r="GS122" s="11">
        <v>0.06</v>
      </c>
      <c r="GT122" s="11">
        <v>0.06</v>
      </c>
      <c r="GU122" s="11">
        <v>0.06</v>
      </c>
      <c r="GW122" s="11">
        <v>0.06</v>
      </c>
      <c r="GX122" s="11">
        <v>0.06</v>
      </c>
      <c r="GY122" s="11">
        <v>0.06</v>
      </c>
      <c r="GZ122" s="11">
        <v>0.06</v>
      </c>
      <c r="HA122" s="11">
        <v>0.06</v>
      </c>
      <c r="HB122" s="11">
        <v>0.06</v>
      </c>
      <c r="HD122" s="11">
        <v>0.06</v>
      </c>
      <c r="HE122" s="11">
        <v>0.06</v>
      </c>
      <c r="HF122" s="11">
        <v>0.06</v>
      </c>
      <c r="HG122" s="11">
        <v>0.06</v>
      </c>
      <c r="HH122" s="11">
        <v>0.06</v>
      </c>
      <c r="HI122" s="11">
        <v>0.06</v>
      </c>
      <c r="HK122" s="11">
        <v>0.06</v>
      </c>
      <c r="HL122" s="11">
        <v>0.06</v>
      </c>
      <c r="HM122" s="11">
        <v>0.06</v>
      </c>
      <c r="HN122" s="11">
        <v>0.06</v>
      </c>
      <c r="HO122" s="11">
        <v>0.06</v>
      </c>
      <c r="HP122" s="11">
        <v>0.06</v>
      </c>
      <c r="HR122" s="11">
        <v>0.06</v>
      </c>
      <c r="HS122" s="11">
        <v>0.06</v>
      </c>
      <c r="HT122" s="11">
        <v>0.06</v>
      </c>
      <c r="HU122" s="11">
        <v>0.06</v>
      </c>
      <c r="HV122" s="11">
        <v>0.06</v>
      </c>
      <c r="HW122" s="11">
        <v>0.06</v>
      </c>
      <c r="HY122" s="11">
        <v>0.06</v>
      </c>
      <c r="HZ122" s="11">
        <v>0.06</v>
      </c>
      <c r="IA122" s="11">
        <v>0.06</v>
      </c>
      <c r="IB122" s="11">
        <v>0.06</v>
      </c>
      <c r="IC122" s="11">
        <v>0.06</v>
      </c>
      <c r="ID122" s="11">
        <v>0.06</v>
      </c>
      <c r="IF122" s="11">
        <v>0.06</v>
      </c>
      <c r="IG122" s="11">
        <v>0.06</v>
      </c>
      <c r="IH122" s="11">
        <v>0.06</v>
      </c>
      <c r="II122" s="11">
        <v>0.06</v>
      </c>
      <c r="IJ122" s="11">
        <v>0.06</v>
      </c>
      <c r="IK122" s="11">
        <v>0.06</v>
      </c>
      <c r="IM122" s="11">
        <v>0.06</v>
      </c>
      <c r="IN122" s="11">
        <v>0.06</v>
      </c>
      <c r="IP122" s="11">
        <v>0.06</v>
      </c>
      <c r="IQ122" s="11">
        <v>0.06</v>
      </c>
      <c r="IR122" s="11">
        <v>0.06</v>
      </c>
      <c r="IT122" s="11">
        <v>0.06</v>
      </c>
      <c r="IU122" s="11">
        <v>0.06</v>
      </c>
      <c r="IV122" s="11">
        <v>0.06</v>
      </c>
      <c r="IW122" s="11">
        <v>0.06</v>
      </c>
      <c r="IX122" s="11">
        <v>0.06</v>
      </c>
      <c r="IY122" s="11">
        <v>0.06</v>
      </c>
      <c r="JA122" s="11">
        <v>0.06</v>
      </c>
      <c r="JB122" s="11">
        <v>0.06</v>
      </c>
      <c r="JC122" s="11">
        <v>0.06</v>
      </c>
      <c r="JD122" s="11">
        <v>0.06</v>
      </c>
      <c r="JE122" s="11">
        <v>0.06</v>
      </c>
      <c r="JF122" s="11">
        <v>0.06</v>
      </c>
      <c r="JH122" s="11">
        <v>0.06</v>
      </c>
      <c r="JI122" s="11">
        <v>0.06</v>
      </c>
      <c r="JJ122" s="11">
        <v>0.06</v>
      </c>
      <c r="JK122" s="11">
        <v>0.06</v>
      </c>
      <c r="JL122" s="11">
        <v>0.06</v>
      </c>
      <c r="JM122" s="11">
        <v>0.06</v>
      </c>
      <c r="JO122" s="11">
        <v>0.03</v>
      </c>
      <c r="LH122" s="11">
        <v>0.84</v>
      </c>
      <c r="LI122" s="11">
        <v>1.68</v>
      </c>
      <c r="LJ122" s="11">
        <v>1.68</v>
      </c>
      <c r="LL122" s="11">
        <v>1.68</v>
      </c>
      <c r="LM122" s="11">
        <v>1.68</v>
      </c>
      <c r="LN122" s="11">
        <v>3.63</v>
      </c>
      <c r="LO122" s="11">
        <v>5.58</v>
      </c>
      <c r="LP122" s="11">
        <v>5.58</v>
      </c>
      <c r="LQ122" s="11">
        <v>3.35</v>
      </c>
      <c r="LS122" s="11">
        <v>1.12</v>
      </c>
      <c r="LT122" s="11">
        <v>1.12</v>
      </c>
      <c r="LU122" s="11">
        <v>1.4</v>
      </c>
      <c r="LV122" s="11">
        <v>1.68</v>
      </c>
      <c r="LW122" s="11">
        <v>1.68</v>
      </c>
      <c r="LX122" s="11">
        <v>0.84</v>
      </c>
      <c r="YA122" s="11">
        <v>0.16</v>
      </c>
      <c r="YC122" s="11">
        <v>0.63</v>
      </c>
      <c r="YD122" s="11">
        <v>0.63</v>
      </c>
      <c r="YE122" s="11">
        <v>0.63</v>
      </c>
      <c r="YF122" s="11">
        <v>0.63</v>
      </c>
      <c r="YG122" s="11">
        <v>0.63</v>
      </c>
      <c r="YH122" s="11">
        <v>0.63</v>
      </c>
      <c r="YJ122" s="11">
        <v>0.63</v>
      </c>
      <c r="YK122" s="11">
        <v>0.47</v>
      </c>
    </row>
    <row r="123" hidden="1" spans="1:661">
      <c r="A123" s="11" t="s">
        <v>725</v>
      </c>
      <c r="E123" s="11">
        <v>280</v>
      </c>
      <c r="F123" s="11">
        <v>8.4</v>
      </c>
      <c r="G123" s="572">
        <v>459200</v>
      </c>
      <c r="H123" s="572">
        <v>459200</v>
      </c>
      <c r="I123" s="206">
        <f t="shared" si="2"/>
        <v>8.4</v>
      </c>
      <c r="J123" s="11">
        <v>1.05</v>
      </c>
      <c r="K123" s="11">
        <v>1.05</v>
      </c>
      <c r="L123" s="11">
        <v>1.05</v>
      </c>
      <c r="M123" s="11">
        <v>1.05</v>
      </c>
      <c r="N123" s="11">
        <v>1.05</v>
      </c>
      <c r="P123" s="11">
        <v>1.05</v>
      </c>
      <c r="Q123" s="11">
        <v>1.05</v>
      </c>
      <c r="R123" s="11">
        <v>1.05</v>
      </c>
      <c r="BX123" s="11">
        <v>0.26</v>
      </c>
      <c r="BY123" s="11">
        <v>0.26</v>
      </c>
      <c r="CA123" s="11">
        <v>0.26</v>
      </c>
      <c r="CB123" s="11">
        <v>0.26</v>
      </c>
      <c r="CC123" s="11">
        <v>0.26</v>
      </c>
      <c r="CD123" s="11">
        <v>0.26</v>
      </c>
      <c r="CJ123" s="11">
        <v>0.35</v>
      </c>
      <c r="CK123" s="11">
        <v>0.35</v>
      </c>
      <c r="CL123" s="11">
        <v>0.35</v>
      </c>
      <c r="CM123" s="11">
        <v>0.35</v>
      </c>
      <c r="CO123" s="11">
        <v>0.35</v>
      </c>
      <c r="CP123" s="11">
        <v>0.35</v>
      </c>
      <c r="CQ123" s="11">
        <v>0.35</v>
      </c>
      <c r="CR123" s="11">
        <v>0.35</v>
      </c>
      <c r="CS123" s="11">
        <v>0.35</v>
      </c>
      <c r="CT123" s="11">
        <v>0.35</v>
      </c>
      <c r="CV123" s="11">
        <v>0.35</v>
      </c>
      <c r="CW123" s="11">
        <v>0.35</v>
      </c>
      <c r="CX123" s="11">
        <v>0.35</v>
      </c>
      <c r="CY123" s="11">
        <v>0.35</v>
      </c>
      <c r="CZ123" s="11">
        <v>0.35</v>
      </c>
      <c r="DA123" s="11">
        <v>0.35</v>
      </c>
      <c r="DC123" s="11">
        <v>0.35</v>
      </c>
      <c r="DD123" s="11">
        <v>0.35</v>
      </c>
      <c r="DE123" s="11">
        <v>0.35</v>
      </c>
      <c r="DF123" s="11">
        <v>0.35</v>
      </c>
      <c r="DG123" s="11">
        <v>0.35</v>
      </c>
      <c r="DH123" s="11">
        <v>0.35</v>
      </c>
      <c r="DJ123" s="11">
        <v>0.35</v>
      </c>
      <c r="DK123" s="11">
        <v>0.35</v>
      </c>
      <c r="DL123" s="11">
        <v>0.35</v>
      </c>
      <c r="DM123" s="11">
        <v>0.35</v>
      </c>
      <c r="DN123" s="11">
        <v>0.35</v>
      </c>
      <c r="DO123" s="11">
        <v>0.35</v>
      </c>
      <c r="DQ123" s="11">
        <v>0.35</v>
      </c>
      <c r="DR123" s="11">
        <v>0.35</v>
      </c>
      <c r="DS123" s="11">
        <v>0.35</v>
      </c>
      <c r="DT123" s="11">
        <v>0.35</v>
      </c>
      <c r="DU123" s="11">
        <v>0.35</v>
      </c>
      <c r="DV123" s="11">
        <v>0.35</v>
      </c>
      <c r="DX123" s="11">
        <v>0.35</v>
      </c>
      <c r="DY123" s="11">
        <v>0.35</v>
      </c>
      <c r="DZ123" s="11">
        <v>0.35</v>
      </c>
      <c r="EA123" s="11">
        <v>0.35</v>
      </c>
      <c r="EB123" s="11">
        <v>0.35</v>
      </c>
      <c r="EC123" s="11">
        <v>0.35</v>
      </c>
      <c r="EE123" s="11">
        <v>0.35</v>
      </c>
      <c r="EF123" s="11">
        <v>0.35</v>
      </c>
      <c r="EG123" s="11">
        <v>0.35</v>
      </c>
      <c r="EH123" s="11">
        <v>0.35</v>
      </c>
      <c r="EI123" s="11">
        <v>0.35</v>
      </c>
      <c r="EJ123" s="11">
        <v>0.35</v>
      </c>
      <c r="EL123" s="11">
        <v>0.35</v>
      </c>
      <c r="EM123" s="11">
        <v>0.35</v>
      </c>
      <c r="EN123" s="11">
        <v>0.35</v>
      </c>
      <c r="EO123" s="11">
        <v>0.35</v>
      </c>
      <c r="EP123" s="11">
        <v>0.35</v>
      </c>
      <c r="EQ123" s="11">
        <v>0.35</v>
      </c>
      <c r="ES123" s="11">
        <v>0.35</v>
      </c>
      <c r="ET123" s="11">
        <v>0.35</v>
      </c>
      <c r="EZ123" s="11">
        <v>2.36</v>
      </c>
      <c r="FA123" s="11">
        <v>4.37</v>
      </c>
      <c r="FB123" s="11">
        <v>4.37</v>
      </c>
      <c r="FC123" s="11">
        <v>4.37</v>
      </c>
      <c r="FD123" s="11">
        <v>4.37</v>
      </c>
      <c r="FE123" s="11">
        <v>4.37</v>
      </c>
      <c r="FG123" s="11">
        <v>4.37</v>
      </c>
      <c r="FH123" s="11">
        <v>4.24</v>
      </c>
      <c r="FI123" s="11">
        <v>4.1</v>
      </c>
      <c r="FJ123" s="11">
        <v>4.1</v>
      </c>
      <c r="FK123" s="11">
        <v>4.1</v>
      </c>
      <c r="FL123" s="11">
        <v>4.1</v>
      </c>
      <c r="FN123" s="11">
        <v>10.04</v>
      </c>
      <c r="FO123" s="11">
        <v>15.98</v>
      </c>
      <c r="FP123" s="11">
        <v>15.98</v>
      </c>
      <c r="FQ123" s="11">
        <v>15.98</v>
      </c>
      <c r="FR123" s="11">
        <v>15.98</v>
      </c>
      <c r="FS123" s="11">
        <v>15.98</v>
      </c>
      <c r="FU123" s="11">
        <v>9.73</v>
      </c>
      <c r="FV123" s="11">
        <v>3.48</v>
      </c>
      <c r="FW123" s="11">
        <v>3.48</v>
      </c>
      <c r="FX123" s="11">
        <v>3.48</v>
      </c>
      <c r="FY123" s="11">
        <v>3.48</v>
      </c>
      <c r="FZ123" s="11">
        <v>3.48</v>
      </c>
      <c r="GB123" s="11">
        <v>4.26</v>
      </c>
      <c r="GC123" s="11">
        <v>5.04</v>
      </c>
      <c r="GD123" s="11">
        <v>5.04</v>
      </c>
      <c r="GE123" s="11">
        <v>5.04</v>
      </c>
      <c r="GF123" s="11">
        <v>5.04</v>
      </c>
      <c r="GG123" s="11">
        <v>5.04</v>
      </c>
      <c r="GI123" s="11">
        <v>2.7</v>
      </c>
      <c r="GJ123" s="11">
        <v>0.35</v>
      </c>
      <c r="GK123" s="11">
        <v>0.35</v>
      </c>
      <c r="GL123" s="11">
        <v>0.35</v>
      </c>
      <c r="GM123" s="11">
        <v>0.35</v>
      </c>
      <c r="GN123" s="11">
        <v>0.35</v>
      </c>
      <c r="GP123" s="11">
        <v>0.35</v>
      </c>
      <c r="GQ123" s="11">
        <v>0.35</v>
      </c>
      <c r="GR123" s="11">
        <v>0.35</v>
      </c>
      <c r="GS123" s="11">
        <v>0.35</v>
      </c>
      <c r="GT123" s="11">
        <v>0.35</v>
      </c>
      <c r="GU123" s="11">
        <v>0.35</v>
      </c>
      <c r="GW123" s="11">
        <v>0.35</v>
      </c>
      <c r="GX123" s="11">
        <v>0.35</v>
      </c>
      <c r="GY123" s="11">
        <v>0.35</v>
      </c>
      <c r="GZ123" s="11">
        <v>0.35</v>
      </c>
      <c r="HA123" s="11">
        <v>0.35</v>
      </c>
      <c r="HB123" s="11">
        <v>0.35</v>
      </c>
      <c r="HD123" s="11">
        <v>0.35</v>
      </c>
      <c r="HE123" s="11">
        <v>0.35</v>
      </c>
      <c r="HF123" s="11">
        <v>0.35</v>
      </c>
      <c r="HG123" s="11">
        <v>0.35</v>
      </c>
      <c r="HH123" s="11">
        <v>0.35</v>
      </c>
      <c r="HI123" s="11">
        <v>0.35</v>
      </c>
      <c r="HK123" s="11">
        <v>0.35</v>
      </c>
      <c r="HL123" s="11">
        <v>0.35</v>
      </c>
      <c r="HM123" s="11">
        <v>0.35</v>
      </c>
      <c r="HN123" s="11">
        <v>0.35</v>
      </c>
      <c r="HO123" s="11">
        <v>0.35</v>
      </c>
      <c r="HP123" s="11">
        <v>0.35</v>
      </c>
      <c r="HR123" s="11">
        <v>0.35</v>
      </c>
      <c r="HS123" s="11">
        <v>0.35</v>
      </c>
      <c r="HT123" s="11">
        <v>0.35</v>
      </c>
      <c r="HU123" s="11">
        <v>0.35</v>
      </c>
      <c r="HV123" s="11">
        <v>0.35</v>
      </c>
      <c r="HW123" s="11">
        <v>0.35</v>
      </c>
      <c r="HY123" s="11">
        <v>0.35</v>
      </c>
      <c r="HZ123" s="11">
        <v>0.35</v>
      </c>
      <c r="IA123" s="11">
        <v>0.35</v>
      </c>
      <c r="IB123" s="11">
        <v>0.35</v>
      </c>
      <c r="IC123" s="11">
        <v>0.35</v>
      </c>
      <c r="ID123" s="11">
        <v>0.35</v>
      </c>
      <c r="IF123" s="11">
        <v>0.35</v>
      </c>
      <c r="IG123" s="11">
        <v>0.35</v>
      </c>
      <c r="IH123" s="11">
        <v>0.35</v>
      </c>
      <c r="II123" s="11">
        <v>0.35</v>
      </c>
      <c r="IJ123" s="11">
        <v>0.35</v>
      </c>
      <c r="IK123" s="11">
        <v>0.35</v>
      </c>
      <c r="IM123" s="11">
        <v>0.35</v>
      </c>
      <c r="IN123" s="11">
        <v>0.35</v>
      </c>
      <c r="IP123" s="11">
        <v>0.35</v>
      </c>
      <c r="IQ123" s="11">
        <v>0.35</v>
      </c>
      <c r="IR123" s="11">
        <v>0.35</v>
      </c>
      <c r="IT123" s="11">
        <v>0.35</v>
      </c>
      <c r="IU123" s="11">
        <v>0.35</v>
      </c>
      <c r="IV123" s="11">
        <v>0.35</v>
      </c>
      <c r="IW123" s="11">
        <v>0.35</v>
      </c>
      <c r="IX123" s="11">
        <v>0.35</v>
      </c>
      <c r="IY123" s="11">
        <v>0.35</v>
      </c>
      <c r="JA123" s="11">
        <v>0.35</v>
      </c>
      <c r="JB123" s="11">
        <v>0.35</v>
      </c>
      <c r="JC123" s="11">
        <v>0.35</v>
      </c>
      <c r="JD123" s="11">
        <v>0.35</v>
      </c>
      <c r="JE123" s="11">
        <v>0.35</v>
      </c>
      <c r="JF123" s="11">
        <v>0.35</v>
      </c>
      <c r="JH123" s="11">
        <v>0.35</v>
      </c>
      <c r="JI123" s="11">
        <v>0.35</v>
      </c>
      <c r="JJ123" s="11">
        <v>0.35</v>
      </c>
      <c r="JK123" s="11">
        <v>0.35</v>
      </c>
      <c r="JL123" s="11">
        <v>0.35</v>
      </c>
      <c r="JM123" s="11">
        <v>0.35</v>
      </c>
      <c r="JO123" s="11">
        <v>0.17</v>
      </c>
      <c r="YA123" s="11">
        <v>0.88</v>
      </c>
      <c r="YC123" s="11">
        <v>3.5</v>
      </c>
      <c r="YD123" s="11">
        <v>3.5</v>
      </c>
      <c r="YE123" s="11">
        <v>3.5</v>
      </c>
      <c r="YF123" s="11">
        <v>3.5</v>
      </c>
      <c r="YG123" s="11">
        <v>3.5</v>
      </c>
      <c r="YH123" s="11">
        <v>3.5</v>
      </c>
      <c r="YJ123" s="11">
        <v>3.5</v>
      </c>
      <c r="YK123" s="11">
        <v>2.63</v>
      </c>
    </row>
    <row r="124" hidden="1" spans="1:661">
      <c r="A124" s="11" t="s">
        <v>726</v>
      </c>
      <c r="E124" s="11">
        <v>160</v>
      </c>
      <c r="F124" s="11">
        <v>8.08</v>
      </c>
      <c r="G124" s="572">
        <v>291200</v>
      </c>
      <c r="H124" s="572">
        <v>291200</v>
      </c>
      <c r="I124" s="206">
        <f t="shared" si="2"/>
        <v>8.08</v>
      </c>
      <c r="J124" s="11">
        <v>0.6</v>
      </c>
      <c r="K124" s="11">
        <v>0.6</v>
      </c>
      <c r="L124" s="11">
        <v>0.6</v>
      </c>
      <c r="M124" s="11">
        <v>0.6</v>
      </c>
      <c r="N124" s="11">
        <v>0.6</v>
      </c>
      <c r="P124" s="11">
        <v>0.6</v>
      </c>
      <c r="Q124" s="11">
        <v>0.6</v>
      </c>
      <c r="R124" s="11">
        <v>0.6</v>
      </c>
      <c r="BX124" s="11">
        <v>0.15</v>
      </c>
      <c r="BY124" s="11">
        <v>0.15</v>
      </c>
      <c r="CA124" s="11">
        <v>0.15</v>
      </c>
      <c r="CB124" s="11">
        <v>0.15</v>
      </c>
      <c r="CC124" s="11">
        <v>0.15</v>
      </c>
      <c r="CD124" s="11">
        <v>0.15</v>
      </c>
      <c r="CJ124" s="11">
        <v>0.2</v>
      </c>
      <c r="CK124" s="11">
        <v>0.2</v>
      </c>
      <c r="CL124" s="11">
        <v>0.2</v>
      </c>
      <c r="CM124" s="11">
        <v>0.2</v>
      </c>
      <c r="CO124" s="11">
        <v>0.2</v>
      </c>
      <c r="CP124" s="11">
        <v>0.2</v>
      </c>
      <c r="CQ124" s="11">
        <v>0.2</v>
      </c>
      <c r="CR124" s="11">
        <v>0.2</v>
      </c>
      <c r="CS124" s="11">
        <v>0.2</v>
      </c>
      <c r="CT124" s="11">
        <v>0.2</v>
      </c>
      <c r="CV124" s="11">
        <v>0.2</v>
      </c>
      <c r="CW124" s="11">
        <v>0.2</v>
      </c>
      <c r="CX124" s="11">
        <v>0.2</v>
      </c>
      <c r="CY124" s="11">
        <v>0.2</v>
      </c>
      <c r="CZ124" s="11">
        <v>0.2</v>
      </c>
      <c r="DA124" s="11">
        <v>0.2</v>
      </c>
      <c r="DC124" s="11">
        <v>0.2</v>
      </c>
      <c r="DD124" s="11">
        <v>0.2</v>
      </c>
      <c r="DE124" s="11">
        <v>0.2</v>
      </c>
      <c r="DF124" s="11">
        <v>0.2</v>
      </c>
      <c r="DG124" s="11">
        <v>0.2</v>
      </c>
      <c r="DH124" s="11">
        <v>0.2</v>
      </c>
      <c r="DJ124" s="11">
        <v>0.2</v>
      </c>
      <c r="DK124" s="11">
        <v>0.2</v>
      </c>
      <c r="DL124" s="11">
        <v>0.2</v>
      </c>
      <c r="DM124" s="11">
        <v>0.2</v>
      </c>
      <c r="DN124" s="11">
        <v>0.2</v>
      </c>
      <c r="DO124" s="11">
        <v>0.2</v>
      </c>
      <c r="DQ124" s="11">
        <v>0.2</v>
      </c>
      <c r="DR124" s="11">
        <v>0.2</v>
      </c>
      <c r="DS124" s="11">
        <v>0.2</v>
      </c>
      <c r="DT124" s="11">
        <v>0.2</v>
      </c>
      <c r="DU124" s="11">
        <v>0.2</v>
      </c>
      <c r="DV124" s="11">
        <v>0.2</v>
      </c>
      <c r="DX124" s="11">
        <v>0.2</v>
      </c>
      <c r="DY124" s="11">
        <v>0.2</v>
      </c>
      <c r="DZ124" s="11">
        <v>0.2</v>
      </c>
      <c r="EA124" s="11">
        <v>0.2</v>
      </c>
      <c r="EB124" s="11">
        <v>0.2</v>
      </c>
      <c r="EC124" s="11">
        <v>0.2</v>
      </c>
      <c r="EE124" s="11">
        <v>0.2</v>
      </c>
      <c r="EF124" s="11">
        <v>0.2</v>
      </c>
      <c r="EG124" s="11">
        <v>0.2</v>
      </c>
      <c r="EH124" s="11">
        <v>0.2</v>
      </c>
      <c r="EI124" s="11">
        <v>0.2</v>
      </c>
      <c r="EJ124" s="11">
        <v>0.2</v>
      </c>
      <c r="EL124" s="11">
        <v>0.2</v>
      </c>
      <c r="EM124" s="11">
        <v>0.2</v>
      </c>
      <c r="EN124" s="11">
        <v>0.2</v>
      </c>
      <c r="EO124" s="11">
        <v>0.2</v>
      </c>
      <c r="EP124" s="11">
        <v>0.2</v>
      </c>
      <c r="EQ124" s="11">
        <v>0.2</v>
      </c>
      <c r="ES124" s="11">
        <v>0.2</v>
      </c>
      <c r="ET124" s="11">
        <v>0.2</v>
      </c>
      <c r="EZ124" s="11">
        <v>0.2</v>
      </c>
      <c r="FA124" s="11">
        <v>0.2</v>
      </c>
      <c r="FB124" s="11">
        <v>0.2</v>
      </c>
      <c r="FC124" s="11">
        <v>0.2</v>
      </c>
      <c r="FD124" s="11">
        <v>0.2</v>
      </c>
      <c r="FE124" s="11">
        <v>0.2</v>
      </c>
      <c r="FG124" s="11">
        <v>0.2</v>
      </c>
      <c r="FH124" s="11">
        <v>0.88</v>
      </c>
      <c r="FI124" s="11">
        <v>1.56</v>
      </c>
      <c r="FJ124" s="11">
        <v>1.56</v>
      </c>
      <c r="FK124" s="11">
        <v>1.56</v>
      </c>
      <c r="FL124" s="11">
        <v>1.56</v>
      </c>
      <c r="FN124" s="11">
        <v>1.56</v>
      </c>
      <c r="FO124" s="11">
        <v>1.56</v>
      </c>
      <c r="FP124" s="11">
        <v>1.67</v>
      </c>
      <c r="FQ124" s="11">
        <v>1.79</v>
      </c>
      <c r="FR124" s="11">
        <v>1.79</v>
      </c>
      <c r="FS124" s="11">
        <v>1.79</v>
      </c>
      <c r="FU124" s="11">
        <v>4.17</v>
      </c>
      <c r="FV124" s="11">
        <v>6.55</v>
      </c>
      <c r="FW124" s="11">
        <v>6.55</v>
      </c>
      <c r="FX124" s="11">
        <v>6.55</v>
      </c>
      <c r="FY124" s="11">
        <v>6.55</v>
      </c>
      <c r="FZ124" s="11">
        <v>4.17</v>
      </c>
      <c r="GB124" s="11">
        <v>1.79</v>
      </c>
      <c r="GC124" s="11">
        <v>1.79</v>
      </c>
      <c r="GD124" s="11">
        <v>1.79</v>
      </c>
      <c r="GE124" s="11">
        <v>1.79</v>
      </c>
      <c r="GF124" s="11">
        <v>1.79</v>
      </c>
      <c r="GG124" s="11">
        <v>1.79</v>
      </c>
      <c r="GI124" s="11">
        <v>1.79</v>
      </c>
      <c r="GJ124" s="11">
        <v>1.79</v>
      </c>
      <c r="GK124" s="11">
        <v>1.79</v>
      </c>
      <c r="GL124" s="11">
        <v>0.99</v>
      </c>
      <c r="GM124" s="11">
        <v>0.2</v>
      </c>
      <c r="GN124" s="11">
        <v>0.2</v>
      </c>
      <c r="GP124" s="11">
        <v>0.2</v>
      </c>
      <c r="GQ124" s="11">
        <v>0.2</v>
      </c>
      <c r="GR124" s="11">
        <v>0.2</v>
      </c>
      <c r="GS124" s="11">
        <v>0.2</v>
      </c>
      <c r="GT124" s="11">
        <v>0.2</v>
      </c>
      <c r="GU124" s="11">
        <v>0.2</v>
      </c>
      <c r="GW124" s="11">
        <v>0.2</v>
      </c>
      <c r="GX124" s="11">
        <v>0.2</v>
      </c>
      <c r="GY124" s="11">
        <v>0.2</v>
      </c>
      <c r="GZ124" s="11">
        <v>0.2</v>
      </c>
      <c r="HA124" s="11">
        <v>0.2</v>
      </c>
      <c r="HB124" s="11">
        <v>0.2</v>
      </c>
      <c r="HD124" s="11">
        <v>0.2</v>
      </c>
      <c r="HE124" s="11">
        <v>0.2</v>
      </c>
      <c r="HF124" s="11">
        <v>0.2</v>
      </c>
      <c r="HG124" s="11">
        <v>0.2</v>
      </c>
      <c r="HH124" s="11">
        <v>0.2</v>
      </c>
      <c r="HI124" s="11">
        <v>0.2</v>
      </c>
      <c r="HK124" s="11">
        <v>0.2</v>
      </c>
      <c r="HL124" s="11">
        <v>0.2</v>
      </c>
      <c r="HM124" s="11">
        <v>0.2</v>
      </c>
      <c r="HN124" s="11">
        <v>0.2</v>
      </c>
      <c r="HO124" s="11">
        <v>0.2</v>
      </c>
      <c r="HP124" s="11">
        <v>0.2</v>
      </c>
      <c r="HR124" s="11">
        <v>0.2</v>
      </c>
      <c r="HS124" s="11">
        <v>0.2</v>
      </c>
      <c r="HT124" s="11">
        <v>0.2</v>
      </c>
      <c r="HU124" s="11">
        <v>0.2</v>
      </c>
      <c r="HV124" s="11">
        <v>0.2</v>
      </c>
      <c r="HW124" s="11">
        <v>0.2</v>
      </c>
      <c r="HY124" s="11">
        <v>0.2</v>
      </c>
      <c r="HZ124" s="11">
        <v>0.2</v>
      </c>
      <c r="IA124" s="11">
        <v>0.2</v>
      </c>
      <c r="IB124" s="11">
        <v>0.2</v>
      </c>
      <c r="IC124" s="11">
        <v>0.2</v>
      </c>
      <c r="ID124" s="11">
        <v>0.2</v>
      </c>
      <c r="IF124" s="11">
        <v>0.2</v>
      </c>
      <c r="IG124" s="11">
        <v>0.2</v>
      </c>
      <c r="IH124" s="11">
        <v>0.2</v>
      </c>
      <c r="II124" s="11">
        <v>0.2</v>
      </c>
      <c r="IJ124" s="11">
        <v>0.2</v>
      </c>
      <c r="IK124" s="11">
        <v>0.2</v>
      </c>
      <c r="IM124" s="11">
        <v>0.2</v>
      </c>
      <c r="IN124" s="11">
        <v>0.2</v>
      </c>
      <c r="IP124" s="11">
        <v>0.2</v>
      </c>
      <c r="IQ124" s="11">
        <v>0.2</v>
      </c>
      <c r="IR124" s="11">
        <v>0.2</v>
      </c>
      <c r="IT124" s="11">
        <v>0.2</v>
      </c>
      <c r="IU124" s="11">
        <v>0.2</v>
      </c>
      <c r="IV124" s="11">
        <v>0.2</v>
      </c>
      <c r="IW124" s="11">
        <v>0.2</v>
      </c>
      <c r="IX124" s="11">
        <v>0.2</v>
      </c>
      <c r="IY124" s="11">
        <v>0.2</v>
      </c>
      <c r="JA124" s="11">
        <v>0.2</v>
      </c>
      <c r="JB124" s="11">
        <v>0.2</v>
      </c>
      <c r="JC124" s="11">
        <v>0.2</v>
      </c>
      <c r="JD124" s="11">
        <v>0.2</v>
      </c>
      <c r="JE124" s="11">
        <v>0.2</v>
      </c>
      <c r="JF124" s="11">
        <v>0.2</v>
      </c>
      <c r="JH124" s="11">
        <v>0.2</v>
      </c>
      <c r="JI124" s="11">
        <v>1.02</v>
      </c>
      <c r="JJ124" s="11">
        <v>1.84</v>
      </c>
      <c r="JK124" s="11">
        <v>1.84</v>
      </c>
      <c r="JL124" s="11">
        <v>1.84</v>
      </c>
      <c r="JM124" s="11">
        <v>1.75</v>
      </c>
      <c r="JO124" s="11">
        <v>1.56</v>
      </c>
      <c r="JP124" s="11">
        <v>1.46</v>
      </c>
      <c r="JQ124" s="11">
        <v>4.37</v>
      </c>
      <c r="JR124" s="11">
        <v>7.28</v>
      </c>
      <c r="JS124" s="11">
        <v>7.28</v>
      </c>
      <c r="JT124" s="11">
        <v>4.08</v>
      </c>
      <c r="JV124" s="11">
        <v>0.87</v>
      </c>
      <c r="JW124" s="11">
        <v>0.87</v>
      </c>
      <c r="JX124" s="11">
        <v>0.87</v>
      </c>
      <c r="JY124" s="11">
        <v>0.87</v>
      </c>
      <c r="JZ124" s="11">
        <v>0.98</v>
      </c>
      <c r="KA124" s="11">
        <v>1.09</v>
      </c>
      <c r="KC124" s="11">
        <v>1.09</v>
      </c>
      <c r="KD124" s="11">
        <v>1.09</v>
      </c>
      <c r="KE124" s="11">
        <v>1.09</v>
      </c>
      <c r="KF124" s="11">
        <v>1.09</v>
      </c>
      <c r="KG124" s="11">
        <v>0.55</v>
      </c>
      <c r="YA124" s="11">
        <v>0.5</v>
      </c>
      <c r="YC124" s="11">
        <v>2</v>
      </c>
      <c r="YD124" s="11">
        <v>2</v>
      </c>
      <c r="YE124" s="11">
        <v>2</v>
      </c>
      <c r="YF124" s="11">
        <v>2</v>
      </c>
      <c r="YG124" s="11">
        <v>2</v>
      </c>
      <c r="YH124" s="11">
        <v>2</v>
      </c>
      <c r="YJ124" s="11">
        <v>2</v>
      </c>
      <c r="YK124" s="11">
        <v>1.5</v>
      </c>
    </row>
    <row r="125" hidden="1" spans="1:661">
      <c r="A125" s="11" t="s">
        <v>727</v>
      </c>
      <c r="E125" s="11">
        <v>50</v>
      </c>
      <c r="F125" s="11">
        <v>1.5</v>
      </c>
      <c r="G125" s="572">
        <v>100000</v>
      </c>
      <c r="H125" s="572">
        <v>100000</v>
      </c>
      <c r="I125" s="206">
        <f t="shared" si="2"/>
        <v>1.5</v>
      </c>
      <c r="J125" s="11">
        <v>0.19</v>
      </c>
      <c r="K125" s="11">
        <v>0.19</v>
      </c>
      <c r="L125" s="11">
        <v>0.19</v>
      </c>
      <c r="M125" s="11">
        <v>0.19</v>
      </c>
      <c r="N125" s="11">
        <v>0.19</v>
      </c>
      <c r="P125" s="11">
        <v>0.19</v>
      </c>
      <c r="Q125" s="11">
        <v>0.19</v>
      </c>
      <c r="R125" s="11">
        <v>0.19</v>
      </c>
      <c r="BX125" s="11">
        <v>0.05</v>
      </c>
      <c r="BY125" s="11">
        <v>0.05</v>
      </c>
      <c r="CA125" s="11">
        <v>0.05</v>
      </c>
      <c r="CB125" s="11">
        <v>0.05</v>
      </c>
      <c r="CC125" s="11">
        <v>0.05</v>
      </c>
      <c r="CD125" s="11">
        <v>0.05</v>
      </c>
      <c r="CJ125" s="11">
        <v>0.06</v>
      </c>
      <c r="CK125" s="11">
        <v>0.06</v>
      </c>
      <c r="CL125" s="11">
        <v>0.06</v>
      </c>
      <c r="CM125" s="11">
        <v>0.06</v>
      </c>
      <c r="CO125" s="11">
        <v>0.06</v>
      </c>
      <c r="CP125" s="11">
        <v>0.06</v>
      </c>
      <c r="CQ125" s="11">
        <v>0.06</v>
      </c>
      <c r="CR125" s="11">
        <v>0.06</v>
      </c>
      <c r="CS125" s="11">
        <v>0.06</v>
      </c>
      <c r="CT125" s="11">
        <v>0.06</v>
      </c>
      <c r="CV125" s="11">
        <v>0.06</v>
      </c>
      <c r="CW125" s="11">
        <v>0.06</v>
      </c>
      <c r="CX125" s="11">
        <v>0.06</v>
      </c>
      <c r="CY125" s="11">
        <v>0.06</v>
      </c>
      <c r="CZ125" s="11">
        <v>0.06</v>
      </c>
      <c r="DA125" s="11">
        <v>0.06</v>
      </c>
      <c r="DC125" s="11">
        <v>0.06</v>
      </c>
      <c r="DD125" s="11">
        <v>0.06</v>
      </c>
      <c r="DE125" s="11">
        <v>0.06</v>
      </c>
      <c r="DF125" s="11">
        <v>0.06</v>
      </c>
      <c r="DG125" s="11">
        <v>0.06</v>
      </c>
      <c r="DH125" s="11">
        <v>0.06</v>
      </c>
      <c r="DJ125" s="11">
        <v>0.06</v>
      </c>
      <c r="DK125" s="11">
        <v>0.06</v>
      </c>
      <c r="DL125" s="11">
        <v>0.06</v>
      </c>
      <c r="DM125" s="11">
        <v>0.06</v>
      </c>
      <c r="DN125" s="11">
        <v>0.06</v>
      </c>
      <c r="DO125" s="11">
        <v>0.06</v>
      </c>
      <c r="DQ125" s="11">
        <v>0.06</v>
      </c>
      <c r="DR125" s="11">
        <v>0.06</v>
      </c>
      <c r="DS125" s="11">
        <v>0.06</v>
      </c>
      <c r="DT125" s="11">
        <v>0.06</v>
      </c>
      <c r="DU125" s="11">
        <v>0.06</v>
      </c>
      <c r="DV125" s="11">
        <v>0.06</v>
      </c>
      <c r="DX125" s="11">
        <v>0.06</v>
      </c>
      <c r="DY125" s="11">
        <v>0.06</v>
      </c>
      <c r="DZ125" s="11">
        <v>0.06</v>
      </c>
      <c r="EA125" s="11">
        <v>0.06</v>
      </c>
      <c r="EB125" s="11">
        <v>0.06</v>
      </c>
      <c r="EC125" s="11">
        <v>0.06</v>
      </c>
      <c r="EE125" s="11">
        <v>0.06</v>
      </c>
      <c r="EF125" s="11">
        <v>0.06</v>
      </c>
      <c r="EG125" s="11">
        <v>0.06</v>
      </c>
      <c r="EH125" s="11">
        <v>0.06</v>
      </c>
      <c r="EI125" s="11">
        <v>0.06</v>
      </c>
      <c r="EJ125" s="11">
        <v>0.06</v>
      </c>
      <c r="EL125" s="11">
        <v>0.06</v>
      </c>
      <c r="EM125" s="11">
        <v>0.06</v>
      </c>
      <c r="EN125" s="11">
        <v>0.06</v>
      </c>
      <c r="EO125" s="11">
        <v>0.06</v>
      </c>
      <c r="EP125" s="11">
        <v>0.06</v>
      </c>
      <c r="EQ125" s="11">
        <v>0.06</v>
      </c>
      <c r="ES125" s="11">
        <v>0.06</v>
      </c>
      <c r="ET125" s="11">
        <v>0.06</v>
      </c>
      <c r="EZ125" s="11">
        <v>0.06</v>
      </c>
      <c r="FA125" s="11">
        <v>0.06</v>
      </c>
      <c r="FB125" s="11">
        <v>0.06</v>
      </c>
      <c r="FC125" s="11">
        <v>0.06</v>
      </c>
      <c r="FD125" s="11">
        <v>0.06</v>
      </c>
      <c r="FE125" s="11">
        <v>0.06</v>
      </c>
      <c r="FG125" s="11">
        <v>0.06</v>
      </c>
      <c r="FH125" s="11">
        <v>0.06</v>
      </c>
      <c r="FI125" s="11">
        <v>0.06</v>
      </c>
      <c r="FJ125" s="11">
        <v>0.06</v>
      </c>
      <c r="FK125" s="11">
        <v>0.06</v>
      </c>
      <c r="FL125" s="11">
        <v>0.06</v>
      </c>
      <c r="FN125" s="11">
        <v>0.06</v>
      </c>
      <c r="FO125" s="11">
        <v>0.06</v>
      </c>
      <c r="FP125" s="11">
        <v>0.06</v>
      </c>
      <c r="FQ125" s="11">
        <v>0.06</v>
      </c>
      <c r="FR125" s="11">
        <v>0.06</v>
      </c>
      <c r="FS125" s="11">
        <v>0.06</v>
      </c>
      <c r="FU125" s="11">
        <v>0.06</v>
      </c>
      <c r="FV125" s="11">
        <v>0.06</v>
      </c>
      <c r="FW125" s="11">
        <v>0.06</v>
      </c>
      <c r="FX125" s="11">
        <v>0.06</v>
      </c>
      <c r="FY125" s="11">
        <v>0.06</v>
      </c>
      <c r="FZ125" s="11">
        <v>0.06</v>
      </c>
      <c r="GB125" s="11">
        <v>0.06</v>
      </c>
      <c r="GC125" s="11">
        <v>0.06</v>
      </c>
      <c r="GD125" s="11">
        <v>0.06</v>
      </c>
      <c r="GE125" s="11">
        <v>0.06</v>
      </c>
      <c r="GF125" s="11">
        <v>0.06</v>
      </c>
      <c r="GG125" s="11">
        <v>0.06</v>
      </c>
      <c r="GI125" s="11">
        <v>0.06</v>
      </c>
      <c r="GJ125" s="11">
        <v>0.06</v>
      </c>
      <c r="GK125" s="11">
        <v>0.06</v>
      </c>
      <c r="GL125" s="11">
        <v>0.06</v>
      </c>
      <c r="GM125" s="11">
        <v>0.06</v>
      </c>
      <c r="GN125" s="11">
        <v>0.06</v>
      </c>
      <c r="GP125" s="11">
        <v>0.06</v>
      </c>
      <c r="GQ125" s="11">
        <v>0.06</v>
      </c>
      <c r="GR125" s="11">
        <v>0.06</v>
      </c>
      <c r="GS125" s="11">
        <v>0.06</v>
      </c>
      <c r="GT125" s="11">
        <v>0.06</v>
      </c>
      <c r="GU125" s="11">
        <v>0.06</v>
      </c>
      <c r="GW125" s="11">
        <v>0.06</v>
      </c>
      <c r="GX125" s="11">
        <v>0.06</v>
      </c>
      <c r="GY125" s="11">
        <v>0.06</v>
      </c>
      <c r="GZ125" s="11">
        <v>0.06</v>
      </c>
      <c r="HA125" s="11">
        <v>0.06</v>
      </c>
      <c r="HB125" s="11">
        <v>0.06</v>
      </c>
      <c r="HD125" s="11">
        <v>0.06</v>
      </c>
      <c r="HE125" s="11">
        <v>0.06</v>
      </c>
      <c r="HF125" s="11">
        <v>0.06</v>
      </c>
      <c r="HG125" s="11">
        <v>0.06</v>
      </c>
      <c r="HH125" s="11">
        <v>0.06</v>
      </c>
      <c r="HI125" s="11">
        <v>0.06</v>
      </c>
      <c r="HK125" s="11">
        <v>0.06</v>
      </c>
      <c r="HL125" s="11">
        <v>0.06</v>
      </c>
      <c r="HM125" s="11">
        <v>0.06</v>
      </c>
      <c r="HN125" s="11">
        <v>0.06</v>
      </c>
      <c r="HO125" s="11">
        <v>0.06</v>
      </c>
      <c r="HP125" s="11">
        <v>0.06</v>
      </c>
      <c r="HR125" s="11">
        <v>0.06</v>
      </c>
      <c r="HS125" s="11">
        <v>0.06</v>
      </c>
      <c r="HT125" s="11">
        <v>0.06</v>
      </c>
      <c r="HU125" s="11">
        <v>0.06</v>
      </c>
      <c r="HV125" s="11">
        <v>0.06</v>
      </c>
      <c r="HW125" s="11">
        <v>0.06</v>
      </c>
      <c r="HY125" s="11">
        <v>0.06</v>
      </c>
      <c r="HZ125" s="11">
        <v>0.06</v>
      </c>
      <c r="IA125" s="11">
        <v>0.06</v>
      </c>
      <c r="IB125" s="11">
        <v>0.06</v>
      </c>
      <c r="IC125" s="11">
        <v>0.06</v>
      </c>
      <c r="ID125" s="11">
        <v>0.06</v>
      </c>
      <c r="IF125" s="11">
        <v>0.06</v>
      </c>
      <c r="IG125" s="11">
        <v>0.06</v>
      </c>
      <c r="IH125" s="11">
        <v>0.06</v>
      </c>
      <c r="II125" s="11">
        <v>0.06</v>
      </c>
      <c r="IJ125" s="11">
        <v>0.06</v>
      </c>
      <c r="IK125" s="11">
        <v>0.06</v>
      </c>
      <c r="IM125" s="11">
        <v>0.06</v>
      </c>
      <c r="IN125" s="11">
        <v>0.06</v>
      </c>
      <c r="IP125" s="11">
        <v>0.06</v>
      </c>
      <c r="IQ125" s="11">
        <v>0.06</v>
      </c>
      <c r="IR125" s="11">
        <v>0.06</v>
      </c>
      <c r="IT125" s="11">
        <v>0.06</v>
      </c>
      <c r="IU125" s="11">
        <v>0.06</v>
      </c>
      <c r="IV125" s="11">
        <v>0.06</v>
      </c>
      <c r="IW125" s="11">
        <v>0.06</v>
      </c>
      <c r="IX125" s="11">
        <v>0.06</v>
      </c>
      <c r="IY125" s="11">
        <v>0.06</v>
      </c>
      <c r="JA125" s="11">
        <v>0.06</v>
      </c>
      <c r="JB125" s="11">
        <v>0.06</v>
      </c>
      <c r="JC125" s="11">
        <v>0.06</v>
      </c>
      <c r="JD125" s="11">
        <v>0.06</v>
      </c>
      <c r="JE125" s="11">
        <v>0.06</v>
      </c>
      <c r="JF125" s="11">
        <v>0.06</v>
      </c>
      <c r="JH125" s="11">
        <v>0.06</v>
      </c>
      <c r="JI125" s="11">
        <v>0.06</v>
      </c>
      <c r="JJ125" s="11">
        <v>0.06</v>
      </c>
      <c r="JK125" s="11">
        <v>0.06</v>
      </c>
      <c r="JL125" s="11">
        <v>0.06</v>
      </c>
      <c r="JM125" s="11">
        <v>0.06</v>
      </c>
      <c r="JO125" s="11">
        <v>0.03</v>
      </c>
      <c r="LL125" s="11">
        <v>1.26</v>
      </c>
      <c r="LM125" s="11">
        <v>2.51</v>
      </c>
      <c r="LN125" s="11">
        <v>2.09</v>
      </c>
      <c r="LO125" s="11">
        <v>1.68</v>
      </c>
      <c r="LP125" s="11">
        <v>5.03</v>
      </c>
      <c r="LQ125" s="11">
        <v>8.38</v>
      </c>
      <c r="LS125" s="11">
        <v>4.75</v>
      </c>
      <c r="LT125" s="11">
        <v>1.12</v>
      </c>
      <c r="LU125" s="11">
        <v>1.12</v>
      </c>
      <c r="LV125" s="11">
        <v>1.4</v>
      </c>
      <c r="LW125" s="11">
        <v>1.68</v>
      </c>
      <c r="LX125" s="11">
        <v>1.68</v>
      </c>
      <c r="LZ125" s="11">
        <v>0.84</v>
      </c>
      <c r="YA125" s="11">
        <v>0.16</v>
      </c>
      <c r="YC125" s="11">
        <v>0.63</v>
      </c>
      <c r="YD125" s="11">
        <v>0.63</v>
      </c>
      <c r="YE125" s="11">
        <v>0.63</v>
      </c>
      <c r="YF125" s="11">
        <v>0.63</v>
      </c>
      <c r="YG125" s="11">
        <v>0.63</v>
      </c>
      <c r="YH125" s="11">
        <v>0.63</v>
      </c>
      <c r="YJ125" s="11">
        <v>0.63</v>
      </c>
      <c r="YK125" s="11">
        <v>0.47</v>
      </c>
    </row>
    <row r="126" hidden="1" spans="1:661">
      <c r="A126" s="11" t="s">
        <v>728</v>
      </c>
      <c r="E126" s="11">
        <v>195</v>
      </c>
      <c r="F126" s="11">
        <v>5.85</v>
      </c>
      <c r="G126" s="572">
        <v>390000</v>
      </c>
      <c r="H126" s="572">
        <v>390000</v>
      </c>
      <c r="I126" s="206">
        <f t="shared" si="2"/>
        <v>5.85</v>
      </c>
      <c r="J126" s="11">
        <v>0.73</v>
      </c>
      <c r="K126" s="11">
        <v>0.73</v>
      </c>
      <c r="L126" s="11">
        <v>0.73</v>
      </c>
      <c r="M126" s="11">
        <v>0.73</v>
      </c>
      <c r="N126" s="11">
        <v>0.73</v>
      </c>
      <c r="P126" s="11">
        <v>0.73</v>
      </c>
      <c r="Q126" s="11">
        <v>0.73</v>
      </c>
      <c r="R126" s="11">
        <v>0.73</v>
      </c>
      <c r="BX126" s="11">
        <v>0.18</v>
      </c>
      <c r="BY126" s="11">
        <v>0.18</v>
      </c>
      <c r="CA126" s="11">
        <v>0.18</v>
      </c>
      <c r="CB126" s="11">
        <v>0.18</v>
      </c>
      <c r="CC126" s="11">
        <v>0.18</v>
      </c>
      <c r="CD126" s="11">
        <v>0.18</v>
      </c>
      <c r="CJ126" s="11">
        <v>0.24</v>
      </c>
      <c r="CK126" s="11">
        <v>0.24</v>
      </c>
      <c r="CL126" s="11">
        <v>0.24</v>
      </c>
      <c r="CM126" s="11">
        <v>0.24</v>
      </c>
      <c r="CO126" s="11">
        <v>0.24</v>
      </c>
      <c r="CP126" s="11">
        <v>0.24</v>
      </c>
      <c r="CQ126" s="11">
        <v>0.24</v>
      </c>
      <c r="CR126" s="11">
        <v>0.24</v>
      </c>
      <c r="CS126" s="11">
        <v>0.24</v>
      </c>
      <c r="CT126" s="11">
        <v>0.24</v>
      </c>
      <c r="CV126" s="11">
        <v>0.24</v>
      </c>
      <c r="CW126" s="11">
        <v>0.24</v>
      </c>
      <c r="CX126" s="11">
        <v>0.24</v>
      </c>
      <c r="CY126" s="11">
        <v>0.24</v>
      </c>
      <c r="CZ126" s="11">
        <v>0.24</v>
      </c>
      <c r="DA126" s="11">
        <v>0.24</v>
      </c>
      <c r="DC126" s="11">
        <v>0.24</v>
      </c>
      <c r="DD126" s="11">
        <v>0.24</v>
      </c>
      <c r="DE126" s="11">
        <v>0.24</v>
      </c>
      <c r="DF126" s="11">
        <v>0.24</v>
      </c>
      <c r="DG126" s="11">
        <v>0.24</v>
      </c>
      <c r="DH126" s="11">
        <v>0.24</v>
      </c>
      <c r="DJ126" s="11">
        <v>0.24</v>
      </c>
      <c r="DK126" s="11">
        <v>0.24</v>
      </c>
      <c r="DL126" s="11">
        <v>0.24</v>
      </c>
      <c r="DM126" s="11">
        <v>0.24</v>
      </c>
      <c r="DN126" s="11">
        <v>0.24</v>
      </c>
      <c r="DO126" s="11">
        <v>0.24</v>
      </c>
      <c r="DQ126" s="11">
        <v>0.24</v>
      </c>
      <c r="DR126" s="11">
        <v>0.24</v>
      </c>
      <c r="DS126" s="11">
        <v>0.24</v>
      </c>
      <c r="DT126" s="11">
        <v>0.24</v>
      </c>
      <c r="DU126" s="11">
        <v>0.24</v>
      </c>
      <c r="DV126" s="11">
        <v>0.24</v>
      </c>
      <c r="DX126" s="11">
        <v>0.24</v>
      </c>
      <c r="DY126" s="11">
        <v>0.24</v>
      </c>
      <c r="DZ126" s="11">
        <v>0.24</v>
      </c>
      <c r="EA126" s="11">
        <v>0.24</v>
      </c>
      <c r="EB126" s="11">
        <v>0.24</v>
      </c>
      <c r="EC126" s="11">
        <v>0.24</v>
      </c>
      <c r="EE126" s="11">
        <v>0.24</v>
      </c>
      <c r="EF126" s="11">
        <v>0.24</v>
      </c>
      <c r="EG126" s="11">
        <v>0.24</v>
      </c>
      <c r="EH126" s="11">
        <v>0.24</v>
      </c>
      <c r="EI126" s="11">
        <v>0.24</v>
      </c>
      <c r="EJ126" s="11">
        <v>0.24</v>
      </c>
      <c r="EL126" s="11">
        <v>0.24</v>
      </c>
      <c r="EM126" s="11">
        <v>0.24</v>
      </c>
      <c r="EN126" s="11">
        <v>0.24</v>
      </c>
      <c r="EO126" s="11">
        <v>0.24</v>
      </c>
      <c r="EP126" s="11">
        <v>0.24</v>
      </c>
      <c r="EQ126" s="11">
        <v>0.24</v>
      </c>
      <c r="ES126" s="11">
        <v>0.24</v>
      </c>
      <c r="ET126" s="11">
        <v>0.24</v>
      </c>
      <c r="EZ126" s="11">
        <v>0.24</v>
      </c>
      <c r="FA126" s="11">
        <v>0.24</v>
      </c>
      <c r="FB126" s="11">
        <v>0.24</v>
      </c>
      <c r="FC126" s="11">
        <v>0.24</v>
      </c>
      <c r="FD126" s="11">
        <v>0.24</v>
      </c>
      <c r="FE126" s="11">
        <v>0.24</v>
      </c>
      <c r="FG126" s="11">
        <v>0.24</v>
      </c>
      <c r="FH126" s="11">
        <v>0.24</v>
      </c>
      <c r="FI126" s="11">
        <v>0.24</v>
      </c>
      <c r="FJ126" s="11">
        <v>0.24</v>
      </c>
      <c r="FK126" s="11">
        <v>0.24</v>
      </c>
      <c r="FL126" s="11">
        <v>0.24</v>
      </c>
      <c r="FN126" s="11">
        <v>0.24</v>
      </c>
      <c r="FO126" s="11">
        <v>0.24</v>
      </c>
      <c r="FP126" s="11">
        <v>1.88</v>
      </c>
      <c r="FQ126" s="11">
        <v>3.51</v>
      </c>
      <c r="FR126" s="11">
        <v>3.51</v>
      </c>
      <c r="FS126" s="11">
        <v>3.51</v>
      </c>
      <c r="FU126" s="11">
        <v>3.51</v>
      </c>
      <c r="FV126" s="11">
        <v>3.51</v>
      </c>
      <c r="FW126" s="11">
        <v>3.18</v>
      </c>
      <c r="FX126" s="11">
        <v>2.86</v>
      </c>
      <c r="FY126" s="11">
        <v>2.86</v>
      </c>
      <c r="FZ126" s="11">
        <v>2.86</v>
      </c>
      <c r="GB126" s="11">
        <v>2.86</v>
      </c>
      <c r="GC126" s="11">
        <v>8.08</v>
      </c>
      <c r="GD126" s="11">
        <v>13.31</v>
      </c>
      <c r="GE126" s="11">
        <v>13.31</v>
      </c>
      <c r="GF126" s="11">
        <v>13.31</v>
      </c>
      <c r="GG126" s="11">
        <v>13.31</v>
      </c>
      <c r="GI126" s="11">
        <v>8.08</v>
      </c>
      <c r="GJ126" s="11">
        <v>2.86</v>
      </c>
      <c r="GK126" s="11">
        <v>2.86</v>
      </c>
      <c r="GL126" s="11">
        <v>2.86</v>
      </c>
      <c r="GM126" s="11">
        <v>2.86</v>
      </c>
      <c r="GN126" s="11">
        <v>2.78</v>
      </c>
      <c r="GP126" s="11">
        <v>2.69</v>
      </c>
      <c r="GQ126" s="11">
        <v>2.69</v>
      </c>
      <c r="GR126" s="11">
        <v>2.69</v>
      </c>
      <c r="GS126" s="11">
        <v>2.69</v>
      </c>
      <c r="GT126" s="11">
        <v>2.69</v>
      </c>
      <c r="GU126" s="11">
        <v>2.69</v>
      </c>
      <c r="GW126" s="11">
        <v>2.69</v>
      </c>
      <c r="GX126" s="11">
        <v>1.47</v>
      </c>
      <c r="GY126" s="11">
        <v>0.24</v>
      </c>
      <c r="GZ126" s="11">
        <v>0.24</v>
      </c>
      <c r="HA126" s="11">
        <v>0.24</v>
      </c>
      <c r="HB126" s="11">
        <v>0.24</v>
      </c>
      <c r="HD126" s="11">
        <v>0.24</v>
      </c>
      <c r="HE126" s="11">
        <v>0.24</v>
      </c>
      <c r="HF126" s="11">
        <v>0.24</v>
      </c>
      <c r="HG126" s="11">
        <v>0.24</v>
      </c>
      <c r="HH126" s="11">
        <v>0.24</v>
      </c>
      <c r="HI126" s="11">
        <v>0.24</v>
      </c>
      <c r="HK126" s="11">
        <v>0.24</v>
      </c>
      <c r="HL126" s="11">
        <v>0.24</v>
      </c>
      <c r="HM126" s="11">
        <v>0.24</v>
      </c>
      <c r="HN126" s="11">
        <v>0.24</v>
      </c>
      <c r="HO126" s="11">
        <v>0.24</v>
      </c>
      <c r="HP126" s="11">
        <v>0.24</v>
      </c>
      <c r="HR126" s="11">
        <v>0.24</v>
      </c>
      <c r="HS126" s="11">
        <v>0.24</v>
      </c>
      <c r="HT126" s="11">
        <v>0.24</v>
      </c>
      <c r="HU126" s="11">
        <v>0.24</v>
      </c>
      <c r="HV126" s="11">
        <v>0.24</v>
      </c>
      <c r="HW126" s="11">
        <v>0.24</v>
      </c>
      <c r="HY126" s="11">
        <v>0.24</v>
      </c>
      <c r="HZ126" s="11">
        <v>0.24</v>
      </c>
      <c r="IA126" s="11">
        <v>0.24</v>
      </c>
      <c r="IB126" s="11">
        <v>0.24</v>
      </c>
      <c r="IC126" s="11">
        <v>0.24</v>
      </c>
      <c r="ID126" s="11">
        <v>0.24</v>
      </c>
      <c r="IF126" s="11">
        <v>0.24</v>
      </c>
      <c r="IG126" s="11">
        <v>0.24</v>
      </c>
      <c r="IH126" s="11">
        <v>0.24</v>
      </c>
      <c r="II126" s="11">
        <v>0.24</v>
      </c>
      <c r="IJ126" s="11">
        <v>0.24</v>
      </c>
      <c r="IK126" s="11">
        <v>0.24</v>
      </c>
      <c r="IM126" s="11">
        <v>0.24</v>
      </c>
      <c r="IN126" s="11">
        <v>0.24</v>
      </c>
      <c r="IP126" s="11">
        <v>0.24</v>
      </c>
      <c r="IQ126" s="11">
        <v>0.24</v>
      </c>
      <c r="IR126" s="11">
        <v>0.24</v>
      </c>
      <c r="IT126" s="11">
        <v>0.24</v>
      </c>
      <c r="IU126" s="11">
        <v>0.24</v>
      </c>
      <c r="IV126" s="11">
        <v>0.24</v>
      </c>
      <c r="IW126" s="11">
        <v>0.24</v>
      </c>
      <c r="IX126" s="11">
        <v>0.24</v>
      </c>
      <c r="IY126" s="11">
        <v>0.24</v>
      </c>
      <c r="JA126" s="11">
        <v>0.24</v>
      </c>
      <c r="JB126" s="11">
        <v>0.24</v>
      </c>
      <c r="JC126" s="11">
        <v>0.24</v>
      </c>
      <c r="JD126" s="11">
        <v>0.24</v>
      </c>
      <c r="JE126" s="11">
        <v>0.24</v>
      </c>
      <c r="JF126" s="11">
        <v>0.24</v>
      </c>
      <c r="JH126" s="11">
        <v>0.24</v>
      </c>
      <c r="JI126" s="11">
        <v>0.24</v>
      </c>
      <c r="JJ126" s="11">
        <v>0.24</v>
      </c>
      <c r="JK126" s="11">
        <v>0.24</v>
      </c>
      <c r="JL126" s="11">
        <v>0.24</v>
      </c>
      <c r="JM126" s="11">
        <v>0.24</v>
      </c>
      <c r="JO126" s="11">
        <v>0.12</v>
      </c>
      <c r="YA126" s="11">
        <v>0.61</v>
      </c>
      <c r="YC126" s="11">
        <v>2.44</v>
      </c>
      <c r="YD126" s="11">
        <v>2.44</v>
      </c>
      <c r="YE126" s="11">
        <v>2.44</v>
      </c>
      <c r="YF126" s="11">
        <v>2.44</v>
      </c>
      <c r="YG126" s="11">
        <v>2.44</v>
      </c>
      <c r="YH126" s="11">
        <v>2.44</v>
      </c>
      <c r="YJ126" s="11">
        <v>2.44</v>
      </c>
      <c r="YK126" s="11">
        <v>1.83</v>
      </c>
    </row>
    <row r="127" hidden="1" spans="1:661">
      <c r="A127" s="11" t="s">
        <v>729</v>
      </c>
      <c r="E127" s="11">
        <v>90</v>
      </c>
      <c r="F127" s="11">
        <v>2.7</v>
      </c>
      <c r="G127" s="572">
        <v>198000</v>
      </c>
      <c r="H127" s="572">
        <v>198000</v>
      </c>
      <c r="I127" s="206">
        <f t="shared" si="2"/>
        <v>2.7</v>
      </c>
      <c r="J127" s="11">
        <v>0.34</v>
      </c>
      <c r="K127" s="11">
        <v>0.34</v>
      </c>
      <c r="L127" s="11">
        <v>0.34</v>
      </c>
      <c r="M127" s="11">
        <v>0.34</v>
      </c>
      <c r="N127" s="11">
        <v>0.34</v>
      </c>
      <c r="P127" s="11">
        <v>0.34</v>
      </c>
      <c r="Q127" s="11">
        <v>0.34</v>
      </c>
      <c r="R127" s="11">
        <v>0.34</v>
      </c>
      <c r="BX127" s="11">
        <v>0.08</v>
      </c>
      <c r="BY127" s="11">
        <v>0.08</v>
      </c>
      <c r="CA127" s="11">
        <v>0.08</v>
      </c>
      <c r="CB127" s="11">
        <v>0.08</v>
      </c>
      <c r="CC127" s="11">
        <v>0.08</v>
      </c>
      <c r="CD127" s="11">
        <v>0.08</v>
      </c>
      <c r="CJ127" s="11">
        <v>0.11</v>
      </c>
      <c r="CK127" s="11">
        <v>0.11</v>
      </c>
      <c r="CL127" s="11">
        <v>0.11</v>
      </c>
      <c r="CM127" s="11">
        <v>0.11</v>
      </c>
      <c r="CO127" s="11">
        <v>0.11</v>
      </c>
      <c r="CP127" s="11">
        <v>0.11</v>
      </c>
      <c r="CQ127" s="11">
        <v>0.11</v>
      </c>
      <c r="CR127" s="11">
        <v>0.11</v>
      </c>
      <c r="CS127" s="11">
        <v>0.11</v>
      </c>
      <c r="CT127" s="11">
        <v>0.11</v>
      </c>
      <c r="CV127" s="11">
        <v>0.11</v>
      </c>
      <c r="CW127" s="11">
        <v>0.11</v>
      </c>
      <c r="CX127" s="11">
        <v>0.11</v>
      </c>
      <c r="CY127" s="11">
        <v>0.11</v>
      </c>
      <c r="CZ127" s="11">
        <v>0.11</v>
      </c>
      <c r="DA127" s="11">
        <v>0.11</v>
      </c>
      <c r="DC127" s="11">
        <v>0.11</v>
      </c>
      <c r="DD127" s="11">
        <v>0.11</v>
      </c>
      <c r="DE127" s="11">
        <v>0.11</v>
      </c>
      <c r="DF127" s="11">
        <v>0.11</v>
      </c>
      <c r="DG127" s="11">
        <v>0.11</v>
      </c>
      <c r="DH127" s="11">
        <v>0.11</v>
      </c>
      <c r="DJ127" s="11">
        <v>0.11</v>
      </c>
      <c r="DK127" s="11">
        <v>0.11</v>
      </c>
      <c r="DL127" s="11">
        <v>0.11</v>
      </c>
      <c r="DM127" s="11">
        <v>0.11</v>
      </c>
      <c r="DN127" s="11">
        <v>0.11</v>
      </c>
      <c r="DO127" s="11">
        <v>0.11</v>
      </c>
      <c r="DQ127" s="11">
        <v>0.11</v>
      </c>
      <c r="DR127" s="11">
        <v>0.11</v>
      </c>
      <c r="DS127" s="11">
        <v>0.11</v>
      </c>
      <c r="DT127" s="11">
        <v>0.11</v>
      </c>
      <c r="DU127" s="11">
        <v>0.11</v>
      </c>
      <c r="DV127" s="11">
        <v>0.11</v>
      </c>
      <c r="DX127" s="11">
        <v>0.11</v>
      </c>
      <c r="DY127" s="11">
        <v>0.11</v>
      </c>
      <c r="DZ127" s="11">
        <v>0.11</v>
      </c>
      <c r="EA127" s="11">
        <v>0.11</v>
      </c>
      <c r="EB127" s="11">
        <v>0.11</v>
      </c>
      <c r="EC127" s="11">
        <v>0.11</v>
      </c>
      <c r="EE127" s="11">
        <v>0.11</v>
      </c>
      <c r="EF127" s="11">
        <v>0.11</v>
      </c>
      <c r="EG127" s="11">
        <v>0.11</v>
      </c>
      <c r="EH127" s="11">
        <v>0.11</v>
      </c>
      <c r="EI127" s="11">
        <v>0.11</v>
      </c>
      <c r="EJ127" s="11">
        <v>0.11</v>
      </c>
      <c r="EL127" s="11">
        <v>0.11</v>
      </c>
      <c r="EM127" s="11">
        <v>0.11</v>
      </c>
      <c r="EN127" s="11">
        <v>0.11</v>
      </c>
      <c r="EO127" s="11">
        <v>0.11</v>
      </c>
      <c r="EP127" s="11">
        <v>0.11</v>
      </c>
      <c r="EQ127" s="11">
        <v>0.11</v>
      </c>
      <c r="ES127" s="11">
        <v>0.11</v>
      </c>
      <c r="ET127" s="11">
        <v>0.11</v>
      </c>
      <c r="EZ127" s="11">
        <v>0.11</v>
      </c>
      <c r="FA127" s="11">
        <v>0.11</v>
      </c>
      <c r="FB127" s="11">
        <v>0.11</v>
      </c>
      <c r="FC127" s="11">
        <v>0.11</v>
      </c>
      <c r="FD127" s="11">
        <v>0.11</v>
      </c>
      <c r="FE127" s="11">
        <v>0.11</v>
      </c>
      <c r="FG127" s="11">
        <v>0.11</v>
      </c>
      <c r="FH127" s="11">
        <v>0.11</v>
      </c>
      <c r="FI127" s="11">
        <v>0.11</v>
      </c>
      <c r="FJ127" s="11">
        <v>0.11</v>
      </c>
      <c r="FK127" s="11">
        <v>0.11</v>
      </c>
      <c r="FL127" s="11">
        <v>0.11</v>
      </c>
      <c r="FN127" s="11">
        <v>0.11</v>
      </c>
      <c r="FO127" s="11">
        <v>0.11</v>
      </c>
      <c r="FP127" s="11">
        <v>0.11</v>
      </c>
      <c r="FQ127" s="11">
        <v>0.11</v>
      </c>
      <c r="FR127" s="11">
        <v>0.11</v>
      </c>
      <c r="FS127" s="11">
        <v>0.11</v>
      </c>
      <c r="FU127" s="11">
        <v>0.11</v>
      </c>
      <c r="FV127" s="11">
        <v>0.11</v>
      </c>
      <c r="FW127" s="11">
        <v>0.3</v>
      </c>
      <c r="FX127" s="11">
        <v>0.48</v>
      </c>
      <c r="FY127" s="11">
        <v>0.48</v>
      </c>
      <c r="FZ127" s="11">
        <v>0.48</v>
      </c>
      <c r="GB127" s="11">
        <v>0.48</v>
      </c>
      <c r="GC127" s="11">
        <v>0.48</v>
      </c>
      <c r="GD127" s="11">
        <v>0.48</v>
      </c>
      <c r="GE127" s="11">
        <v>0.48</v>
      </c>
      <c r="GF127" s="11">
        <v>0.48</v>
      </c>
      <c r="GG127" s="11">
        <v>0.48</v>
      </c>
      <c r="GI127" s="11">
        <v>1.21</v>
      </c>
      <c r="GJ127" s="11">
        <v>1.95</v>
      </c>
      <c r="GK127" s="11">
        <v>1.95</v>
      </c>
      <c r="GL127" s="11">
        <v>1.95</v>
      </c>
      <c r="GM127" s="11">
        <v>1.18</v>
      </c>
      <c r="GN127" s="11">
        <v>0.41</v>
      </c>
      <c r="GP127" s="11">
        <v>0.41</v>
      </c>
      <c r="GQ127" s="11">
        <v>0.41</v>
      </c>
      <c r="GR127" s="11">
        <v>0.41</v>
      </c>
      <c r="GS127" s="11">
        <v>0.48</v>
      </c>
      <c r="GT127" s="11">
        <v>0.55</v>
      </c>
      <c r="GU127" s="11">
        <v>0.55</v>
      </c>
      <c r="GW127" s="11">
        <v>0.55</v>
      </c>
      <c r="GX127" s="11">
        <v>0.55</v>
      </c>
      <c r="GY127" s="11">
        <v>0.33</v>
      </c>
      <c r="GZ127" s="11">
        <v>0.11</v>
      </c>
      <c r="HA127" s="11">
        <v>0.11</v>
      </c>
      <c r="HB127" s="11">
        <v>0.11</v>
      </c>
      <c r="HD127" s="11">
        <v>0.11</v>
      </c>
      <c r="HE127" s="11">
        <v>0.11</v>
      </c>
      <c r="HF127" s="11">
        <v>0.11</v>
      </c>
      <c r="HG127" s="11">
        <v>0.11</v>
      </c>
      <c r="HH127" s="11">
        <v>0.11</v>
      </c>
      <c r="HI127" s="11">
        <v>0.11</v>
      </c>
      <c r="HK127" s="11">
        <v>0.11</v>
      </c>
      <c r="HL127" s="11">
        <v>0.11</v>
      </c>
      <c r="HM127" s="11">
        <v>0.11</v>
      </c>
      <c r="HN127" s="11">
        <v>0.11</v>
      </c>
      <c r="HO127" s="11">
        <v>0.11</v>
      </c>
      <c r="HP127" s="11">
        <v>0.11</v>
      </c>
      <c r="HR127" s="11">
        <v>0.11</v>
      </c>
      <c r="HS127" s="11">
        <v>0.11</v>
      </c>
      <c r="HT127" s="11">
        <v>0.11</v>
      </c>
      <c r="HU127" s="11">
        <v>0.11</v>
      </c>
      <c r="HV127" s="11">
        <v>0.11</v>
      </c>
      <c r="HW127" s="11">
        <v>0.11</v>
      </c>
      <c r="HY127" s="11">
        <v>0.11</v>
      </c>
      <c r="HZ127" s="11">
        <v>0.11</v>
      </c>
      <c r="IA127" s="11">
        <v>0.11</v>
      </c>
      <c r="IB127" s="11">
        <v>0.11</v>
      </c>
      <c r="IC127" s="11">
        <v>0.11</v>
      </c>
      <c r="ID127" s="11">
        <v>0.11</v>
      </c>
      <c r="IF127" s="11">
        <v>0.11</v>
      </c>
      <c r="IG127" s="11">
        <v>0.11</v>
      </c>
      <c r="IH127" s="11">
        <v>0.11</v>
      </c>
      <c r="II127" s="11">
        <v>0.11</v>
      </c>
      <c r="IJ127" s="11">
        <v>0.11</v>
      </c>
      <c r="IK127" s="11">
        <v>0.11</v>
      </c>
      <c r="IM127" s="11">
        <v>0.11</v>
      </c>
      <c r="IN127" s="11">
        <v>0.11</v>
      </c>
      <c r="IP127" s="11">
        <v>0.11</v>
      </c>
      <c r="IQ127" s="11">
        <v>0.11</v>
      </c>
      <c r="IR127" s="11">
        <v>0.11</v>
      </c>
      <c r="IT127" s="11">
        <v>0.11</v>
      </c>
      <c r="IU127" s="11">
        <v>0.11</v>
      </c>
      <c r="IV127" s="11">
        <v>0.11</v>
      </c>
      <c r="IW127" s="11">
        <v>0.11</v>
      </c>
      <c r="IX127" s="11">
        <v>0.11</v>
      </c>
      <c r="IY127" s="11">
        <v>0.11</v>
      </c>
      <c r="JA127" s="11">
        <v>0.11</v>
      </c>
      <c r="JB127" s="11">
        <v>0.11</v>
      </c>
      <c r="JC127" s="11">
        <v>0.11</v>
      </c>
      <c r="JD127" s="11">
        <v>0.11</v>
      </c>
      <c r="JE127" s="11">
        <v>0.11</v>
      </c>
      <c r="JF127" s="11">
        <v>0.11</v>
      </c>
      <c r="JH127" s="11">
        <v>0.11</v>
      </c>
      <c r="JI127" s="11">
        <v>0.11</v>
      </c>
      <c r="JJ127" s="11">
        <v>0.11</v>
      </c>
      <c r="JK127" s="11">
        <v>0.11</v>
      </c>
      <c r="JL127" s="11">
        <v>0.11</v>
      </c>
      <c r="JM127" s="11">
        <v>0.11</v>
      </c>
      <c r="JO127" s="11">
        <v>0.06</v>
      </c>
      <c r="KV127" s="11">
        <v>0.86</v>
      </c>
      <c r="KX127" s="11">
        <v>1.71</v>
      </c>
      <c r="KY127" s="11">
        <v>1.71</v>
      </c>
      <c r="KZ127" s="11">
        <v>1.71</v>
      </c>
      <c r="LA127" s="11">
        <v>2</v>
      </c>
      <c r="LB127" s="11">
        <v>2.28</v>
      </c>
      <c r="LC127" s="11">
        <v>6.84</v>
      </c>
      <c r="LE127" s="11">
        <v>11.41</v>
      </c>
      <c r="LF127" s="11">
        <v>6.84</v>
      </c>
      <c r="LG127" s="11">
        <v>2.28</v>
      </c>
      <c r="LH127" s="11">
        <v>2.28</v>
      </c>
      <c r="LI127" s="11">
        <v>2.28</v>
      </c>
      <c r="LJ127" s="11">
        <v>2.28</v>
      </c>
      <c r="LL127" s="11">
        <v>1.14</v>
      </c>
      <c r="YA127" s="11">
        <v>0.28</v>
      </c>
      <c r="YC127" s="11">
        <v>1.13</v>
      </c>
      <c r="YD127" s="11">
        <v>1.13</v>
      </c>
      <c r="YE127" s="11">
        <v>1.13</v>
      </c>
      <c r="YF127" s="11">
        <v>1.13</v>
      </c>
      <c r="YG127" s="11">
        <v>1.13</v>
      </c>
      <c r="YH127" s="11">
        <v>1.13</v>
      </c>
      <c r="YJ127" s="11">
        <v>1.13</v>
      </c>
      <c r="YK127" s="11">
        <v>0.84</v>
      </c>
    </row>
    <row r="128" hidden="1" spans="1:661">
      <c r="A128" s="11" t="s">
        <v>730</v>
      </c>
      <c r="E128" s="11">
        <v>35</v>
      </c>
      <c r="F128" s="11">
        <v>1.05</v>
      </c>
      <c r="G128" s="572">
        <v>84000</v>
      </c>
      <c r="H128" s="572">
        <v>84000</v>
      </c>
      <c r="I128" s="206">
        <f t="shared" si="2"/>
        <v>1.05</v>
      </c>
      <c r="J128" s="11">
        <v>0.13</v>
      </c>
      <c r="K128" s="11">
        <v>0.13</v>
      </c>
      <c r="L128" s="11">
        <v>0.13</v>
      </c>
      <c r="M128" s="11">
        <v>0.13</v>
      </c>
      <c r="N128" s="11">
        <v>0.13</v>
      </c>
      <c r="P128" s="11">
        <v>0.13</v>
      </c>
      <c r="Q128" s="11">
        <v>0.13</v>
      </c>
      <c r="R128" s="11">
        <v>0.13</v>
      </c>
      <c r="BX128" s="11">
        <v>0.03</v>
      </c>
      <c r="BY128" s="11">
        <v>0.03</v>
      </c>
      <c r="CA128" s="11">
        <v>0.03</v>
      </c>
      <c r="CB128" s="11">
        <v>0.03</v>
      </c>
      <c r="CC128" s="11">
        <v>0.03</v>
      </c>
      <c r="CD128" s="11">
        <v>0.03</v>
      </c>
      <c r="CJ128" s="11">
        <v>0.04</v>
      </c>
      <c r="CK128" s="11">
        <v>0.04</v>
      </c>
      <c r="CL128" s="11">
        <v>0.04</v>
      </c>
      <c r="CM128" s="11">
        <v>0.04</v>
      </c>
      <c r="CO128" s="11">
        <v>0.04</v>
      </c>
      <c r="CP128" s="11">
        <v>0.04</v>
      </c>
      <c r="CQ128" s="11">
        <v>0.04</v>
      </c>
      <c r="CR128" s="11">
        <v>0.04</v>
      </c>
      <c r="CS128" s="11">
        <v>0.04</v>
      </c>
      <c r="CT128" s="11">
        <v>0.04</v>
      </c>
      <c r="CV128" s="11">
        <v>0.04</v>
      </c>
      <c r="CW128" s="11">
        <v>0.04</v>
      </c>
      <c r="CX128" s="11">
        <v>0.04</v>
      </c>
      <c r="CY128" s="11">
        <v>0.04</v>
      </c>
      <c r="CZ128" s="11">
        <v>0.04</v>
      </c>
      <c r="DA128" s="11">
        <v>0.04</v>
      </c>
      <c r="DC128" s="11">
        <v>0.04</v>
      </c>
      <c r="DD128" s="11">
        <v>0.04</v>
      </c>
      <c r="DE128" s="11">
        <v>0.04</v>
      </c>
      <c r="DF128" s="11">
        <v>0.04</v>
      </c>
      <c r="DG128" s="11">
        <v>0.04</v>
      </c>
      <c r="DH128" s="11">
        <v>0.04</v>
      </c>
      <c r="DJ128" s="11">
        <v>0.04</v>
      </c>
      <c r="DK128" s="11">
        <v>0.04</v>
      </c>
      <c r="DL128" s="11">
        <v>0.04</v>
      </c>
      <c r="DM128" s="11">
        <v>0.04</v>
      </c>
      <c r="DN128" s="11">
        <v>0.04</v>
      </c>
      <c r="DO128" s="11">
        <v>0.04</v>
      </c>
      <c r="DQ128" s="11">
        <v>0.04</v>
      </c>
      <c r="DR128" s="11">
        <v>0.04</v>
      </c>
      <c r="DS128" s="11">
        <v>0.04</v>
      </c>
      <c r="DT128" s="11">
        <v>0.04</v>
      </c>
      <c r="DU128" s="11">
        <v>0.04</v>
      </c>
      <c r="DV128" s="11">
        <v>0.04</v>
      </c>
      <c r="DX128" s="11">
        <v>0.04</v>
      </c>
      <c r="DY128" s="11">
        <v>0.04</v>
      </c>
      <c r="DZ128" s="11">
        <v>0.04</v>
      </c>
      <c r="EA128" s="11">
        <v>0.04</v>
      </c>
      <c r="EB128" s="11">
        <v>0.04</v>
      </c>
      <c r="EC128" s="11">
        <v>0.04</v>
      </c>
      <c r="EE128" s="11">
        <v>0.04</v>
      </c>
      <c r="EF128" s="11">
        <v>0.04</v>
      </c>
      <c r="EG128" s="11">
        <v>0.04</v>
      </c>
      <c r="EH128" s="11">
        <v>0.04</v>
      </c>
      <c r="EI128" s="11">
        <v>0.04</v>
      </c>
      <c r="EJ128" s="11">
        <v>0.04</v>
      </c>
      <c r="EL128" s="11">
        <v>0.04</v>
      </c>
      <c r="EM128" s="11">
        <v>0.04</v>
      </c>
      <c r="EN128" s="11">
        <v>0.04</v>
      </c>
      <c r="EO128" s="11">
        <v>0.04</v>
      </c>
      <c r="EP128" s="11">
        <v>0.04</v>
      </c>
      <c r="EQ128" s="11">
        <v>0.04</v>
      </c>
      <c r="ES128" s="11">
        <v>0.04</v>
      </c>
      <c r="ET128" s="11">
        <v>0.04</v>
      </c>
      <c r="EZ128" s="11">
        <v>0.04</v>
      </c>
      <c r="FA128" s="11">
        <v>0.04</v>
      </c>
      <c r="FB128" s="11">
        <v>0.04</v>
      </c>
      <c r="FC128" s="11">
        <v>0.04</v>
      </c>
      <c r="FD128" s="11">
        <v>0.04</v>
      </c>
      <c r="FE128" s="11">
        <v>0.04</v>
      </c>
      <c r="FG128" s="11">
        <v>0.04</v>
      </c>
      <c r="FH128" s="11">
        <v>0.04</v>
      </c>
      <c r="FI128" s="11">
        <v>0.04</v>
      </c>
      <c r="FJ128" s="11">
        <v>0.04</v>
      </c>
      <c r="FK128" s="11">
        <v>0.04</v>
      </c>
      <c r="FL128" s="11">
        <v>0.04</v>
      </c>
      <c r="FN128" s="11">
        <v>0.04</v>
      </c>
      <c r="FO128" s="11">
        <v>0.04</v>
      </c>
      <c r="FP128" s="11">
        <v>0.04</v>
      </c>
      <c r="FQ128" s="11">
        <v>0.04</v>
      </c>
      <c r="FR128" s="11">
        <v>0.04</v>
      </c>
      <c r="FS128" s="11">
        <v>0.04</v>
      </c>
      <c r="FU128" s="11">
        <v>0.04</v>
      </c>
      <c r="FV128" s="11">
        <v>0.04</v>
      </c>
      <c r="FW128" s="11">
        <v>0.04</v>
      </c>
      <c r="FX128" s="11">
        <v>0.04</v>
      </c>
      <c r="FY128" s="11">
        <v>0.04</v>
      </c>
      <c r="FZ128" s="11">
        <v>0.04</v>
      </c>
      <c r="GB128" s="11">
        <v>0.04</v>
      </c>
      <c r="GC128" s="11">
        <v>0.04</v>
      </c>
      <c r="GD128" s="11">
        <v>0.04</v>
      </c>
      <c r="GE128" s="11">
        <v>0.04</v>
      </c>
      <c r="GF128" s="11">
        <v>0.04</v>
      </c>
      <c r="GG128" s="11">
        <v>0.04</v>
      </c>
      <c r="GI128" s="11">
        <v>0.04</v>
      </c>
      <c r="GJ128" s="11">
        <v>0.04</v>
      </c>
      <c r="GK128" s="11">
        <v>0.04</v>
      </c>
      <c r="GL128" s="11">
        <v>0.04</v>
      </c>
      <c r="GM128" s="11">
        <v>0.04</v>
      </c>
      <c r="GN128" s="11">
        <v>0.04</v>
      </c>
      <c r="GP128" s="11">
        <v>0.04</v>
      </c>
      <c r="GQ128" s="11">
        <v>0.04</v>
      </c>
      <c r="GR128" s="11">
        <v>0.04</v>
      </c>
      <c r="GS128" s="11">
        <v>0.04</v>
      </c>
      <c r="GT128" s="11">
        <v>0.04</v>
      </c>
      <c r="GU128" s="11">
        <v>0.04</v>
      </c>
      <c r="GW128" s="11">
        <v>0.04</v>
      </c>
      <c r="GX128" s="11">
        <v>0.04</v>
      </c>
      <c r="GY128" s="11">
        <v>0.04</v>
      </c>
      <c r="GZ128" s="11">
        <v>0.04</v>
      </c>
      <c r="HA128" s="11">
        <v>0.04</v>
      </c>
      <c r="HB128" s="11">
        <v>0.04</v>
      </c>
      <c r="HD128" s="11">
        <v>0.04</v>
      </c>
      <c r="HE128" s="11">
        <v>0.04</v>
      </c>
      <c r="HF128" s="11">
        <v>0.04</v>
      </c>
      <c r="HG128" s="11">
        <v>0.04</v>
      </c>
      <c r="HH128" s="11">
        <v>0.04</v>
      </c>
      <c r="HI128" s="11">
        <v>0.04</v>
      </c>
      <c r="HK128" s="11">
        <v>0.04</v>
      </c>
      <c r="HL128" s="11">
        <v>0.04</v>
      </c>
      <c r="HM128" s="11">
        <v>0.04</v>
      </c>
      <c r="HN128" s="11">
        <v>0.04</v>
      </c>
      <c r="HO128" s="11">
        <v>0.04</v>
      </c>
      <c r="HP128" s="11">
        <v>0.04</v>
      </c>
      <c r="HR128" s="11">
        <v>0.04</v>
      </c>
      <c r="HS128" s="11">
        <v>0.04</v>
      </c>
      <c r="HT128" s="11">
        <v>0.04</v>
      </c>
      <c r="HU128" s="11">
        <v>0.04</v>
      </c>
      <c r="HV128" s="11">
        <v>0.04</v>
      </c>
      <c r="HW128" s="11">
        <v>0.04</v>
      </c>
      <c r="HY128" s="11">
        <v>0.04</v>
      </c>
      <c r="HZ128" s="11">
        <v>0.04</v>
      </c>
      <c r="IA128" s="11">
        <v>0.04</v>
      </c>
      <c r="IB128" s="11">
        <v>0.04</v>
      </c>
      <c r="IC128" s="11">
        <v>0.04</v>
      </c>
      <c r="ID128" s="11">
        <v>0.04</v>
      </c>
      <c r="IF128" s="11">
        <v>0.04</v>
      </c>
      <c r="IG128" s="11">
        <v>0.04</v>
      </c>
      <c r="IH128" s="11">
        <v>0.04</v>
      </c>
      <c r="II128" s="11">
        <v>0.04</v>
      </c>
      <c r="IJ128" s="11">
        <v>0.04</v>
      </c>
      <c r="IK128" s="11">
        <v>0.04</v>
      </c>
      <c r="IM128" s="11">
        <v>0.04</v>
      </c>
      <c r="IN128" s="11">
        <v>0.04</v>
      </c>
      <c r="IP128" s="11">
        <v>0.04</v>
      </c>
      <c r="IQ128" s="11">
        <v>0.04</v>
      </c>
      <c r="IR128" s="11">
        <v>0.04</v>
      </c>
      <c r="IT128" s="11">
        <v>0.04</v>
      </c>
      <c r="IU128" s="11">
        <v>0.04</v>
      </c>
      <c r="IV128" s="11">
        <v>0.04</v>
      </c>
      <c r="IW128" s="11">
        <v>0.04</v>
      </c>
      <c r="IX128" s="11">
        <v>0.04</v>
      </c>
      <c r="IY128" s="11">
        <v>0.04</v>
      </c>
      <c r="JA128" s="11">
        <v>0.04</v>
      </c>
      <c r="JB128" s="11">
        <v>0.04</v>
      </c>
      <c r="JC128" s="11">
        <v>0.04</v>
      </c>
      <c r="JD128" s="11">
        <v>0.04</v>
      </c>
      <c r="JE128" s="11">
        <v>0.04</v>
      </c>
      <c r="JF128" s="11">
        <v>0.04</v>
      </c>
      <c r="JH128" s="11">
        <v>0.04</v>
      </c>
      <c r="JI128" s="11">
        <v>0.04</v>
      </c>
      <c r="JJ128" s="11">
        <v>0.04</v>
      </c>
      <c r="JK128" s="11">
        <v>0.04</v>
      </c>
      <c r="JL128" s="11">
        <v>0.04</v>
      </c>
      <c r="JM128" s="11">
        <v>0.04</v>
      </c>
      <c r="JO128" s="11">
        <v>0.02</v>
      </c>
      <c r="LQ128" s="11">
        <v>0.88</v>
      </c>
      <c r="LS128" s="11">
        <v>1.76</v>
      </c>
      <c r="LT128" s="11">
        <v>1.47</v>
      </c>
      <c r="LU128" s="11">
        <v>1.17</v>
      </c>
      <c r="LV128" s="11">
        <v>2.54</v>
      </c>
      <c r="LW128" s="11">
        <v>3.91</v>
      </c>
      <c r="LX128" s="11">
        <v>3.91</v>
      </c>
      <c r="LZ128" s="11">
        <v>2.34</v>
      </c>
      <c r="MA128" s="11">
        <v>0.78</v>
      </c>
      <c r="MB128" s="11">
        <v>0.78</v>
      </c>
      <c r="MC128" s="11">
        <v>0.98</v>
      </c>
      <c r="MD128" s="11">
        <v>1.17</v>
      </c>
      <c r="ME128" s="11">
        <v>1.17</v>
      </c>
      <c r="MG128" s="11">
        <v>0.59</v>
      </c>
      <c r="YA128" s="11">
        <v>0.11</v>
      </c>
      <c r="YC128" s="11">
        <v>0.44</v>
      </c>
      <c r="YD128" s="11">
        <v>0.44</v>
      </c>
      <c r="YE128" s="11">
        <v>0.44</v>
      </c>
      <c r="YF128" s="11">
        <v>0.44</v>
      </c>
      <c r="YG128" s="11">
        <v>0.44</v>
      </c>
      <c r="YH128" s="11">
        <v>0.44</v>
      </c>
      <c r="YJ128" s="11">
        <v>0.44</v>
      </c>
      <c r="YK128" s="11">
        <v>0.33</v>
      </c>
    </row>
    <row r="129" hidden="1" spans="1:700">
      <c r="A129" s="11" t="s">
        <v>731</v>
      </c>
      <c r="E129" s="11">
        <v>9</v>
      </c>
      <c r="F129" s="11">
        <v>0</v>
      </c>
      <c r="G129" s="572">
        <v>133200</v>
      </c>
      <c r="H129" s="572">
        <v>133200</v>
      </c>
      <c r="I129" s="206">
        <f t="shared" si="2"/>
        <v>0</v>
      </c>
      <c r="P129" s="11">
        <v>0.03</v>
      </c>
      <c r="Q129" s="11">
        <v>0.03</v>
      </c>
      <c r="R129" s="11">
        <v>0.03</v>
      </c>
      <c r="S129" s="11">
        <v>0.03</v>
      </c>
      <c r="T129" s="11">
        <v>0.03</v>
      </c>
      <c r="U129" s="11">
        <v>0.03</v>
      </c>
      <c r="W129" s="11">
        <v>0.03</v>
      </c>
      <c r="X129" s="11">
        <v>0.03</v>
      </c>
      <c r="BX129" s="11">
        <v>0.01</v>
      </c>
      <c r="BY129" s="11">
        <v>0.01</v>
      </c>
      <c r="CA129" s="11">
        <v>0.01</v>
      </c>
      <c r="CB129" s="11">
        <v>0.01</v>
      </c>
      <c r="CC129" s="11">
        <v>0.01</v>
      </c>
      <c r="CD129" s="11">
        <v>0.01</v>
      </c>
      <c r="CJ129" s="11">
        <v>0.01</v>
      </c>
      <c r="CK129" s="11">
        <v>0.01</v>
      </c>
      <c r="CL129" s="11">
        <v>0.01</v>
      </c>
      <c r="CM129" s="11">
        <v>0.01</v>
      </c>
      <c r="CO129" s="11">
        <v>0.01</v>
      </c>
      <c r="CP129" s="11">
        <v>0.01</v>
      </c>
      <c r="CQ129" s="11">
        <v>0.01</v>
      </c>
      <c r="CR129" s="11">
        <v>0.01</v>
      </c>
      <c r="CS129" s="11">
        <v>0.01</v>
      </c>
      <c r="CT129" s="11">
        <v>0.01</v>
      </c>
      <c r="CV129" s="11">
        <v>0.01</v>
      </c>
      <c r="CW129" s="11">
        <v>0.01</v>
      </c>
      <c r="CX129" s="11">
        <v>0.01</v>
      </c>
      <c r="CY129" s="11">
        <v>0.01</v>
      </c>
      <c r="CZ129" s="11">
        <v>0.01</v>
      </c>
      <c r="DA129" s="11">
        <v>0.01</v>
      </c>
      <c r="DC129" s="11">
        <v>0.01</v>
      </c>
      <c r="DD129" s="11">
        <v>0.01</v>
      </c>
      <c r="DE129" s="11">
        <v>0.01</v>
      </c>
      <c r="DF129" s="11">
        <v>0.01</v>
      </c>
      <c r="DG129" s="11">
        <v>0.04</v>
      </c>
      <c r="DH129" s="11">
        <v>0.08</v>
      </c>
      <c r="DJ129" s="11">
        <v>0.08</v>
      </c>
      <c r="DK129" s="11">
        <v>0.08</v>
      </c>
      <c r="DL129" s="11">
        <v>0.08</v>
      </c>
      <c r="DM129" s="11">
        <v>0.08</v>
      </c>
      <c r="DN129" s="11">
        <v>0.08</v>
      </c>
      <c r="DO129" s="11">
        <v>0.09</v>
      </c>
      <c r="DQ129" s="11">
        <v>0.09</v>
      </c>
      <c r="DR129" s="11">
        <v>0.09</v>
      </c>
      <c r="DS129" s="11">
        <v>0.09</v>
      </c>
      <c r="DT129" s="11">
        <v>0.13</v>
      </c>
      <c r="DU129" s="11">
        <v>0.17</v>
      </c>
      <c r="DV129" s="11">
        <v>0.17</v>
      </c>
      <c r="DX129" s="11">
        <v>0.17</v>
      </c>
      <c r="DY129" s="11">
        <v>0.17</v>
      </c>
      <c r="DZ129" s="11">
        <v>0.11</v>
      </c>
      <c r="EA129" s="11">
        <v>0.05</v>
      </c>
      <c r="EB129" s="11">
        <v>0.05</v>
      </c>
      <c r="EC129" s="11">
        <v>0.05</v>
      </c>
      <c r="EE129" s="11">
        <v>0.05</v>
      </c>
      <c r="EF129" s="11">
        <v>0.05</v>
      </c>
      <c r="EG129" s="11">
        <v>0.05</v>
      </c>
      <c r="EH129" s="11">
        <v>0.05</v>
      </c>
      <c r="EI129" s="11">
        <v>0.05</v>
      </c>
      <c r="EJ129" s="11">
        <v>0.05</v>
      </c>
      <c r="EL129" s="11">
        <v>0.03</v>
      </c>
      <c r="EM129" s="11">
        <v>0.01</v>
      </c>
      <c r="EN129" s="11">
        <v>0.01</v>
      </c>
      <c r="EO129" s="11">
        <v>0.01</v>
      </c>
      <c r="EP129" s="11">
        <v>0.01</v>
      </c>
      <c r="EQ129" s="11">
        <v>0.01</v>
      </c>
      <c r="ES129" s="11">
        <v>0.01</v>
      </c>
      <c r="ET129" s="11">
        <v>0.01</v>
      </c>
      <c r="EZ129" s="11">
        <v>0.01</v>
      </c>
      <c r="FA129" s="11">
        <v>0.01</v>
      </c>
      <c r="FB129" s="11">
        <v>0.01</v>
      </c>
      <c r="FC129" s="11">
        <v>0.01</v>
      </c>
      <c r="FD129" s="11">
        <v>0.01</v>
      </c>
      <c r="FE129" s="11">
        <v>0.01</v>
      </c>
      <c r="FG129" s="11">
        <v>0.01</v>
      </c>
      <c r="FH129" s="11">
        <v>0.01</v>
      </c>
      <c r="FI129" s="11">
        <v>0.01</v>
      </c>
      <c r="FJ129" s="11">
        <v>0.01</v>
      </c>
      <c r="FK129" s="11">
        <v>0.01</v>
      </c>
      <c r="FL129" s="11">
        <v>0.01</v>
      </c>
      <c r="FN129" s="11">
        <v>0.01</v>
      </c>
      <c r="FO129" s="11">
        <v>0.01</v>
      </c>
      <c r="FP129" s="11">
        <v>0.01</v>
      </c>
      <c r="FQ129" s="11">
        <v>0.01</v>
      </c>
      <c r="FR129" s="11">
        <v>0.01</v>
      </c>
      <c r="FS129" s="11">
        <v>0.01</v>
      </c>
      <c r="FU129" s="11">
        <v>0.01</v>
      </c>
      <c r="FV129" s="11">
        <v>0.01</v>
      </c>
      <c r="FW129" s="11">
        <v>0.01</v>
      </c>
      <c r="FX129" s="11">
        <v>0.01</v>
      </c>
      <c r="FY129" s="11">
        <v>0.01</v>
      </c>
      <c r="FZ129" s="11">
        <v>0.01</v>
      </c>
      <c r="GB129" s="11">
        <v>0.01</v>
      </c>
      <c r="GC129" s="11">
        <v>0.01</v>
      </c>
      <c r="GD129" s="11">
        <v>0.01</v>
      </c>
      <c r="GE129" s="11">
        <v>0.01</v>
      </c>
      <c r="GF129" s="11">
        <v>0.01</v>
      </c>
      <c r="GG129" s="11">
        <v>0.01</v>
      </c>
      <c r="GI129" s="11">
        <v>0.01</v>
      </c>
      <c r="GJ129" s="11">
        <v>0.01</v>
      </c>
      <c r="GK129" s="11">
        <v>0.01</v>
      </c>
      <c r="GL129" s="11">
        <v>0.01</v>
      </c>
      <c r="GM129" s="11">
        <v>0.01</v>
      </c>
      <c r="GN129" s="11">
        <v>0.01</v>
      </c>
      <c r="GP129" s="11">
        <v>0.01</v>
      </c>
      <c r="GQ129" s="11">
        <v>0.01</v>
      </c>
      <c r="GR129" s="11">
        <v>0.01</v>
      </c>
      <c r="GS129" s="11">
        <v>0.01</v>
      </c>
      <c r="GT129" s="11">
        <v>0.01</v>
      </c>
      <c r="GU129" s="11">
        <v>0.01</v>
      </c>
      <c r="GW129" s="11">
        <v>0.01</v>
      </c>
      <c r="GX129" s="11">
        <v>0.01</v>
      </c>
      <c r="GY129" s="11">
        <v>0.01</v>
      </c>
      <c r="GZ129" s="11">
        <v>0.01</v>
      </c>
      <c r="HA129" s="11">
        <v>0.01</v>
      </c>
      <c r="HB129" s="11">
        <v>0.01</v>
      </c>
      <c r="HD129" s="11">
        <v>0.01</v>
      </c>
      <c r="HE129" s="11">
        <v>0.01</v>
      </c>
      <c r="HF129" s="11">
        <v>0.01</v>
      </c>
      <c r="HG129" s="11">
        <v>0.01</v>
      </c>
      <c r="HH129" s="11">
        <v>0.01</v>
      </c>
      <c r="HI129" s="11">
        <v>0.01</v>
      </c>
      <c r="HK129" s="11">
        <v>0.01</v>
      </c>
      <c r="HL129" s="11">
        <v>0.01</v>
      </c>
      <c r="HM129" s="11">
        <v>0.01</v>
      </c>
      <c r="HN129" s="11">
        <v>0.01</v>
      </c>
      <c r="HO129" s="11">
        <v>0.01</v>
      </c>
      <c r="HP129" s="11">
        <v>0.01</v>
      </c>
      <c r="HR129" s="11">
        <v>0.01</v>
      </c>
      <c r="HS129" s="11">
        <v>0.01</v>
      </c>
      <c r="HT129" s="11">
        <v>0.01</v>
      </c>
      <c r="HU129" s="11">
        <v>0.01</v>
      </c>
      <c r="HV129" s="11">
        <v>0.01</v>
      </c>
      <c r="HW129" s="11">
        <v>0.01</v>
      </c>
      <c r="HY129" s="11">
        <v>0.01</v>
      </c>
      <c r="HZ129" s="11">
        <v>0.01</v>
      </c>
      <c r="IA129" s="11">
        <v>0.01</v>
      </c>
      <c r="IB129" s="11">
        <v>0.01</v>
      </c>
      <c r="IC129" s="11">
        <v>0.01</v>
      </c>
      <c r="ID129" s="11">
        <v>0.01</v>
      </c>
      <c r="IF129" s="11">
        <v>0.01</v>
      </c>
      <c r="IG129" s="11">
        <v>0.01</v>
      </c>
      <c r="IH129" s="11">
        <v>0.01</v>
      </c>
      <c r="II129" s="11">
        <v>0.01</v>
      </c>
      <c r="IJ129" s="11">
        <v>0.01</v>
      </c>
      <c r="IK129" s="11">
        <v>0.01</v>
      </c>
      <c r="IM129" s="11">
        <v>0.01</v>
      </c>
      <c r="IN129" s="11">
        <v>0.01</v>
      </c>
      <c r="IP129" s="11">
        <v>0.01</v>
      </c>
      <c r="IQ129" s="11">
        <v>0.03</v>
      </c>
      <c r="IR129" s="11">
        <v>0.05</v>
      </c>
      <c r="IT129" s="11">
        <v>0.05</v>
      </c>
      <c r="IU129" s="11">
        <v>0.05</v>
      </c>
      <c r="IV129" s="11">
        <v>0.05</v>
      </c>
      <c r="IW129" s="11">
        <v>0.05</v>
      </c>
      <c r="IX129" s="11">
        <v>0.08</v>
      </c>
      <c r="IY129" s="11">
        <v>0.1</v>
      </c>
      <c r="JA129" s="11">
        <v>0.1</v>
      </c>
      <c r="JB129" s="11">
        <v>0.14</v>
      </c>
      <c r="JC129" s="11">
        <v>0.19</v>
      </c>
      <c r="JD129" s="11">
        <v>0.19</v>
      </c>
      <c r="JE129" s="11">
        <v>0.12</v>
      </c>
      <c r="JF129" s="11">
        <v>0.04</v>
      </c>
      <c r="JH129" s="11">
        <v>0.04</v>
      </c>
      <c r="JI129" s="11">
        <v>0.04</v>
      </c>
      <c r="JJ129" s="11">
        <v>0.04</v>
      </c>
      <c r="JK129" s="11">
        <v>0.04</v>
      </c>
      <c r="JL129" s="11">
        <v>0.04</v>
      </c>
      <c r="JM129" s="11">
        <v>0.13</v>
      </c>
      <c r="JO129" s="11">
        <v>0.2</v>
      </c>
      <c r="JP129" s="11">
        <v>0.19</v>
      </c>
      <c r="JQ129" s="11">
        <v>0.17</v>
      </c>
      <c r="JR129" s="11">
        <v>0.14</v>
      </c>
      <c r="JS129" s="11">
        <v>0.14</v>
      </c>
      <c r="JT129" s="11">
        <v>0.14</v>
      </c>
      <c r="JV129" s="11">
        <v>0.34</v>
      </c>
      <c r="JW129" s="11">
        <v>0.55</v>
      </c>
      <c r="JX129" s="11">
        <v>0.34</v>
      </c>
      <c r="JY129" s="11">
        <v>0.14</v>
      </c>
      <c r="JZ129" s="11">
        <v>0.14</v>
      </c>
      <c r="KA129" s="11">
        <v>0.14</v>
      </c>
      <c r="KC129" s="11">
        <v>0.08</v>
      </c>
      <c r="KD129" s="11">
        <v>0.01</v>
      </c>
      <c r="KE129" s="11">
        <v>0.01</v>
      </c>
      <c r="KF129" s="11">
        <v>0.01</v>
      </c>
      <c r="KG129" s="11">
        <v>0.01</v>
      </c>
      <c r="KH129" s="11">
        <v>0.01</v>
      </c>
      <c r="KJ129" s="11">
        <v>0.01</v>
      </c>
      <c r="KK129" s="11">
        <v>0.01</v>
      </c>
      <c r="KL129" s="11">
        <v>0.01</v>
      </c>
      <c r="KM129" s="11">
        <v>0.01</v>
      </c>
      <c r="KN129" s="11">
        <v>0.01</v>
      </c>
      <c r="KO129" s="11">
        <v>0.01</v>
      </c>
      <c r="KQ129" s="11">
        <v>0.01</v>
      </c>
      <c r="KR129" s="11">
        <v>0.01</v>
      </c>
      <c r="KS129" s="11">
        <v>0.01</v>
      </c>
      <c r="KT129" s="11">
        <v>0.01</v>
      </c>
      <c r="KU129" s="11">
        <v>0.01</v>
      </c>
      <c r="KV129" s="11">
        <v>0.01</v>
      </c>
      <c r="KX129" s="11">
        <v>0</v>
      </c>
      <c r="YA129" s="11">
        <v>0.03</v>
      </c>
      <c r="YC129" s="11">
        <v>0.11</v>
      </c>
      <c r="YD129" s="11">
        <v>0.11</v>
      </c>
      <c r="YE129" s="11">
        <v>0.11</v>
      </c>
      <c r="YF129" s="11">
        <v>0.11</v>
      </c>
      <c r="YG129" s="11">
        <v>0.11</v>
      </c>
      <c r="YH129" s="11">
        <v>0.11</v>
      </c>
      <c r="YJ129" s="11">
        <v>0.11</v>
      </c>
      <c r="YK129" s="11">
        <v>0.08</v>
      </c>
    </row>
    <row r="130" hidden="1" spans="1:700">
      <c r="A130" s="11" t="s">
        <v>732</v>
      </c>
      <c r="E130" s="11">
        <v>3</v>
      </c>
      <c r="F130" s="11">
        <v>0</v>
      </c>
      <c r="G130" s="572">
        <v>68640</v>
      </c>
      <c r="H130" s="572">
        <v>68640</v>
      </c>
      <c r="I130" s="206">
        <f t="shared" si="2"/>
        <v>0</v>
      </c>
      <c r="P130" s="11">
        <v>0.01</v>
      </c>
      <c r="Q130" s="11">
        <v>0.01</v>
      </c>
      <c r="R130" s="11">
        <v>0.01</v>
      </c>
      <c r="S130" s="11">
        <v>0.01</v>
      </c>
      <c r="T130" s="11">
        <v>0.01</v>
      </c>
      <c r="U130" s="11">
        <v>0.01</v>
      </c>
      <c r="W130" s="11">
        <v>0.01</v>
      </c>
      <c r="X130" s="11">
        <v>0.01</v>
      </c>
      <c r="BX130" s="11">
        <v>0</v>
      </c>
      <c r="BY130" s="11">
        <v>0</v>
      </c>
      <c r="CA130" s="11">
        <v>0</v>
      </c>
      <c r="CB130" s="11">
        <v>0</v>
      </c>
      <c r="CC130" s="11">
        <v>0</v>
      </c>
      <c r="CD130" s="11">
        <v>0</v>
      </c>
      <c r="CJ130" s="11">
        <v>0</v>
      </c>
      <c r="CK130" s="11">
        <v>0</v>
      </c>
      <c r="CL130" s="11">
        <v>0</v>
      </c>
      <c r="CM130" s="11">
        <v>0</v>
      </c>
      <c r="CO130" s="11">
        <v>0</v>
      </c>
      <c r="CP130" s="11">
        <v>0</v>
      </c>
      <c r="CQ130" s="11">
        <v>0</v>
      </c>
      <c r="CR130" s="11">
        <v>0</v>
      </c>
      <c r="CS130" s="11">
        <v>0</v>
      </c>
      <c r="CT130" s="11">
        <v>0</v>
      </c>
      <c r="CV130" s="11">
        <v>0</v>
      </c>
      <c r="CW130" s="11">
        <v>0</v>
      </c>
      <c r="CX130" s="11">
        <v>0</v>
      </c>
      <c r="CY130" s="11">
        <v>0</v>
      </c>
      <c r="CZ130" s="11">
        <v>0</v>
      </c>
      <c r="DA130" s="11">
        <v>0</v>
      </c>
      <c r="DC130" s="11">
        <v>0</v>
      </c>
      <c r="DD130" s="11">
        <v>0</v>
      </c>
      <c r="DE130" s="11">
        <v>0</v>
      </c>
      <c r="DF130" s="11">
        <v>0</v>
      </c>
      <c r="DG130" s="11">
        <v>0</v>
      </c>
      <c r="DH130" s="11">
        <v>0</v>
      </c>
      <c r="DJ130" s="11">
        <v>0</v>
      </c>
      <c r="DK130" s="11">
        <v>0</v>
      </c>
      <c r="DL130" s="11">
        <v>0</v>
      </c>
      <c r="DM130" s="11">
        <v>0</v>
      </c>
      <c r="DN130" s="11">
        <v>0.01</v>
      </c>
      <c r="DO130" s="11">
        <v>0.02</v>
      </c>
      <c r="DQ130" s="11">
        <v>0.02</v>
      </c>
      <c r="DR130" s="11">
        <v>0.02</v>
      </c>
      <c r="DS130" s="11">
        <v>0.02</v>
      </c>
      <c r="DT130" s="11">
        <v>0.02</v>
      </c>
      <c r="DU130" s="11">
        <v>0.02</v>
      </c>
      <c r="DV130" s="11">
        <v>0.02</v>
      </c>
      <c r="DX130" s="11">
        <v>0.02</v>
      </c>
      <c r="DY130" s="11">
        <v>0.02</v>
      </c>
      <c r="DZ130" s="11">
        <v>0.02</v>
      </c>
      <c r="EA130" s="11">
        <v>0.03</v>
      </c>
      <c r="EB130" s="11">
        <v>0.03</v>
      </c>
      <c r="EC130" s="11">
        <v>0.03</v>
      </c>
      <c r="EE130" s="11">
        <v>0.03</v>
      </c>
      <c r="EF130" s="11">
        <v>0.04</v>
      </c>
      <c r="EG130" s="11">
        <v>0.06</v>
      </c>
      <c r="EH130" s="11">
        <v>0.06</v>
      </c>
      <c r="EI130" s="11">
        <v>0.06</v>
      </c>
      <c r="EJ130" s="11">
        <v>0.06</v>
      </c>
      <c r="EL130" s="11">
        <v>0.04</v>
      </c>
      <c r="EM130" s="11">
        <v>0.02</v>
      </c>
      <c r="EN130" s="11">
        <v>0.02</v>
      </c>
      <c r="EO130" s="11">
        <v>0.02</v>
      </c>
      <c r="EP130" s="11">
        <v>0.02</v>
      </c>
      <c r="EQ130" s="11">
        <v>0.02</v>
      </c>
      <c r="ES130" s="11">
        <v>0.02</v>
      </c>
      <c r="ET130" s="11">
        <v>0.02</v>
      </c>
      <c r="EZ130" s="11">
        <v>0.02</v>
      </c>
      <c r="FA130" s="11">
        <v>0.02</v>
      </c>
      <c r="FB130" s="11">
        <v>0.01</v>
      </c>
      <c r="FC130" s="11">
        <v>0</v>
      </c>
      <c r="FD130" s="11">
        <v>0</v>
      </c>
      <c r="FE130" s="11">
        <v>0</v>
      </c>
      <c r="FG130" s="11">
        <v>0</v>
      </c>
      <c r="FH130" s="11">
        <v>0</v>
      </c>
      <c r="FI130" s="11">
        <v>0</v>
      </c>
      <c r="FJ130" s="11">
        <v>0</v>
      </c>
      <c r="FK130" s="11">
        <v>0</v>
      </c>
      <c r="FL130" s="11">
        <v>0</v>
      </c>
      <c r="FN130" s="11">
        <v>0</v>
      </c>
      <c r="FO130" s="11">
        <v>0</v>
      </c>
      <c r="FP130" s="11">
        <v>0</v>
      </c>
      <c r="FQ130" s="11">
        <v>0</v>
      </c>
      <c r="FR130" s="11">
        <v>0</v>
      </c>
      <c r="FS130" s="11">
        <v>0</v>
      </c>
      <c r="FU130" s="11">
        <v>0</v>
      </c>
      <c r="FV130" s="11">
        <v>0</v>
      </c>
      <c r="FW130" s="11">
        <v>0</v>
      </c>
      <c r="FX130" s="11">
        <v>0</v>
      </c>
      <c r="FY130" s="11">
        <v>0</v>
      </c>
      <c r="FZ130" s="11">
        <v>0</v>
      </c>
      <c r="GB130" s="11">
        <v>0</v>
      </c>
      <c r="GC130" s="11">
        <v>0</v>
      </c>
      <c r="GD130" s="11">
        <v>0</v>
      </c>
      <c r="GE130" s="11">
        <v>0</v>
      </c>
      <c r="GF130" s="11">
        <v>0</v>
      </c>
      <c r="GG130" s="11">
        <v>0</v>
      </c>
      <c r="GI130" s="11">
        <v>0</v>
      </c>
      <c r="GJ130" s="11">
        <v>0</v>
      </c>
      <c r="GK130" s="11">
        <v>0</v>
      </c>
      <c r="GL130" s="11">
        <v>0</v>
      </c>
      <c r="GM130" s="11">
        <v>0</v>
      </c>
      <c r="GN130" s="11">
        <v>0</v>
      </c>
      <c r="GP130" s="11">
        <v>0</v>
      </c>
      <c r="GQ130" s="11">
        <v>0</v>
      </c>
      <c r="GR130" s="11">
        <v>0</v>
      </c>
      <c r="GS130" s="11">
        <v>0</v>
      </c>
      <c r="GT130" s="11">
        <v>0</v>
      </c>
      <c r="GU130" s="11">
        <v>0</v>
      </c>
      <c r="GW130" s="11">
        <v>0</v>
      </c>
      <c r="GX130" s="11">
        <v>0</v>
      </c>
      <c r="GY130" s="11">
        <v>0</v>
      </c>
      <c r="GZ130" s="11">
        <v>0</v>
      </c>
      <c r="HA130" s="11">
        <v>0</v>
      </c>
      <c r="HB130" s="11">
        <v>0</v>
      </c>
      <c r="HD130" s="11">
        <v>0</v>
      </c>
      <c r="HE130" s="11">
        <v>0</v>
      </c>
      <c r="HF130" s="11">
        <v>0</v>
      </c>
      <c r="HG130" s="11">
        <v>0</v>
      </c>
      <c r="HH130" s="11">
        <v>0</v>
      </c>
      <c r="HI130" s="11">
        <v>0</v>
      </c>
      <c r="HK130" s="11">
        <v>0</v>
      </c>
      <c r="HL130" s="11">
        <v>0</v>
      </c>
      <c r="HM130" s="11">
        <v>0</v>
      </c>
      <c r="HN130" s="11">
        <v>0</v>
      </c>
      <c r="HO130" s="11">
        <v>0</v>
      </c>
      <c r="HP130" s="11">
        <v>0</v>
      </c>
      <c r="HR130" s="11">
        <v>0</v>
      </c>
      <c r="HS130" s="11">
        <v>0</v>
      </c>
      <c r="HT130" s="11">
        <v>0</v>
      </c>
      <c r="HU130" s="11">
        <v>0</v>
      </c>
      <c r="HV130" s="11">
        <v>0</v>
      </c>
      <c r="HW130" s="11">
        <v>0</v>
      </c>
      <c r="HY130" s="11">
        <v>0</v>
      </c>
      <c r="HZ130" s="11">
        <v>0</v>
      </c>
      <c r="IA130" s="11">
        <v>0</v>
      </c>
      <c r="IB130" s="11">
        <v>0</v>
      </c>
      <c r="IC130" s="11">
        <v>0</v>
      </c>
      <c r="ID130" s="11">
        <v>0</v>
      </c>
      <c r="IF130" s="11">
        <v>0</v>
      </c>
      <c r="IG130" s="11">
        <v>0</v>
      </c>
      <c r="IH130" s="11">
        <v>0</v>
      </c>
      <c r="II130" s="11">
        <v>0</v>
      </c>
      <c r="IJ130" s="11">
        <v>0</v>
      </c>
      <c r="IK130" s="11">
        <v>0</v>
      </c>
      <c r="IM130" s="11">
        <v>0</v>
      </c>
      <c r="IN130" s="11">
        <v>0</v>
      </c>
      <c r="IP130" s="11">
        <v>0</v>
      </c>
      <c r="IQ130" s="11">
        <v>0</v>
      </c>
      <c r="IR130" s="11">
        <v>0</v>
      </c>
      <c r="IT130" s="11">
        <v>0</v>
      </c>
      <c r="IU130" s="11">
        <v>0</v>
      </c>
      <c r="IV130" s="11">
        <v>0</v>
      </c>
      <c r="IW130" s="11">
        <v>0</v>
      </c>
      <c r="IX130" s="11">
        <v>0.02</v>
      </c>
      <c r="IY130" s="11">
        <v>0.03</v>
      </c>
      <c r="JA130" s="11">
        <v>0.03</v>
      </c>
      <c r="JB130" s="11">
        <v>0.03</v>
      </c>
      <c r="JC130" s="11">
        <v>0.03</v>
      </c>
      <c r="JD130" s="11">
        <v>0.04</v>
      </c>
      <c r="JE130" s="11">
        <v>0.05</v>
      </c>
      <c r="JF130" s="11">
        <v>0.05</v>
      </c>
      <c r="JH130" s="11">
        <v>0.07</v>
      </c>
      <c r="JI130" s="11">
        <v>0.09</v>
      </c>
      <c r="JJ130" s="11">
        <v>0.09</v>
      </c>
      <c r="JK130" s="11">
        <v>0.06</v>
      </c>
      <c r="JL130" s="11">
        <v>0.02</v>
      </c>
      <c r="JM130" s="11">
        <v>0.02</v>
      </c>
      <c r="JO130" s="11">
        <v>0.02</v>
      </c>
      <c r="JP130" s="11">
        <v>0.02</v>
      </c>
      <c r="JQ130" s="11">
        <v>0.04</v>
      </c>
      <c r="JR130" s="11">
        <v>0.05</v>
      </c>
      <c r="JS130" s="11">
        <v>0.05</v>
      </c>
      <c r="JT130" s="11">
        <v>0.05</v>
      </c>
      <c r="JV130" s="11">
        <v>0.04</v>
      </c>
      <c r="JW130" s="11">
        <v>0.04</v>
      </c>
      <c r="JX130" s="11">
        <v>0.04</v>
      </c>
      <c r="JY130" s="11">
        <v>0.04</v>
      </c>
      <c r="JZ130" s="11">
        <v>0.09</v>
      </c>
      <c r="KA130" s="11">
        <v>0.14</v>
      </c>
      <c r="KC130" s="11">
        <v>0.09</v>
      </c>
      <c r="KD130" s="11">
        <v>0.04</v>
      </c>
      <c r="KE130" s="11">
        <v>0.04</v>
      </c>
      <c r="KF130" s="11">
        <v>0.04</v>
      </c>
      <c r="KG130" s="11">
        <v>0.02</v>
      </c>
      <c r="KH130" s="11">
        <v>0</v>
      </c>
      <c r="KJ130" s="11">
        <v>0</v>
      </c>
      <c r="KK130" s="11">
        <v>0</v>
      </c>
      <c r="KL130" s="11">
        <v>0</v>
      </c>
      <c r="KM130" s="11">
        <v>0</v>
      </c>
      <c r="KN130" s="11">
        <v>0</v>
      </c>
      <c r="KO130" s="11">
        <v>0</v>
      </c>
      <c r="KQ130" s="11">
        <v>0</v>
      </c>
      <c r="KR130" s="11">
        <v>0</v>
      </c>
      <c r="KS130" s="11">
        <v>0</v>
      </c>
      <c r="KT130" s="11">
        <v>0</v>
      </c>
      <c r="KU130" s="11">
        <v>0</v>
      </c>
      <c r="KV130" s="11">
        <v>0</v>
      </c>
      <c r="KX130" s="11">
        <v>0</v>
      </c>
      <c r="YA130" s="11">
        <v>0.01</v>
      </c>
      <c r="YC130" s="11">
        <v>0.04</v>
      </c>
      <c r="YD130" s="11">
        <v>0.04</v>
      </c>
      <c r="YE130" s="11">
        <v>0.04</v>
      </c>
      <c r="YF130" s="11">
        <v>0.04</v>
      </c>
      <c r="YG130" s="11">
        <v>0.04</v>
      </c>
      <c r="YH130" s="11">
        <v>0.04</v>
      </c>
      <c r="YJ130" s="11">
        <v>0.04</v>
      </c>
      <c r="YK130" s="11">
        <v>0.03</v>
      </c>
    </row>
    <row r="131" hidden="1" spans="1:700">
      <c r="A131" s="11" t="s">
        <v>733</v>
      </c>
      <c r="E131" s="11">
        <v>1</v>
      </c>
      <c r="F131" s="11">
        <v>0</v>
      </c>
      <c r="G131" s="572">
        <v>12280</v>
      </c>
      <c r="H131" s="572">
        <v>12280</v>
      </c>
      <c r="I131" s="206">
        <f t="shared" si="2"/>
        <v>0</v>
      </c>
      <c r="P131" s="11">
        <v>0</v>
      </c>
      <c r="Q131" s="11">
        <v>0</v>
      </c>
      <c r="R131" s="11">
        <v>0</v>
      </c>
      <c r="S131" s="11">
        <v>0</v>
      </c>
      <c r="T131" s="11">
        <v>0</v>
      </c>
      <c r="U131" s="11">
        <v>0</v>
      </c>
      <c r="W131" s="11">
        <v>0</v>
      </c>
      <c r="X131" s="11">
        <v>0</v>
      </c>
      <c r="BX131" s="11">
        <v>0.2</v>
      </c>
      <c r="JJ131" s="11">
        <v>0.02</v>
      </c>
      <c r="JK131" s="11">
        <v>0.04</v>
      </c>
      <c r="JL131" s="11">
        <v>0.04</v>
      </c>
      <c r="JM131" s="11">
        <v>0.04</v>
      </c>
      <c r="JO131" s="11">
        <v>0.03</v>
      </c>
      <c r="JP131" s="11">
        <v>0.03</v>
      </c>
      <c r="JQ131" s="11">
        <v>0.03</v>
      </c>
      <c r="JR131" s="11">
        <v>0.08</v>
      </c>
      <c r="JS131" s="11">
        <v>0.13</v>
      </c>
      <c r="JT131" s="11">
        <v>0.08</v>
      </c>
      <c r="JV131" s="11">
        <v>0.03</v>
      </c>
      <c r="JW131" s="11">
        <v>0.03</v>
      </c>
      <c r="JX131" s="11">
        <v>0.03</v>
      </c>
      <c r="JY131" s="11">
        <v>0.02</v>
      </c>
      <c r="YA131" s="11">
        <v>0</v>
      </c>
      <c r="YC131" s="11">
        <v>0.01</v>
      </c>
      <c r="YD131" s="11">
        <v>0.01</v>
      </c>
      <c r="YE131" s="11">
        <v>0.01</v>
      </c>
      <c r="YF131" s="11">
        <v>0.01</v>
      </c>
      <c r="YG131" s="11">
        <v>0.01</v>
      </c>
      <c r="YH131" s="11">
        <v>0.01</v>
      </c>
      <c r="YJ131" s="11">
        <v>0.01</v>
      </c>
      <c r="YK131" s="11">
        <v>0.01</v>
      </c>
    </row>
    <row r="132" hidden="1" spans="1:700">
      <c r="A132" s="11" t="s">
        <v>734</v>
      </c>
      <c r="E132" s="11">
        <v>18</v>
      </c>
      <c r="F132" s="11">
        <v>0</v>
      </c>
      <c r="G132" s="572">
        <v>290700</v>
      </c>
      <c r="H132" s="572">
        <v>290700</v>
      </c>
      <c r="I132" s="206">
        <f t="shared" si="2"/>
        <v>0</v>
      </c>
      <c r="P132" s="11">
        <v>0.07</v>
      </c>
      <c r="Q132" s="11">
        <v>0.07</v>
      </c>
      <c r="R132" s="11">
        <v>0.07</v>
      </c>
      <c r="S132" s="11">
        <v>0.07</v>
      </c>
      <c r="T132" s="11">
        <v>0.07</v>
      </c>
      <c r="U132" s="11">
        <v>0.07</v>
      </c>
      <c r="W132" s="11">
        <v>0.07</v>
      </c>
      <c r="X132" s="11">
        <v>0.07</v>
      </c>
      <c r="BX132" s="11">
        <v>0.01</v>
      </c>
      <c r="BY132" s="11">
        <v>0.01</v>
      </c>
      <c r="CA132" s="11">
        <v>0.01</v>
      </c>
      <c r="CB132" s="11">
        <v>0.01</v>
      </c>
      <c r="CC132" s="11">
        <v>0.01</v>
      </c>
      <c r="CD132" s="11">
        <v>0.01</v>
      </c>
      <c r="CJ132" s="11">
        <v>0.02</v>
      </c>
      <c r="CK132" s="11">
        <v>0.02</v>
      </c>
      <c r="CL132" s="11">
        <v>0.02</v>
      </c>
      <c r="CM132" s="11">
        <v>0.02</v>
      </c>
      <c r="CO132" s="11">
        <v>0.02</v>
      </c>
      <c r="CP132" s="11">
        <v>0.02</v>
      </c>
      <c r="CQ132" s="11">
        <v>0.02</v>
      </c>
      <c r="CR132" s="11">
        <v>0.02</v>
      </c>
      <c r="CS132" s="11">
        <v>0.02</v>
      </c>
      <c r="CT132" s="11">
        <v>0.02</v>
      </c>
      <c r="CV132" s="11">
        <v>0.02</v>
      </c>
      <c r="CW132" s="11">
        <v>0.02</v>
      </c>
      <c r="CX132" s="11">
        <v>0.02</v>
      </c>
      <c r="CY132" s="11">
        <v>0.02</v>
      </c>
      <c r="CZ132" s="11">
        <v>0.02</v>
      </c>
      <c r="DA132" s="11">
        <v>0.02</v>
      </c>
      <c r="DC132" s="11">
        <v>0.02</v>
      </c>
      <c r="DD132" s="11">
        <v>0.02</v>
      </c>
      <c r="DE132" s="11">
        <v>0.02</v>
      </c>
      <c r="DF132" s="11">
        <v>0.02</v>
      </c>
      <c r="DG132" s="11">
        <v>0.02</v>
      </c>
      <c r="DH132" s="11">
        <v>0.02</v>
      </c>
      <c r="DJ132" s="11">
        <v>0.02</v>
      </c>
      <c r="DK132" s="11">
        <v>0.02</v>
      </c>
      <c r="DL132" s="11">
        <v>0.02</v>
      </c>
      <c r="DM132" s="11">
        <v>0.02</v>
      </c>
      <c r="DN132" s="11">
        <v>0.02</v>
      </c>
      <c r="DO132" s="11">
        <v>0.02</v>
      </c>
      <c r="DQ132" s="11">
        <v>0.02</v>
      </c>
      <c r="DR132" s="11">
        <v>0.02</v>
      </c>
      <c r="DS132" s="11">
        <v>0.02</v>
      </c>
      <c r="DT132" s="11">
        <v>0.02</v>
      </c>
      <c r="DU132" s="11">
        <v>0.02</v>
      </c>
      <c r="DV132" s="11">
        <v>0.02</v>
      </c>
      <c r="DX132" s="11">
        <v>0.02</v>
      </c>
      <c r="DY132" s="11">
        <v>0.02</v>
      </c>
      <c r="DZ132" s="11">
        <v>0.08</v>
      </c>
      <c r="EA132" s="11">
        <v>0.14</v>
      </c>
      <c r="EB132" s="11">
        <v>0.14</v>
      </c>
      <c r="EC132" s="11">
        <v>0.14</v>
      </c>
      <c r="EE132" s="11">
        <v>0.14</v>
      </c>
      <c r="EF132" s="11">
        <v>0.14</v>
      </c>
      <c r="EG132" s="11">
        <v>0.14</v>
      </c>
      <c r="EH132" s="11">
        <v>0.14</v>
      </c>
      <c r="EI132" s="11">
        <v>0.14</v>
      </c>
      <c r="EJ132" s="11">
        <v>0.14</v>
      </c>
      <c r="EL132" s="11">
        <v>0.14</v>
      </c>
      <c r="EM132" s="11">
        <v>0.18</v>
      </c>
      <c r="EN132" s="11">
        <v>0.21</v>
      </c>
      <c r="EO132" s="11">
        <v>0.21</v>
      </c>
      <c r="EP132" s="11">
        <v>0.21</v>
      </c>
      <c r="EQ132" s="11">
        <v>0.21</v>
      </c>
      <c r="ES132" s="11">
        <v>0.21</v>
      </c>
      <c r="ET132" s="11">
        <v>0.21</v>
      </c>
      <c r="EZ132" s="11">
        <v>0.34</v>
      </c>
      <c r="FA132" s="11">
        <v>0.47</v>
      </c>
      <c r="FB132" s="11">
        <v>0.47</v>
      </c>
      <c r="FC132" s="11">
        <v>0.47</v>
      </c>
      <c r="FD132" s="11">
        <v>0.47</v>
      </c>
      <c r="FE132" s="11">
        <v>0.47</v>
      </c>
      <c r="FG132" s="11">
        <v>0.3</v>
      </c>
      <c r="FH132" s="11">
        <v>0.13</v>
      </c>
      <c r="FI132" s="11">
        <v>0.13</v>
      </c>
      <c r="FJ132" s="11">
        <v>0.13</v>
      </c>
      <c r="FK132" s="11">
        <v>0.13</v>
      </c>
      <c r="FL132" s="11">
        <v>0.13</v>
      </c>
      <c r="FN132" s="11">
        <v>0.13</v>
      </c>
      <c r="FO132" s="11">
        <v>0.13</v>
      </c>
      <c r="FP132" s="11">
        <v>0.13</v>
      </c>
      <c r="FQ132" s="11">
        <v>0.13</v>
      </c>
      <c r="FR132" s="11">
        <v>0.13</v>
      </c>
      <c r="FS132" s="11">
        <v>0.13</v>
      </c>
      <c r="FU132" s="11">
        <v>0.07</v>
      </c>
      <c r="FV132" s="11">
        <v>0.02</v>
      </c>
      <c r="FW132" s="11">
        <v>0.02</v>
      </c>
      <c r="FX132" s="11">
        <v>0.02</v>
      </c>
      <c r="FY132" s="11">
        <v>0.02</v>
      </c>
      <c r="FZ132" s="11">
        <v>0.02</v>
      </c>
      <c r="GB132" s="11">
        <v>0.02</v>
      </c>
      <c r="GC132" s="11">
        <v>0.02</v>
      </c>
      <c r="GD132" s="11">
        <v>0.02</v>
      </c>
      <c r="GE132" s="11">
        <v>0.02</v>
      </c>
      <c r="GF132" s="11">
        <v>0.02</v>
      </c>
      <c r="GG132" s="11">
        <v>0.02</v>
      </c>
      <c r="GI132" s="11">
        <v>0.02</v>
      </c>
      <c r="GJ132" s="11">
        <v>0.02</v>
      </c>
      <c r="GK132" s="11">
        <v>0.02</v>
      </c>
      <c r="GL132" s="11">
        <v>0.02</v>
      </c>
      <c r="GM132" s="11">
        <v>0.02</v>
      </c>
      <c r="GN132" s="11">
        <v>0.02</v>
      </c>
      <c r="GP132" s="11">
        <v>0.02</v>
      </c>
      <c r="GQ132" s="11">
        <v>0.02</v>
      </c>
      <c r="GR132" s="11">
        <v>0.02</v>
      </c>
      <c r="GS132" s="11">
        <v>0.02</v>
      </c>
      <c r="GT132" s="11">
        <v>0.02</v>
      </c>
      <c r="GU132" s="11">
        <v>0.02</v>
      </c>
      <c r="GW132" s="11">
        <v>0.02</v>
      </c>
      <c r="GX132" s="11">
        <v>0.02</v>
      </c>
      <c r="GY132" s="11">
        <v>0.02</v>
      </c>
      <c r="GZ132" s="11">
        <v>0.02</v>
      </c>
      <c r="HA132" s="11">
        <v>0.02</v>
      </c>
      <c r="HB132" s="11">
        <v>0.02</v>
      </c>
      <c r="HD132" s="11">
        <v>0.02</v>
      </c>
      <c r="HE132" s="11">
        <v>0.02</v>
      </c>
      <c r="HF132" s="11">
        <v>0.02</v>
      </c>
      <c r="HG132" s="11">
        <v>0.02</v>
      </c>
      <c r="HH132" s="11">
        <v>0.02</v>
      </c>
      <c r="HI132" s="11">
        <v>0.02</v>
      </c>
      <c r="HK132" s="11">
        <v>0.02</v>
      </c>
      <c r="HL132" s="11">
        <v>0.02</v>
      </c>
      <c r="HM132" s="11">
        <v>0.02</v>
      </c>
      <c r="HN132" s="11">
        <v>0.02</v>
      </c>
      <c r="HO132" s="11">
        <v>0.02</v>
      </c>
      <c r="HP132" s="11">
        <v>0.02</v>
      </c>
      <c r="HR132" s="11">
        <v>0.02</v>
      </c>
      <c r="HS132" s="11">
        <v>0.02</v>
      </c>
      <c r="HT132" s="11">
        <v>0.02</v>
      </c>
      <c r="HU132" s="11">
        <v>0.02</v>
      </c>
      <c r="HV132" s="11">
        <v>0.02</v>
      </c>
      <c r="HW132" s="11">
        <v>0.02</v>
      </c>
      <c r="HY132" s="11">
        <v>0.02</v>
      </c>
      <c r="HZ132" s="11">
        <v>0.02</v>
      </c>
      <c r="IA132" s="11">
        <v>0.02</v>
      </c>
      <c r="IB132" s="11">
        <v>0.02</v>
      </c>
      <c r="IC132" s="11">
        <v>0.02</v>
      </c>
      <c r="ID132" s="11">
        <v>0.02</v>
      </c>
      <c r="IF132" s="11">
        <v>0.02</v>
      </c>
      <c r="IG132" s="11">
        <v>0.02</v>
      </c>
      <c r="IH132" s="11">
        <v>0.02</v>
      </c>
      <c r="II132" s="11">
        <v>0.02</v>
      </c>
      <c r="IJ132" s="11">
        <v>0.02</v>
      </c>
      <c r="IK132" s="11">
        <v>0.02</v>
      </c>
      <c r="IM132" s="11">
        <v>0.02</v>
      </c>
      <c r="IN132" s="11">
        <v>0.02</v>
      </c>
      <c r="IP132" s="11">
        <v>0.02</v>
      </c>
      <c r="IQ132" s="11">
        <v>0.02</v>
      </c>
      <c r="IR132" s="11">
        <v>0.02</v>
      </c>
      <c r="IT132" s="11">
        <v>0.02</v>
      </c>
      <c r="IU132" s="11">
        <v>0.02</v>
      </c>
      <c r="IV132" s="11">
        <v>0.02</v>
      </c>
      <c r="IW132" s="11">
        <v>0.02</v>
      </c>
      <c r="IX132" s="11">
        <v>0.02</v>
      </c>
      <c r="IY132" s="11">
        <v>0.02</v>
      </c>
      <c r="JA132" s="11">
        <v>0.02</v>
      </c>
      <c r="JB132" s="11">
        <v>0.02</v>
      </c>
      <c r="JC132" s="11">
        <v>0.02</v>
      </c>
      <c r="JD132" s="11">
        <v>0.07</v>
      </c>
      <c r="JE132" s="11">
        <v>0.13</v>
      </c>
      <c r="JF132" s="11">
        <v>0.13</v>
      </c>
      <c r="JH132" s="11">
        <v>0.13</v>
      </c>
      <c r="JI132" s="11">
        <v>0.13</v>
      </c>
      <c r="JJ132" s="11">
        <v>0.16</v>
      </c>
      <c r="JK132" s="11">
        <v>0.2</v>
      </c>
      <c r="JL132" s="11">
        <v>0.2</v>
      </c>
      <c r="JM132" s="11">
        <v>0.29</v>
      </c>
      <c r="JO132" s="11">
        <v>0.38</v>
      </c>
      <c r="JP132" s="11">
        <v>0.38</v>
      </c>
      <c r="JQ132" s="11">
        <v>0.23</v>
      </c>
      <c r="JR132" s="11">
        <v>0.09</v>
      </c>
      <c r="JS132" s="11">
        <v>0.09</v>
      </c>
      <c r="JT132" s="11">
        <v>0.09</v>
      </c>
      <c r="JV132" s="11">
        <v>0.18</v>
      </c>
      <c r="JW132" s="11">
        <v>0.26</v>
      </c>
      <c r="JX132" s="11">
        <v>0.26</v>
      </c>
      <c r="JY132" s="11">
        <v>0.24</v>
      </c>
      <c r="JZ132" s="11">
        <v>0.19</v>
      </c>
      <c r="KA132" s="11">
        <v>0.15</v>
      </c>
      <c r="KC132" s="11">
        <v>0.15</v>
      </c>
      <c r="KD132" s="11">
        <v>0.35</v>
      </c>
      <c r="KE132" s="11">
        <v>0.55</v>
      </c>
      <c r="KF132" s="11">
        <v>0.35</v>
      </c>
      <c r="KG132" s="11">
        <v>0.15</v>
      </c>
      <c r="KH132" s="11">
        <v>0.15</v>
      </c>
      <c r="KJ132" s="11">
        <v>0.15</v>
      </c>
      <c r="KK132" s="11">
        <v>0.09</v>
      </c>
      <c r="KL132" s="11">
        <v>0.02</v>
      </c>
      <c r="KM132" s="11">
        <v>0.02</v>
      </c>
      <c r="KN132" s="11">
        <v>0.02</v>
      </c>
      <c r="KO132" s="11">
        <v>0.02</v>
      </c>
      <c r="KQ132" s="11">
        <v>0.02</v>
      </c>
      <c r="KR132" s="11">
        <v>0.02</v>
      </c>
      <c r="KS132" s="11">
        <v>0.02</v>
      </c>
      <c r="KT132" s="11">
        <v>0.02</v>
      </c>
      <c r="KU132" s="11">
        <v>0.02</v>
      </c>
      <c r="KV132" s="11">
        <v>0.02</v>
      </c>
      <c r="KX132" s="11">
        <v>0.01</v>
      </c>
      <c r="YA132" s="11">
        <v>0.06</v>
      </c>
      <c r="YC132" s="11">
        <v>0.23</v>
      </c>
      <c r="YD132" s="11">
        <v>0.23</v>
      </c>
      <c r="YE132" s="11">
        <v>0.23</v>
      </c>
      <c r="YF132" s="11">
        <v>0.23</v>
      </c>
      <c r="YG132" s="11">
        <v>0.23</v>
      </c>
      <c r="YH132" s="11">
        <v>0.23</v>
      </c>
      <c r="YJ132" s="11">
        <v>0.23</v>
      </c>
      <c r="YK132" s="11">
        <v>0.17</v>
      </c>
    </row>
    <row r="133" hidden="1" spans="1:700">
      <c r="A133" s="11" t="s">
        <v>735</v>
      </c>
      <c r="E133" s="11">
        <v>9</v>
      </c>
      <c r="F133" s="11">
        <v>0</v>
      </c>
      <c r="G133" s="572">
        <v>178200</v>
      </c>
      <c r="H133" s="572">
        <v>178200</v>
      </c>
      <c r="I133" s="206">
        <f t="shared" si="2"/>
        <v>0</v>
      </c>
      <c r="P133" s="11">
        <v>0.03</v>
      </c>
      <c r="Q133" s="11">
        <v>0.03</v>
      </c>
      <c r="R133" s="11">
        <v>0.03</v>
      </c>
      <c r="S133" s="11">
        <v>0.03</v>
      </c>
      <c r="T133" s="11">
        <v>0.03</v>
      </c>
      <c r="U133" s="11">
        <v>0.03</v>
      </c>
      <c r="W133" s="11">
        <v>0.03</v>
      </c>
      <c r="X133" s="11">
        <v>0.03</v>
      </c>
      <c r="BX133" s="11">
        <v>0.01</v>
      </c>
      <c r="BY133" s="11">
        <v>0.01</v>
      </c>
      <c r="CA133" s="11">
        <v>0.01</v>
      </c>
      <c r="CB133" s="11">
        <v>0.01</v>
      </c>
      <c r="CC133" s="11">
        <v>0.01</v>
      </c>
      <c r="CD133" s="11">
        <v>0.01</v>
      </c>
      <c r="CJ133" s="11">
        <v>0.01</v>
      </c>
      <c r="CK133" s="11">
        <v>0.01</v>
      </c>
      <c r="CL133" s="11">
        <v>0.01</v>
      </c>
      <c r="CM133" s="11">
        <v>0.01</v>
      </c>
      <c r="CO133" s="11">
        <v>0.01</v>
      </c>
      <c r="CP133" s="11">
        <v>0.01</v>
      </c>
      <c r="CQ133" s="11">
        <v>0.01</v>
      </c>
      <c r="CR133" s="11">
        <v>0.01</v>
      </c>
      <c r="CS133" s="11">
        <v>0.01</v>
      </c>
      <c r="CT133" s="11">
        <v>0.01</v>
      </c>
      <c r="CV133" s="11">
        <v>0.01</v>
      </c>
      <c r="CW133" s="11">
        <v>0.01</v>
      </c>
      <c r="CX133" s="11">
        <v>0.01</v>
      </c>
      <c r="CY133" s="11">
        <v>0.01</v>
      </c>
      <c r="CZ133" s="11">
        <v>0.01</v>
      </c>
      <c r="DA133" s="11">
        <v>0.01</v>
      </c>
      <c r="DC133" s="11">
        <v>0.01</v>
      </c>
      <c r="DD133" s="11">
        <v>0.01</v>
      </c>
      <c r="DE133" s="11">
        <v>0.01</v>
      </c>
      <c r="DF133" s="11">
        <v>0.01</v>
      </c>
      <c r="DG133" s="11">
        <v>0.01</v>
      </c>
      <c r="DH133" s="11">
        <v>0.01</v>
      </c>
      <c r="DJ133" s="11">
        <v>0.01</v>
      </c>
      <c r="DK133" s="11">
        <v>0.01</v>
      </c>
      <c r="DL133" s="11">
        <v>0.01</v>
      </c>
      <c r="DM133" s="11">
        <v>0.01</v>
      </c>
      <c r="DN133" s="11">
        <v>0.01</v>
      </c>
      <c r="DO133" s="11">
        <v>0.01</v>
      </c>
      <c r="DQ133" s="11">
        <v>0.01</v>
      </c>
      <c r="DR133" s="11">
        <v>0.01</v>
      </c>
      <c r="DS133" s="11">
        <v>0.01</v>
      </c>
      <c r="DT133" s="11">
        <v>0.01</v>
      </c>
      <c r="DU133" s="11">
        <v>0.01</v>
      </c>
      <c r="DV133" s="11">
        <v>0.01</v>
      </c>
      <c r="DX133" s="11">
        <v>0.01</v>
      </c>
      <c r="DY133" s="11">
        <v>0.01</v>
      </c>
      <c r="DZ133" s="11">
        <v>0.01</v>
      </c>
      <c r="EA133" s="11">
        <v>0.01</v>
      </c>
      <c r="EB133" s="11">
        <v>0.01</v>
      </c>
      <c r="EC133" s="11">
        <v>0.01</v>
      </c>
      <c r="EE133" s="11">
        <v>0.01</v>
      </c>
      <c r="EF133" s="11">
        <v>0.01</v>
      </c>
      <c r="EG133" s="11">
        <v>0.01</v>
      </c>
      <c r="EH133" s="11">
        <v>0.01</v>
      </c>
      <c r="EI133" s="11">
        <v>0.01</v>
      </c>
      <c r="EJ133" s="11">
        <v>0.01</v>
      </c>
      <c r="EL133" s="11">
        <v>0.01</v>
      </c>
      <c r="EM133" s="11">
        <v>0.01</v>
      </c>
      <c r="EN133" s="11">
        <v>0.01</v>
      </c>
      <c r="EO133" s="11">
        <v>0.01</v>
      </c>
      <c r="EP133" s="11">
        <v>0.01</v>
      </c>
      <c r="EQ133" s="11">
        <v>0.01</v>
      </c>
      <c r="ES133" s="11">
        <v>0.01</v>
      </c>
      <c r="ET133" s="11">
        <v>0.01</v>
      </c>
      <c r="EZ133" s="11">
        <v>0.01</v>
      </c>
      <c r="FA133" s="11">
        <v>0.01</v>
      </c>
      <c r="FB133" s="11">
        <v>0.01</v>
      </c>
      <c r="FC133" s="11">
        <v>0.01</v>
      </c>
      <c r="FD133" s="11">
        <v>0.01</v>
      </c>
      <c r="FE133" s="11">
        <v>0.01</v>
      </c>
      <c r="FG133" s="11">
        <v>0.01</v>
      </c>
      <c r="FH133" s="11">
        <v>0.01</v>
      </c>
      <c r="FI133" s="11">
        <v>0.01</v>
      </c>
      <c r="FJ133" s="11">
        <v>0.01</v>
      </c>
      <c r="FK133" s="11">
        <v>0.01</v>
      </c>
      <c r="FL133" s="11">
        <v>0.01</v>
      </c>
      <c r="FN133" s="11">
        <v>0.01</v>
      </c>
      <c r="FO133" s="11">
        <v>0.01</v>
      </c>
      <c r="FP133" s="11">
        <v>0.01</v>
      </c>
      <c r="FQ133" s="11">
        <v>0.01</v>
      </c>
      <c r="FR133" s="11">
        <v>0.01</v>
      </c>
      <c r="FS133" s="11">
        <v>0.01</v>
      </c>
      <c r="FU133" s="11">
        <v>0.04</v>
      </c>
      <c r="FV133" s="11">
        <v>0.06</v>
      </c>
      <c r="FW133" s="11">
        <v>0.06</v>
      </c>
      <c r="FX133" s="11">
        <v>0.06</v>
      </c>
      <c r="FY133" s="11">
        <v>0.06</v>
      </c>
      <c r="FZ133" s="11">
        <v>0.06</v>
      </c>
      <c r="GB133" s="11">
        <v>0.06</v>
      </c>
      <c r="GC133" s="11">
        <v>0.06</v>
      </c>
      <c r="GD133" s="11">
        <v>0.06</v>
      </c>
      <c r="GE133" s="11">
        <v>0.06</v>
      </c>
      <c r="GF133" s="11">
        <v>0.09</v>
      </c>
      <c r="GG133" s="11">
        <v>0.12</v>
      </c>
      <c r="GI133" s="11">
        <v>0.12</v>
      </c>
      <c r="GJ133" s="11">
        <v>0.12</v>
      </c>
      <c r="GK133" s="11">
        <v>0.12</v>
      </c>
      <c r="GL133" s="11">
        <v>0.17</v>
      </c>
      <c r="GM133" s="11">
        <v>0.22</v>
      </c>
      <c r="GN133" s="11">
        <v>0.22</v>
      </c>
      <c r="GP133" s="11">
        <v>0.22</v>
      </c>
      <c r="GQ133" s="11">
        <v>0.22</v>
      </c>
      <c r="GR133" s="11">
        <v>0.14</v>
      </c>
      <c r="GS133" s="11">
        <v>0.06</v>
      </c>
      <c r="GT133" s="11">
        <v>0.06</v>
      </c>
      <c r="GU133" s="11">
        <v>0.06</v>
      </c>
      <c r="GW133" s="11">
        <v>0.06</v>
      </c>
      <c r="GX133" s="11">
        <v>0.06</v>
      </c>
      <c r="GY133" s="11">
        <v>0.06</v>
      </c>
      <c r="GZ133" s="11">
        <v>0.06</v>
      </c>
      <c r="HA133" s="11">
        <v>0.06</v>
      </c>
      <c r="HB133" s="11">
        <v>0.06</v>
      </c>
      <c r="HD133" s="11">
        <v>0.04</v>
      </c>
      <c r="HE133" s="11">
        <v>0.01</v>
      </c>
      <c r="HF133" s="11">
        <v>0.01</v>
      </c>
      <c r="HG133" s="11">
        <v>0.01</v>
      </c>
      <c r="HH133" s="11">
        <v>0.01</v>
      </c>
      <c r="HI133" s="11">
        <v>0.01</v>
      </c>
      <c r="HK133" s="11">
        <v>0.01</v>
      </c>
      <c r="HL133" s="11">
        <v>0.01</v>
      </c>
      <c r="HM133" s="11">
        <v>0.01</v>
      </c>
      <c r="HN133" s="11">
        <v>0.01</v>
      </c>
      <c r="HO133" s="11">
        <v>0.01</v>
      </c>
      <c r="HP133" s="11">
        <v>0.01</v>
      </c>
      <c r="HR133" s="11">
        <v>0.01</v>
      </c>
      <c r="HS133" s="11">
        <v>0.01</v>
      </c>
      <c r="HT133" s="11">
        <v>0.01</v>
      </c>
      <c r="HU133" s="11">
        <v>0.01</v>
      </c>
      <c r="HV133" s="11">
        <v>0.01</v>
      </c>
      <c r="HW133" s="11">
        <v>0.01</v>
      </c>
      <c r="HY133" s="11">
        <v>0.01</v>
      </c>
      <c r="HZ133" s="11">
        <v>0.01</v>
      </c>
      <c r="IA133" s="11">
        <v>0.01</v>
      </c>
      <c r="IB133" s="11">
        <v>0.01</v>
      </c>
      <c r="IC133" s="11">
        <v>0.01</v>
      </c>
      <c r="ID133" s="11">
        <v>0.01</v>
      </c>
      <c r="IF133" s="11">
        <v>0.01</v>
      </c>
      <c r="IG133" s="11">
        <v>0.01</v>
      </c>
      <c r="IH133" s="11">
        <v>0.01</v>
      </c>
      <c r="II133" s="11">
        <v>0.01</v>
      </c>
      <c r="IJ133" s="11">
        <v>0.01</v>
      </c>
      <c r="IK133" s="11">
        <v>0.01</v>
      </c>
      <c r="IM133" s="11">
        <v>0.01</v>
      </c>
      <c r="IN133" s="11">
        <v>0.01</v>
      </c>
      <c r="IP133" s="11">
        <v>0.01</v>
      </c>
      <c r="IQ133" s="11">
        <v>0.01</v>
      </c>
      <c r="IR133" s="11">
        <v>0.01</v>
      </c>
      <c r="IT133" s="11">
        <v>0.01</v>
      </c>
      <c r="IU133" s="11">
        <v>0.01</v>
      </c>
      <c r="IV133" s="11">
        <v>0.01</v>
      </c>
      <c r="IW133" s="11">
        <v>0.01</v>
      </c>
      <c r="IX133" s="11">
        <v>0.01</v>
      </c>
      <c r="IY133" s="11">
        <v>0.01</v>
      </c>
      <c r="JA133" s="11">
        <v>0.01</v>
      </c>
      <c r="JB133" s="11">
        <v>0.01</v>
      </c>
      <c r="JC133" s="11">
        <v>0.01</v>
      </c>
      <c r="JD133" s="11">
        <v>0.01</v>
      </c>
      <c r="JE133" s="11">
        <v>0.01</v>
      </c>
      <c r="JF133" s="11">
        <v>0.01</v>
      </c>
      <c r="JH133" s="11">
        <v>0.01</v>
      </c>
      <c r="JI133" s="11">
        <v>0.01</v>
      </c>
      <c r="JJ133" s="11">
        <v>0.02</v>
      </c>
      <c r="JK133" s="11">
        <v>0.04</v>
      </c>
      <c r="JL133" s="11">
        <v>0.04</v>
      </c>
      <c r="JM133" s="11">
        <v>0.04</v>
      </c>
      <c r="JO133" s="11">
        <v>0.04</v>
      </c>
      <c r="JP133" s="11">
        <v>0.05</v>
      </c>
      <c r="JQ133" s="11">
        <v>0.05</v>
      </c>
      <c r="JR133" s="11">
        <v>0.08</v>
      </c>
      <c r="JS133" s="11">
        <v>0.12</v>
      </c>
      <c r="JT133" s="11">
        <v>0.14</v>
      </c>
      <c r="JV133" s="11">
        <v>0.14</v>
      </c>
      <c r="JW133" s="11">
        <v>0.11</v>
      </c>
      <c r="JX133" s="11">
        <v>0.07</v>
      </c>
      <c r="JY133" s="11">
        <v>0.13</v>
      </c>
      <c r="JZ133" s="11">
        <v>0.18</v>
      </c>
      <c r="KA133" s="11">
        <v>0.18</v>
      </c>
      <c r="KC133" s="11">
        <v>0.22</v>
      </c>
      <c r="KD133" s="11">
        <v>0.26</v>
      </c>
      <c r="KE133" s="11">
        <v>0.26</v>
      </c>
      <c r="KF133" s="11">
        <v>0.19</v>
      </c>
      <c r="KG133" s="11">
        <v>0.12</v>
      </c>
      <c r="KH133" s="11">
        <v>0.22</v>
      </c>
      <c r="KJ133" s="11">
        <v>0.32</v>
      </c>
      <c r="KK133" s="11">
        <v>0.21</v>
      </c>
      <c r="KL133" s="11">
        <v>0.11</v>
      </c>
      <c r="KM133" s="11">
        <v>0.11</v>
      </c>
      <c r="KN133" s="11">
        <v>0.11</v>
      </c>
      <c r="KO133" s="11">
        <v>0.06</v>
      </c>
      <c r="KQ133" s="11">
        <v>0.01</v>
      </c>
      <c r="KR133" s="11">
        <v>0.01</v>
      </c>
      <c r="KS133" s="11">
        <v>0.01</v>
      </c>
      <c r="KT133" s="11">
        <v>0.01</v>
      </c>
      <c r="KU133" s="11">
        <v>0.01</v>
      </c>
      <c r="KV133" s="11">
        <v>0.01</v>
      </c>
      <c r="KX133" s="11">
        <v>0</v>
      </c>
      <c r="YA133" s="11">
        <v>0.03</v>
      </c>
      <c r="YC133" s="11">
        <v>0.11</v>
      </c>
      <c r="YD133" s="11">
        <v>0.11</v>
      </c>
      <c r="YE133" s="11">
        <v>0.11</v>
      </c>
      <c r="YF133" s="11">
        <v>0.11</v>
      </c>
      <c r="YG133" s="11">
        <v>0.11</v>
      </c>
      <c r="YH133" s="11">
        <v>0.11</v>
      </c>
      <c r="YJ133" s="11">
        <v>0.11</v>
      </c>
      <c r="YK133" s="11">
        <v>0.08</v>
      </c>
    </row>
    <row r="134" hidden="1" spans="1:700">
      <c r="A134" s="11" t="s">
        <v>736</v>
      </c>
      <c r="E134" s="11">
        <v>1</v>
      </c>
      <c r="F134" s="11">
        <v>0</v>
      </c>
      <c r="G134" s="572">
        <v>29400</v>
      </c>
      <c r="H134" s="572">
        <v>29400</v>
      </c>
      <c r="I134" s="206">
        <f t="shared" si="2"/>
        <v>0</v>
      </c>
      <c r="P134" s="11">
        <v>0</v>
      </c>
      <c r="Q134" s="11">
        <v>0</v>
      </c>
      <c r="R134" s="11">
        <v>0</v>
      </c>
      <c r="S134" s="11">
        <v>0</v>
      </c>
      <c r="T134" s="11">
        <v>0</v>
      </c>
      <c r="U134" s="11">
        <v>0</v>
      </c>
      <c r="W134" s="11">
        <v>0</v>
      </c>
      <c r="X134" s="11">
        <v>0</v>
      </c>
      <c r="BX134" s="11">
        <v>0.2</v>
      </c>
      <c r="KD134" s="11">
        <v>0.02</v>
      </c>
      <c r="KE134" s="11">
        <v>0.03</v>
      </c>
      <c r="KF134" s="11">
        <v>0.03</v>
      </c>
      <c r="KG134" s="11">
        <v>0.03</v>
      </c>
      <c r="KH134" s="11">
        <v>0.03</v>
      </c>
      <c r="KJ134" s="11">
        <v>0.03</v>
      </c>
      <c r="KK134" s="11">
        <v>0.03</v>
      </c>
      <c r="KL134" s="11">
        <v>0.03</v>
      </c>
      <c r="KM134" s="11">
        <v>0.08</v>
      </c>
      <c r="KN134" s="11">
        <v>0.13</v>
      </c>
      <c r="KO134" s="11">
        <v>0.08</v>
      </c>
      <c r="KQ134" s="11">
        <v>0.03</v>
      </c>
      <c r="KR134" s="11">
        <v>0.03</v>
      </c>
      <c r="KS134" s="11">
        <v>0.03</v>
      </c>
      <c r="KT134" s="11">
        <v>0.02</v>
      </c>
      <c r="YA134" s="11">
        <v>0</v>
      </c>
      <c r="YC134" s="11">
        <v>0.01</v>
      </c>
      <c r="YD134" s="11">
        <v>0.01</v>
      </c>
      <c r="YE134" s="11">
        <v>0.01</v>
      </c>
      <c r="YF134" s="11">
        <v>0.01</v>
      </c>
      <c r="YG134" s="11">
        <v>0.01</v>
      </c>
      <c r="YH134" s="11">
        <v>0.01</v>
      </c>
      <c r="YJ134" s="11">
        <v>0.01</v>
      </c>
      <c r="YK134" s="11">
        <v>0.01</v>
      </c>
    </row>
    <row r="135" hidden="1" spans="1:700">
      <c r="A135" s="11" t="s">
        <v>737</v>
      </c>
      <c r="E135" s="11">
        <v>1</v>
      </c>
      <c r="F135" s="11">
        <v>0</v>
      </c>
      <c r="G135" s="572">
        <v>65750</v>
      </c>
      <c r="H135" s="572">
        <v>65750</v>
      </c>
      <c r="I135" s="206">
        <f t="shared" si="2"/>
        <v>0</v>
      </c>
      <c r="P135" s="11">
        <v>0</v>
      </c>
      <c r="Q135" s="11">
        <v>0</v>
      </c>
      <c r="R135" s="11">
        <v>0</v>
      </c>
      <c r="S135" s="11">
        <v>0</v>
      </c>
      <c r="T135" s="11">
        <v>0</v>
      </c>
      <c r="U135" s="11">
        <v>0</v>
      </c>
      <c r="W135" s="11">
        <v>0</v>
      </c>
      <c r="X135" s="11">
        <v>0</v>
      </c>
      <c r="BX135" s="11">
        <v>0.2</v>
      </c>
      <c r="HP135" s="11">
        <v>0.01</v>
      </c>
      <c r="HR135" s="11">
        <v>0.01</v>
      </c>
      <c r="HS135" s="11">
        <v>0.01</v>
      </c>
      <c r="HT135" s="11">
        <v>0.01</v>
      </c>
      <c r="HU135" s="11">
        <v>0.01</v>
      </c>
      <c r="HV135" s="11">
        <v>0.01</v>
      </c>
      <c r="HW135" s="11">
        <v>0.01</v>
      </c>
      <c r="HY135" s="11">
        <v>0.01</v>
      </c>
      <c r="HZ135" s="11">
        <v>0.01</v>
      </c>
      <c r="IA135" s="11">
        <v>0.01</v>
      </c>
      <c r="IB135" s="11">
        <v>0.02</v>
      </c>
      <c r="IC135" s="11">
        <v>0.02</v>
      </c>
      <c r="ID135" s="11">
        <v>0.02</v>
      </c>
      <c r="IF135" s="11">
        <v>0.02</v>
      </c>
      <c r="IG135" s="11">
        <v>0.02</v>
      </c>
      <c r="IH135" s="11">
        <v>0.02</v>
      </c>
      <c r="II135" s="11">
        <v>0.02</v>
      </c>
      <c r="IJ135" s="11">
        <v>0.03</v>
      </c>
      <c r="IK135" s="11">
        <v>0.04</v>
      </c>
      <c r="IM135" s="11">
        <v>0.04</v>
      </c>
      <c r="IN135" s="11">
        <v>0.04</v>
      </c>
      <c r="IP135" s="11">
        <v>0.04</v>
      </c>
      <c r="IQ135" s="11">
        <v>0.04</v>
      </c>
      <c r="IR135" s="11">
        <v>0.03</v>
      </c>
      <c r="IT135" s="11">
        <v>0.01</v>
      </c>
      <c r="IU135" s="11">
        <v>0.01</v>
      </c>
      <c r="IV135" s="11">
        <v>0.01</v>
      </c>
      <c r="IW135" s="11">
        <v>0.01</v>
      </c>
      <c r="IX135" s="11">
        <v>0.01</v>
      </c>
      <c r="IY135" s="11">
        <v>0.01</v>
      </c>
      <c r="JA135" s="11">
        <v>0.01</v>
      </c>
      <c r="JB135" s="11">
        <v>0.01</v>
      </c>
      <c r="JC135" s="11">
        <v>0.01</v>
      </c>
      <c r="JD135" s="11">
        <v>0.01</v>
      </c>
      <c r="JE135" s="11">
        <v>0.01</v>
      </c>
      <c r="JF135" s="11">
        <v>0.01</v>
      </c>
      <c r="JH135" s="11">
        <v>0.01</v>
      </c>
      <c r="JI135" s="11">
        <v>0</v>
      </c>
      <c r="YA135" s="11">
        <v>0</v>
      </c>
      <c r="YC135" s="11">
        <v>0.01</v>
      </c>
      <c r="YD135" s="11">
        <v>0.01</v>
      </c>
      <c r="YE135" s="11">
        <v>0.01</v>
      </c>
      <c r="YF135" s="11">
        <v>0.01</v>
      </c>
      <c r="YG135" s="11">
        <v>0.01</v>
      </c>
      <c r="YH135" s="11">
        <v>0.01</v>
      </c>
      <c r="YJ135" s="11">
        <v>0.01</v>
      </c>
      <c r="YK135" s="11">
        <v>0.01</v>
      </c>
    </row>
    <row r="136" hidden="1" spans="1:700">
      <c r="A136" s="11" t="s">
        <v>738</v>
      </c>
      <c r="E136" s="11">
        <v>4</v>
      </c>
      <c r="F136" s="11">
        <v>0</v>
      </c>
      <c r="G136" s="572">
        <v>104400</v>
      </c>
      <c r="H136" s="572">
        <v>104400</v>
      </c>
      <c r="I136" s="206">
        <f t="shared" si="2"/>
        <v>0</v>
      </c>
      <c r="P136" s="11">
        <v>0.02</v>
      </c>
      <c r="Q136" s="11">
        <v>0.02</v>
      </c>
      <c r="R136" s="11">
        <v>0.02</v>
      </c>
      <c r="S136" s="11">
        <v>0.02</v>
      </c>
      <c r="T136" s="11">
        <v>0.02</v>
      </c>
      <c r="U136" s="11">
        <v>0.02</v>
      </c>
      <c r="W136" s="11">
        <v>0.02</v>
      </c>
      <c r="X136" s="11">
        <v>0.02</v>
      </c>
      <c r="BX136" s="11">
        <v>0</v>
      </c>
      <c r="BY136" s="11">
        <v>0</v>
      </c>
      <c r="CA136" s="11">
        <v>0</v>
      </c>
      <c r="CB136" s="11">
        <v>0</v>
      </c>
      <c r="CC136" s="11">
        <v>0</v>
      </c>
      <c r="CD136" s="11">
        <v>0</v>
      </c>
      <c r="CJ136" s="11">
        <v>0</v>
      </c>
      <c r="CK136" s="11">
        <v>0</v>
      </c>
      <c r="CL136" s="11">
        <v>0</v>
      </c>
      <c r="CM136" s="11">
        <v>0</v>
      </c>
      <c r="CO136" s="11">
        <v>0</v>
      </c>
      <c r="CP136" s="11">
        <v>0</v>
      </c>
      <c r="CQ136" s="11">
        <v>0</v>
      </c>
      <c r="CR136" s="11">
        <v>0</v>
      </c>
      <c r="CS136" s="11">
        <v>0</v>
      </c>
      <c r="CT136" s="11">
        <v>0</v>
      </c>
      <c r="CV136" s="11">
        <v>0</v>
      </c>
      <c r="CW136" s="11">
        <v>0</v>
      </c>
      <c r="CX136" s="11">
        <v>0</v>
      </c>
      <c r="CY136" s="11">
        <v>0</v>
      </c>
      <c r="CZ136" s="11">
        <v>0</v>
      </c>
      <c r="DA136" s="11">
        <v>0</v>
      </c>
      <c r="DC136" s="11">
        <v>0</v>
      </c>
      <c r="DD136" s="11">
        <v>0</v>
      </c>
      <c r="DE136" s="11">
        <v>0</v>
      </c>
      <c r="DF136" s="11">
        <v>0</v>
      </c>
      <c r="DG136" s="11">
        <v>0</v>
      </c>
      <c r="DH136" s="11">
        <v>0</v>
      </c>
      <c r="DJ136" s="11">
        <v>0</v>
      </c>
      <c r="DK136" s="11">
        <v>0</v>
      </c>
      <c r="DL136" s="11">
        <v>0</v>
      </c>
      <c r="DM136" s="11">
        <v>0</v>
      </c>
      <c r="DN136" s="11">
        <v>0</v>
      </c>
      <c r="DO136" s="11">
        <v>0</v>
      </c>
      <c r="DQ136" s="11">
        <v>0</v>
      </c>
      <c r="DR136" s="11">
        <v>0</v>
      </c>
      <c r="DS136" s="11">
        <v>0</v>
      </c>
      <c r="DT136" s="11">
        <v>0</v>
      </c>
      <c r="DU136" s="11">
        <v>0</v>
      </c>
      <c r="DV136" s="11">
        <v>0</v>
      </c>
      <c r="DX136" s="11">
        <v>0</v>
      </c>
      <c r="DY136" s="11">
        <v>0</v>
      </c>
      <c r="DZ136" s="11">
        <v>0</v>
      </c>
      <c r="EA136" s="11">
        <v>0</v>
      </c>
      <c r="EB136" s="11">
        <v>0</v>
      </c>
      <c r="EC136" s="11">
        <v>0</v>
      </c>
      <c r="EE136" s="11">
        <v>0</v>
      </c>
      <c r="EF136" s="11">
        <v>0</v>
      </c>
      <c r="EG136" s="11">
        <v>0</v>
      </c>
      <c r="EH136" s="11">
        <v>0</v>
      </c>
      <c r="EI136" s="11">
        <v>0</v>
      </c>
      <c r="EJ136" s="11">
        <v>0</v>
      </c>
      <c r="EL136" s="11">
        <v>0</v>
      </c>
      <c r="EM136" s="11">
        <v>0</v>
      </c>
      <c r="EN136" s="11">
        <v>0</v>
      </c>
      <c r="EO136" s="11">
        <v>0</v>
      </c>
      <c r="EP136" s="11">
        <v>0</v>
      </c>
      <c r="EQ136" s="11">
        <v>0</v>
      </c>
      <c r="ES136" s="11">
        <v>0</v>
      </c>
      <c r="ET136" s="11">
        <v>0</v>
      </c>
      <c r="EZ136" s="11">
        <v>0</v>
      </c>
      <c r="FA136" s="11">
        <v>0</v>
      </c>
      <c r="FB136" s="11">
        <v>0</v>
      </c>
      <c r="FC136" s="11">
        <v>0</v>
      </c>
      <c r="FD136" s="11">
        <v>0</v>
      </c>
      <c r="FE136" s="11">
        <v>0</v>
      </c>
      <c r="FG136" s="11">
        <v>0</v>
      </c>
      <c r="FH136" s="11">
        <v>0</v>
      </c>
      <c r="FI136" s="11">
        <v>0</v>
      </c>
      <c r="FJ136" s="11">
        <v>0</v>
      </c>
      <c r="FK136" s="11">
        <v>0</v>
      </c>
      <c r="FL136" s="11">
        <v>0</v>
      </c>
      <c r="FN136" s="11">
        <v>0</v>
      </c>
      <c r="FO136" s="11">
        <v>0</v>
      </c>
      <c r="FP136" s="11">
        <v>0</v>
      </c>
      <c r="FQ136" s="11">
        <v>0</v>
      </c>
      <c r="FR136" s="11">
        <v>0</v>
      </c>
      <c r="FS136" s="11">
        <v>0</v>
      </c>
      <c r="FU136" s="11">
        <v>0</v>
      </c>
      <c r="FV136" s="11">
        <v>0</v>
      </c>
      <c r="FW136" s="11">
        <v>0</v>
      </c>
      <c r="FX136" s="11">
        <v>0</v>
      </c>
      <c r="FY136" s="11">
        <v>0</v>
      </c>
      <c r="FZ136" s="11">
        <v>0</v>
      </c>
      <c r="GB136" s="11">
        <v>0</v>
      </c>
      <c r="GC136" s="11">
        <v>0</v>
      </c>
      <c r="GD136" s="11">
        <v>0</v>
      </c>
      <c r="GE136" s="11">
        <v>0</v>
      </c>
      <c r="GF136" s="11">
        <v>0.03</v>
      </c>
      <c r="GG136" s="11">
        <v>0.06</v>
      </c>
      <c r="GI136" s="11">
        <v>0.06</v>
      </c>
      <c r="GJ136" s="11">
        <v>0.06</v>
      </c>
      <c r="GK136" s="11">
        <v>0.06</v>
      </c>
      <c r="GL136" s="11">
        <v>0.06</v>
      </c>
      <c r="GM136" s="11">
        <v>0.06</v>
      </c>
      <c r="GN136" s="11">
        <v>0.06</v>
      </c>
      <c r="GP136" s="11">
        <v>0.06</v>
      </c>
      <c r="GQ136" s="11">
        <v>0.06</v>
      </c>
      <c r="GR136" s="11">
        <v>0.08</v>
      </c>
      <c r="GS136" s="11">
        <v>0.11</v>
      </c>
      <c r="GT136" s="11">
        <v>0.11</v>
      </c>
      <c r="GU136" s="11">
        <v>0.11</v>
      </c>
      <c r="GW136" s="11">
        <v>0.11</v>
      </c>
      <c r="GX136" s="11">
        <v>0.17</v>
      </c>
      <c r="GY136" s="11">
        <v>0.22</v>
      </c>
      <c r="GZ136" s="11">
        <v>0.22</v>
      </c>
      <c r="HA136" s="11">
        <v>0.22</v>
      </c>
      <c r="HB136" s="11">
        <v>0.22</v>
      </c>
      <c r="HD136" s="11">
        <v>0.14</v>
      </c>
      <c r="HE136" s="11">
        <v>0.06</v>
      </c>
      <c r="HF136" s="11">
        <v>0.06</v>
      </c>
      <c r="HG136" s="11">
        <v>0.06</v>
      </c>
      <c r="HH136" s="11">
        <v>0.06</v>
      </c>
      <c r="HI136" s="11">
        <v>0.06</v>
      </c>
      <c r="HK136" s="11">
        <v>0.06</v>
      </c>
      <c r="HL136" s="11">
        <v>0.06</v>
      </c>
      <c r="HM136" s="11">
        <v>0.06</v>
      </c>
      <c r="HN136" s="11">
        <v>0.06</v>
      </c>
      <c r="HO136" s="11">
        <v>0.03</v>
      </c>
      <c r="HP136" s="11">
        <v>0</v>
      </c>
      <c r="HR136" s="11">
        <v>0</v>
      </c>
      <c r="HS136" s="11">
        <v>0</v>
      </c>
      <c r="HT136" s="11">
        <v>0</v>
      </c>
      <c r="HU136" s="11">
        <v>0</v>
      </c>
      <c r="HV136" s="11">
        <v>0</v>
      </c>
      <c r="HW136" s="11">
        <v>0</v>
      </c>
      <c r="HY136" s="11">
        <v>0</v>
      </c>
      <c r="HZ136" s="11">
        <v>0</v>
      </c>
      <c r="IA136" s="11">
        <v>0</v>
      </c>
      <c r="IB136" s="11">
        <v>0</v>
      </c>
      <c r="IC136" s="11">
        <v>0</v>
      </c>
      <c r="ID136" s="11">
        <v>0</v>
      </c>
      <c r="IF136" s="11">
        <v>0</v>
      </c>
      <c r="IG136" s="11">
        <v>0</v>
      </c>
      <c r="IH136" s="11">
        <v>0</v>
      </c>
      <c r="II136" s="11">
        <v>0</v>
      </c>
      <c r="IJ136" s="11">
        <v>0</v>
      </c>
      <c r="IK136" s="11">
        <v>0</v>
      </c>
      <c r="IM136" s="11">
        <v>0</v>
      </c>
      <c r="IN136" s="11">
        <v>0</v>
      </c>
      <c r="IP136" s="11">
        <v>0</v>
      </c>
      <c r="IQ136" s="11">
        <v>0</v>
      </c>
      <c r="IR136" s="11">
        <v>0</v>
      </c>
      <c r="IT136" s="11">
        <v>0</v>
      </c>
      <c r="IU136" s="11">
        <v>0</v>
      </c>
      <c r="IV136" s="11">
        <v>0</v>
      </c>
      <c r="IW136" s="11">
        <v>0</v>
      </c>
      <c r="IX136" s="11">
        <v>0</v>
      </c>
      <c r="IY136" s="11">
        <v>0</v>
      </c>
      <c r="JA136" s="11">
        <v>0</v>
      </c>
      <c r="JB136" s="11">
        <v>0</v>
      </c>
      <c r="JC136" s="11">
        <v>0</v>
      </c>
      <c r="JD136" s="11">
        <v>0</v>
      </c>
      <c r="JE136" s="11">
        <v>0</v>
      </c>
      <c r="JF136" s="11">
        <v>0</v>
      </c>
      <c r="JH136" s="11">
        <v>0</v>
      </c>
      <c r="JI136" s="11">
        <v>0</v>
      </c>
      <c r="JJ136" s="11">
        <v>0</v>
      </c>
      <c r="JK136" s="11">
        <v>0</v>
      </c>
      <c r="JL136" s="11">
        <v>0</v>
      </c>
      <c r="JM136" s="11">
        <v>0</v>
      </c>
      <c r="JO136" s="11">
        <v>0</v>
      </c>
      <c r="JP136" s="11">
        <v>0</v>
      </c>
      <c r="JQ136" s="11">
        <v>0</v>
      </c>
      <c r="JR136" s="11">
        <v>0</v>
      </c>
      <c r="JS136" s="11">
        <v>0</v>
      </c>
      <c r="JT136" s="11">
        <v>0</v>
      </c>
      <c r="JV136" s="11">
        <v>0</v>
      </c>
      <c r="JW136" s="11">
        <v>0</v>
      </c>
      <c r="JX136" s="11">
        <v>0</v>
      </c>
      <c r="JY136" s="11">
        <v>0</v>
      </c>
      <c r="JZ136" s="11">
        <v>0</v>
      </c>
      <c r="KA136" s="11">
        <v>0</v>
      </c>
      <c r="KC136" s="11">
        <v>0</v>
      </c>
      <c r="KD136" s="11">
        <v>0</v>
      </c>
      <c r="KE136" s="11">
        <v>0</v>
      </c>
      <c r="KF136" s="11">
        <v>0</v>
      </c>
      <c r="KG136" s="11">
        <v>0</v>
      </c>
      <c r="KH136" s="11">
        <v>0</v>
      </c>
      <c r="KJ136" s="11">
        <v>0</v>
      </c>
      <c r="KK136" s="11">
        <v>0</v>
      </c>
      <c r="KL136" s="11">
        <v>0</v>
      </c>
      <c r="KM136" s="11">
        <v>0</v>
      </c>
      <c r="KN136" s="11">
        <v>0</v>
      </c>
      <c r="KO136" s="11">
        <v>0</v>
      </c>
      <c r="KQ136" s="11">
        <v>0</v>
      </c>
      <c r="KR136" s="11">
        <v>0</v>
      </c>
      <c r="KS136" s="11">
        <v>0</v>
      </c>
      <c r="KT136" s="11">
        <v>0</v>
      </c>
      <c r="KU136" s="11">
        <v>0</v>
      </c>
      <c r="KV136" s="11">
        <v>0</v>
      </c>
      <c r="KX136" s="11">
        <v>0</v>
      </c>
      <c r="YA136" s="11">
        <v>0.01</v>
      </c>
      <c r="YC136" s="11">
        <v>0.05</v>
      </c>
      <c r="YD136" s="11">
        <v>0.05</v>
      </c>
      <c r="YE136" s="11">
        <v>0.05</v>
      </c>
      <c r="YF136" s="11">
        <v>0.05</v>
      </c>
      <c r="YG136" s="11">
        <v>0.05</v>
      </c>
      <c r="YH136" s="11">
        <v>0.05</v>
      </c>
      <c r="YJ136" s="11">
        <v>0.05</v>
      </c>
      <c r="YK136" s="11">
        <v>0.04</v>
      </c>
    </row>
    <row r="137" hidden="1" spans="1:700">
      <c r="A137" s="11" t="s">
        <v>739</v>
      </c>
      <c r="E137" s="11">
        <v>8</v>
      </c>
      <c r="F137" s="11">
        <v>0</v>
      </c>
      <c r="G137" s="572">
        <v>274240</v>
      </c>
      <c r="H137" s="572">
        <v>274240</v>
      </c>
      <c r="I137" s="206">
        <f t="shared" si="2"/>
        <v>0</v>
      </c>
      <c r="P137" s="11">
        <v>0.03</v>
      </c>
      <c r="Q137" s="11">
        <v>0.03</v>
      </c>
      <c r="R137" s="11">
        <v>0.03</v>
      </c>
      <c r="S137" s="11">
        <v>0.03</v>
      </c>
      <c r="T137" s="11">
        <v>0.03</v>
      </c>
      <c r="U137" s="11">
        <v>0.03</v>
      </c>
      <c r="W137" s="11">
        <v>0.03</v>
      </c>
      <c r="X137" s="11">
        <v>0.03</v>
      </c>
      <c r="BX137" s="11">
        <v>0.01</v>
      </c>
      <c r="BY137" s="11">
        <v>0.01</v>
      </c>
      <c r="CA137" s="11">
        <v>0.01</v>
      </c>
      <c r="CB137" s="11">
        <v>0.01</v>
      </c>
      <c r="CC137" s="11">
        <v>0.01</v>
      </c>
      <c r="CD137" s="11">
        <v>0.01</v>
      </c>
      <c r="CJ137" s="11">
        <v>0.01</v>
      </c>
      <c r="CK137" s="11">
        <v>0.01</v>
      </c>
      <c r="CL137" s="11">
        <v>0.01</v>
      </c>
      <c r="CM137" s="11">
        <v>0.01</v>
      </c>
      <c r="CO137" s="11">
        <v>0.01</v>
      </c>
      <c r="CP137" s="11">
        <v>0.01</v>
      </c>
      <c r="CQ137" s="11">
        <v>0.01</v>
      </c>
      <c r="CR137" s="11">
        <v>0.01</v>
      </c>
      <c r="CS137" s="11">
        <v>0.01</v>
      </c>
      <c r="CT137" s="11">
        <v>0.01</v>
      </c>
      <c r="CV137" s="11">
        <v>0.01</v>
      </c>
      <c r="CW137" s="11">
        <v>0.01</v>
      </c>
      <c r="CX137" s="11">
        <v>0.01</v>
      </c>
      <c r="CY137" s="11">
        <v>0.01</v>
      </c>
      <c r="CZ137" s="11">
        <v>0.01</v>
      </c>
      <c r="DA137" s="11">
        <v>0.01</v>
      </c>
      <c r="DC137" s="11">
        <v>0.01</v>
      </c>
      <c r="DD137" s="11">
        <v>0.01</v>
      </c>
      <c r="DE137" s="11">
        <v>0.01</v>
      </c>
      <c r="DF137" s="11">
        <v>0.01</v>
      </c>
      <c r="DG137" s="11">
        <v>0.01</v>
      </c>
      <c r="DH137" s="11">
        <v>0.01</v>
      </c>
      <c r="DJ137" s="11">
        <v>0.01</v>
      </c>
      <c r="DK137" s="11">
        <v>0.01</v>
      </c>
      <c r="DL137" s="11">
        <v>0.01</v>
      </c>
      <c r="DM137" s="11">
        <v>0.01</v>
      </c>
      <c r="DN137" s="11">
        <v>0.01</v>
      </c>
      <c r="DO137" s="11">
        <v>0.01</v>
      </c>
      <c r="DQ137" s="11">
        <v>0.01</v>
      </c>
      <c r="DR137" s="11">
        <v>0.01</v>
      </c>
      <c r="DS137" s="11">
        <v>0.01</v>
      </c>
      <c r="DT137" s="11">
        <v>0.01</v>
      </c>
      <c r="DU137" s="11">
        <v>0.01</v>
      </c>
      <c r="DV137" s="11">
        <v>0.01</v>
      </c>
      <c r="DX137" s="11">
        <v>0.01</v>
      </c>
      <c r="DY137" s="11">
        <v>0.01</v>
      </c>
      <c r="DZ137" s="11">
        <v>0.01</v>
      </c>
      <c r="EA137" s="11">
        <v>0.01</v>
      </c>
      <c r="EB137" s="11">
        <v>0.01</v>
      </c>
      <c r="EC137" s="11">
        <v>0.01</v>
      </c>
      <c r="EE137" s="11">
        <v>0.01</v>
      </c>
      <c r="EF137" s="11">
        <v>0.01</v>
      </c>
      <c r="EG137" s="11">
        <v>0.01</v>
      </c>
      <c r="EH137" s="11">
        <v>0.01</v>
      </c>
      <c r="EI137" s="11">
        <v>0.01</v>
      </c>
      <c r="EJ137" s="11">
        <v>0.01</v>
      </c>
      <c r="EL137" s="11">
        <v>0.01</v>
      </c>
      <c r="EM137" s="11">
        <v>0.01</v>
      </c>
      <c r="EN137" s="11">
        <v>0.01</v>
      </c>
      <c r="EO137" s="11">
        <v>0.01</v>
      </c>
      <c r="EP137" s="11">
        <v>0.01</v>
      </c>
      <c r="EQ137" s="11">
        <v>0.01</v>
      </c>
      <c r="ES137" s="11">
        <v>0.01</v>
      </c>
      <c r="ET137" s="11">
        <v>0.01</v>
      </c>
      <c r="EZ137" s="11">
        <v>0.01</v>
      </c>
      <c r="FA137" s="11">
        <v>0.01</v>
      </c>
      <c r="FB137" s="11">
        <v>0.01</v>
      </c>
      <c r="FC137" s="11">
        <v>0.01</v>
      </c>
      <c r="FD137" s="11">
        <v>0.01</v>
      </c>
      <c r="FE137" s="11">
        <v>0.01</v>
      </c>
      <c r="FG137" s="11">
        <v>0.01</v>
      </c>
      <c r="FH137" s="11">
        <v>0.01</v>
      </c>
      <c r="FI137" s="11">
        <v>0.01</v>
      </c>
      <c r="FJ137" s="11">
        <v>0.01</v>
      </c>
      <c r="FK137" s="11">
        <v>0.01</v>
      </c>
      <c r="FL137" s="11">
        <v>0.01</v>
      </c>
      <c r="FN137" s="11">
        <v>0.01</v>
      </c>
      <c r="FO137" s="11">
        <v>0.01</v>
      </c>
      <c r="FP137" s="11">
        <v>0.01</v>
      </c>
      <c r="FQ137" s="11">
        <v>0.01</v>
      </c>
      <c r="FR137" s="11">
        <v>0.01</v>
      </c>
      <c r="FS137" s="11">
        <v>0.01</v>
      </c>
      <c r="FU137" s="11">
        <v>0.01</v>
      </c>
      <c r="FV137" s="11">
        <v>0.01</v>
      </c>
      <c r="FW137" s="11">
        <v>0.01</v>
      </c>
      <c r="FX137" s="11">
        <v>0.01</v>
      </c>
      <c r="FY137" s="11">
        <v>0.01</v>
      </c>
      <c r="FZ137" s="11">
        <v>0.01</v>
      </c>
      <c r="GB137" s="11">
        <v>0.01</v>
      </c>
      <c r="GC137" s="11">
        <v>0.01</v>
      </c>
      <c r="GD137" s="11">
        <v>0.01</v>
      </c>
      <c r="GE137" s="11">
        <v>0.01</v>
      </c>
      <c r="GF137" s="11">
        <v>0.01</v>
      </c>
      <c r="GG137" s="11">
        <v>0.01</v>
      </c>
      <c r="GI137" s="11">
        <v>0.01</v>
      </c>
      <c r="GJ137" s="11">
        <v>0.01</v>
      </c>
      <c r="GK137" s="11">
        <v>0.01</v>
      </c>
      <c r="GL137" s="11">
        <v>0.01</v>
      </c>
      <c r="GM137" s="11">
        <v>0.01</v>
      </c>
      <c r="GN137" s="11">
        <v>0.01</v>
      </c>
      <c r="GP137" s="11">
        <v>0.01</v>
      </c>
      <c r="GQ137" s="11">
        <v>0.01</v>
      </c>
      <c r="GR137" s="11">
        <v>0.04</v>
      </c>
      <c r="GS137" s="11">
        <v>0.06</v>
      </c>
      <c r="GT137" s="11">
        <v>0.06</v>
      </c>
      <c r="GU137" s="11">
        <v>0.06</v>
      </c>
      <c r="GW137" s="11">
        <v>0.06</v>
      </c>
      <c r="GX137" s="11">
        <v>0.06</v>
      </c>
      <c r="GY137" s="11">
        <v>0.06</v>
      </c>
      <c r="GZ137" s="11">
        <v>0.06</v>
      </c>
      <c r="HA137" s="11">
        <v>0.06</v>
      </c>
      <c r="HB137" s="11">
        <v>0.06</v>
      </c>
      <c r="HD137" s="11">
        <v>0.09</v>
      </c>
      <c r="HE137" s="11">
        <v>0.12</v>
      </c>
      <c r="HF137" s="11">
        <v>0.12</v>
      </c>
      <c r="HG137" s="11">
        <v>0.12</v>
      </c>
      <c r="HH137" s="11">
        <v>0.12</v>
      </c>
      <c r="HI137" s="11">
        <v>0.17</v>
      </c>
      <c r="HK137" s="11">
        <v>0.22</v>
      </c>
      <c r="HL137" s="11">
        <v>0.22</v>
      </c>
      <c r="HM137" s="11">
        <v>0.22</v>
      </c>
      <c r="HN137" s="11">
        <v>0.22</v>
      </c>
      <c r="HO137" s="11">
        <v>0.14</v>
      </c>
      <c r="HP137" s="11">
        <v>0.06</v>
      </c>
      <c r="HR137" s="11">
        <v>0.06</v>
      </c>
      <c r="HS137" s="11">
        <v>0.06</v>
      </c>
      <c r="HT137" s="11">
        <v>0.06</v>
      </c>
      <c r="HU137" s="11">
        <v>0.06</v>
      </c>
      <c r="HV137" s="11">
        <v>0.06</v>
      </c>
      <c r="HW137" s="11">
        <v>0.06</v>
      </c>
      <c r="HY137" s="11">
        <v>0.06</v>
      </c>
      <c r="HZ137" s="11">
        <v>0.06</v>
      </c>
      <c r="IA137" s="11">
        <v>0.04</v>
      </c>
      <c r="IB137" s="11">
        <v>0.01</v>
      </c>
      <c r="IC137" s="11">
        <v>0.01</v>
      </c>
      <c r="ID137" s="11">
        <v>0.01</v>
      </c>
      <c r="IF137" s="11">
        <v>0.01</v>
      </c>
      <c r="IG137" s="11">
        <v>0.01</v>
      </c>
      <c r="IH137" s="11">
        <v>0.01</v>
      </c>
      <c r="II137" s="11">
        <v>0.01</v>
      </c>
      <c r="IJ137" s="11">
        <v>0.01</v>
      </c>
      <c r="IK137" s="11">
        <v>0.01</v>
      </c>
      <c r="IM137" s="11">
        <v>0.01</v>
      </c>
      <c r="IN137" s="11">
        <v>0.01</v>
      </c>
      <c r="IP137" s="11">
        <v>0.01</v>
      </c>
      <c r="IQ137" s="11">
        <v>0.01</v>
      </c>
      <c r="IR137" s="11">
        <v>0.01</v>
      </c>
      <c r="IT137" s="11">
        <v>0.01</v>
      </c>
      <c r="IU137" s="11">
        <v>0.01</v>
      </c>
      <c r="IV137" s="11">
        <v>0.01</v>
      </c>
      <c r="IW137" s="11">
        <v>0.01</v>
      </c>
      <c r="IX137" s="11">
        <v>0.01</v>
      </c>
      <c r="IY137" s="11">
        <v>0.01</v>
      </c>
      <c r="JA137" s="11">
        <v>0.01</v>
      </c>
      <c r="JB137" s="11">
        <v>0.01</v>
      </c>
      <c r="JC137" s="11">
        <v>0.01</v>
      </c>
      <c r="JD137" s="11">
        <v>0.01</v>
      </c>
      <c r="JE137" s="11">
        <v>0.01</v>
      </c>
      <c r="JF137" s="11">
        <v>0.01</v>
      </c>
      <c r="JH137" s="11">
        <v>0.01</v>
      </c>
      <c r="JI137" s="11">
        <v>0.01</v>
      </c>
      <c r="JJ137" s="11">
        <v>0.01</v>
      </c>
      <c r="JK137" s="11">
        <v>0.01</v>
      </c>
      <c r="JL137" s="11">
        <v>0.01</v>
      </c>
      <c r="JM137" s="11">
        <v>0.01</v>
      </c>
      <c r="JO137" s="11">
        <v>0.01</v>
      </c>
      <c r="JP137" s="11">
        <v>0.01</v>
      </c>
      <c r="JQ137" s="11">
        <v>0.01</v>
      </c>
      <c r="JR137" s="11">
        <v>0.01</v>
      </c>
      <c r="JS137" s="11">
        <v>0.01</v>
      </c>
      <c r="JT137" s="11">
        <v>0.01</v>
      </c>
      <c r="JV137" s="11">
        <v>0.01</v>
      </c>
      <c r="JW137" s="11">
        <v>0.01</v>
      </c>
      <c r="JX137" s="11">
        <v>0.01</v>
      </c>
      <c r="JY137" s="11">
        <v>0.01</v>
      </c>
      <c r="JZ137" s="11">
        <v>0.01</v>
      </c>
      <c r="KA137" s="11">
        <v>0.01</v>
      </c>
      <c r="KC137" s="11">
        <v>0.01</v>
      </c>
      <c r="KD137" s="11">
        <v>0.01</v>
      </c>
      <c r="KE137" s="11">
        <v>0.01</v>
      </c>
      <c r="KF137" s="11">
        <v>0.01</v>
      </c>
      <c r="KG137" s="11">
        <v>0.01</v>
      </c>
      <c r="KH137" s="11">
        <v>0.08</v>
      </c>
      <c r="KJ137" s="11">
        <v>0.14</v>
      </c>
      <c r="KK137" s="11">
        <v>0.14</v>
      </c>
      <c r="KL137" s="11">
        <v>0.14</v>
      </c>
      <c r="KM137" s="11">
        <v>0.14</v>
      </c>
      <c r="KN137" s="11">
        <v>0.14</v>
      </c>
      <c r="KO137" s="11">
        <v>0.14</v>
      </c>
      <c r="KQ137" s="11">
        <v>0.14</v>
      </c>
      <c r="KR137" s="11">
        <v>0.34</v>
      </c>
      <c r="KS137" s="11">
        <v>0.54</v>
      </c>
      <c r="KT137" s="11">
        <v>0.34</v>
      </c>
      <c r="KU137" s="11">
        <v>0.14</v>
      </c>
      <c r="KV137" s="11">
        <v>0.14</v>
      </c>
      <c r="KX137" s="11">
        <v>0.14</v>
      </c>
      <c r="KY137" s="11">
        <v>0.07</v>
      </c>
      <c r="YA137" s="11">
        <v>0.03</v>
      </c>
      <c r="YC137" s="11">
        <v>0.1</v>
      </c>
      <c r="YD137" s="11">
        <v>0.1</v>
      </c>
      <c r="YE137" s="11">
        <v>0.1</v>
      </c>
      <c r="YF137" s="11">
        <v>0.1</v>
      </c>
      <c r="YG137" s="11">
        <v>0.1</v>
      </c>
      <c r="YH137" s="11">
        <v>0.1</v>
      </c>
      <c r="YJ137" s="11">
        <v>0.1</v>
      </c>
      <c r="YK137" s="11">
        <v>0.08</v>
      </c>
    </row>
    <row r="138" hidden="1" spans="1:700">
      <c r="A138" s="11" t="s">
        <v>740</v>
      </c>
      <c r="E138" s="11">
        <v>15</v>
      </c>
      <c r="F138" s="11">
        <v>0</v>
      </c>
      <c r="G138" s="572">
        <v>702000</v>
      </c>
      <c r="H138" s="572">
        <v>702000</v>
      </c>
      <c r="I138" s="206">
        <f t="shared" si="2"/>
        <v>0</v>
      </c>
      <c r="P138" s="11">
        <v>0.06</v>
      </c>
      <c r="Q138" s="11">
        <v>0.06</v>
      </c>
      <c r="R138" s="11">
        <v>0.06</v>
      </c>
      <c r="S138" s="11">
        <v>0.06</v>
      </c>
      <c r="T138" s="11">
        <v>0.06</v>
      </c>
      <c r="U138" s="11">
        <v>0.06</v>
      </c>
      <c r="W138" s="11">
        <v>0.06</v>
      </c>
      <c r="X138" s="11">
        <v>0.06</v>
      </c>
      <c r="BX138" s="11">
        <v>0.01</v>
      </c>
      <c r="BY138" s="11">
        <v>0.01</v>
      </c>
      <c r="CA138" s="11">
        <v>0.01</v>
      </c>
      <c r="CB138" s="11">
        <v>0.01</v>
      </c>
      <c r="CC138" s="11">
        <v>0.01</v>
      </c>
      <c r="CD138" s="11">
        <v>0.01</v>
      </c>
      <c r="CJ138" s="11">
        <v>0.02</v>
      </c>
      <c r="CK138" s="11">
        <v>0.02</v>
      </c>
      <c r="CL138" s="11">
        <v>0.02</v>
      </c>
      <c r="CM138" s="11">
        <v>0.02</v>
      </c>
      <c r="CO138" s="11">
        <v>0.02</v>
      </c>
      <c r="CP138" s="11">
        <v>0.02</v>
      </c>
      <c r="CQ138" s="11">
        <v>0.02</v>
      </c>
      <c r="CR138" s="11">
        <v>0.02</v>
      </c>
      <c r="CS138" s="11">
        <v>0.02</v>
      </c>
      <c r="CT138" s="11">
        <v>0.02</v>
      </c>
      <c r="CV138" s="11">
        <v>0.02</v>
      </c>
      <c r="CW138" s="11">
        <v>0.02</v>
      </c>
      <c r="CX138" s="11">
        <v>0.02</v>
      </c>
      <c r="CY138" s="11">
        <v>0.02</v>
      </c>
      <c r="CZ138" s="11">
        <v>0.02</v>
      </c>
      <c r="DA138" s="11">
        <v>0.02</v>
      </c>
      <c r="DC138" s="11">
        <v>0.02</v>
      </c>
      <c r="DD138" s="11">
        <v>0.02</v>
      </c>
      <c r="DE138" s="11">
        <v>0.02</v>
      </c>
      <c r="DF138" s="11">
        <v>0.02</v>
      </c>
      <c r="DG138" s="11">
        <v>0.02</v>
      </c>
      <c r="DH138" s="11">
        <v>0.02</v>
      </c>
      <c r="DJ138" s="11">
        <v>0.02</v>
      </c>
      <c r="DK138" s="11">
        <v>0.02</v>
      </c>
      <c r="DL138" s="11">
        <v>0.02</v>
      </c>
      <c r="DM138" s="11">
        <v>0.02</v>
      </c>
      <c r="DN138" s="11">
        <v>0.02</v>
      </c>
      <c r="DO138" s="11">
        <v>0.02</v>
      </c>
      <c r="DQ138" s="11">
        <v>0.02</v>
      </c>
      <c r="DR138" s="11">
        <v>0.02</v>
      </c>
      <c r="DS138" s="11">
        <v>0.02</v>
      </c>
      <c r="DT138" s="11">
        <v>0.02</v>
      </c>
      <c r="DU138" s="11">
        <v>0.02</v>
      </c>
      <c r="DV138" s="11">
        <v>0.02</v>
      </c>
      <c r="DX138" s="11">
        <v>0.02</v>
      </c>
      <c r="DY138" s="11">
        <v>0.02</v>
      </c>
      <c r="DZ138" s="11">
        <v>0.02</v>
      </c>
      <c r="EA138" s="11">
        <v>0.02</v>
      </c>
      <c r="EB138" s="11">
        <v>0.02</v>
      </c>
      <c r="EC138" s="11">
        <v>0.02</v>
      </c>
      <c r="EE138" s="11">
        <v>0.02</v>
      </c>
      <c r="EF138" s="11">
        <v>0.02</v>
      </c>
      <c r="EG138" s="11">
        <v>0.02</v>
      </c>
      <c r="EH138" s="11">
        <v>0.02</v>
      </c>
      <c r="EI138" s="11">
        <v>0.02</v>
      </c>
      <c r="EJ138" s="11">
        <v>0.02</v>
      </c>
      <c r="EL138" s="11">
        <v>0.02</v>
      </c>
      <c r="EM138" s="11">
        <v>0.02</v>
      </c>
      <c r="EN138" s="11">
        <v>0.02</v>
      </c>
      <c r="EO138" s="11">
        <v>0.02</v>
      </c>
      <c r="EP138" s="11">
        <v>0.02</v>
      </c>
      <c r="EQ138" s="11">
        <v>0.02</v>
      </c>
      <c r="ES138" s="11">
        <v>0.02</v>
      </c>
      <c r="ET138" s="11">
        <v>0.02</v>
      </c>
      <c r="EZ138" s="11">
        <v>0.02</v>
      </c>
      <c r="FA138" s="11">
        <v>0.02</v>
      </c>
      <c r="FB138" s="11">
        <v>0.02</v>
      </c>
      <c r="FC138" s="11">
        <v>0.02</v>
      </c>
      <c r="FD138" s="11">
        <v>0.02</v>
      </c>
      <c r="FE138" s="11">
        <v>0.02</v>
      </c>
      <c r="FG138" s="11">
        <v>0.02</v>
      </c>
      <c r="FH138" s="11">
        <v>0.02</v>
      </c>
      <c r="FI138" s="11">
        <v>0.02</v>
      </c>
      <c r="FJ138" s="11">
        <v>0.02</v>
      </c>
      <c r="FK138" s="11">
        <v>0.02</v>
      </c>
      <c r="FL138" s="11">
        <v>0.02</v>
      </c>
      <c r="FN138" s="11">
        <v>0.02</v>
      </c>
      <c r="FO138" s="11">
        <v>0.02</v>
      </c>
      <c r="FP138" s="11">
        <v>0.02</v>
      </c>
      <c r="FQ138" s="11">
        <v>0.02</v>
      </c>
      <c r="FR138" s="11">
        <v>0.02</v>
      </c>
      <c r="FS138" s="11">
        <v>0.02</v>
      </c>
      <c r="FU138" s="11">
        <v>0.02</v>
      </c>
      <c r="FV138" s="11">
        <v>0.02</v>
      </c>
      <c r="FW138" s="11">
        <v>0.02</v>
      </c>
      <c r="FX138" s="11">
        <v>0.02</v>
      </c>
      <c r="FY138" s="11">
        <v>0.02</v>
      </c>
      <c r="FZ138" s="11">
        <v>0.02</v>
      </c>
      <c r="GB138" s="11">
        <v>0.02</v>
      </c>
      <c r="GC138" s="11">
        <v>0.02</v>
      </c>
      <c r="GD138" s="11">
        <v>0.02</v>
      </c>
      <c r="GE138" s="11">
        <v>0.02</v>
      </c>
      <c r="GF138" s="11">
        <v>0.02</v>
      </c>
      <c r="GG138" s="11">
        <v>0.02</v>
      </c>
      <c r="GI138" s="11">
        <v>0.02</v>
      </c>
      <c r="GJ138" s="11">
        <v>0.02</v>
      </c>
      <c r="GK138" s="11">
        <v>0.02</v>
      </c>
      <c r="GL138" s="11">
        <v>0.02</v>
      </c>
      <c r="GM138" s="11">
        <v>0.02</v>
      </c>
      <c r="GN138" s="11">
        <v>0.02</v>
      </c>
      <c r="GP138" s="11">
        <v>0.02</v>
      </c>
      <c r="GQ138" s="11">
        <v>0.02</v>
      </c>
      <c r="GR138" s="11">
        <v>0.02</v>
      </c>
      <c r="GS138" s="11">
        <v>0.02</v>
      </c>
      <c r="GT138" s="11">
        <v>0.02</v>
      </c>
      <c r="GU138" s="11">
        <v>0.02</v>
      </c>
      <c r="GW138" s="11">
        <v>0.02</v>
      </c>
      <c r="GX138" s="11">
        <v>0.02</v>
      </c>
      <c r="GY138" s="11">
        <v>0.02</v>
      </c>
      <c r="GZ138" s="11">
        <v>0.02</v>
      </c>
      <c r="HA138" s="11">
        <v>0.02</v>
      </c>
      <c r="HB138" s="11">
        <v>0.02</v>
      </c>
      <c r="HD138" s="11">
        <v>0.06</v>
      </c>
      <c r="HE138" s="11">
        <v>0.11</v>
      </c>
      <c r="HF138" s="11">
        <v>0.11</v>
      </c>
      <c r="HG138" s="11">
        <v>0.11</v>
      </c>
      <c r="HH138" s="11">
        <v>0.11</v>
      </c>
      <c r="HI138" s="11">
        <v>0.11</v>
      </c>
      <c r="HK138" s="11">
        <v>0.11</v>
      </c>
      <c r="HL138" s="11">
        <v>0.11</v>
      </c>
      <c r="HM138" s="11">
        <v>0.11</v>
      </c>
      <c r="HN138" s="11">
        <v>0.11</v>
      </c>
      <c r="HO138" s="11">
        <v>0.11</v>
      </c>
      <c r="HP138" s="11">
        <v>0.14</v>
      </c>
      <c r="HR138" s="11">
        <v>0.17</v>
      </c>
      <c r="HS138" s="11">
        <v>0.17</v>
      </c>
      <c r="HT138" s="11">
        <v>0.17</v>
      </c>
      <c r="HU138" s="11">
        <v>0.17</v>
      </c>
      <c r="HV138" s="11">
        <v>0.17</v>
      </c>
      <c r="HW138" s="11">
        <v>0.17</v>
      </c>
      <c r="HY138" s="11">
        <v>0.31</v>
      </c>
      <c r="HZ138" s="11">
        <v>0.44</v>
      </c>
      <c r="IA138" s="11">
        <v>0.44</v>
      </c>
      <c r="IB138" s="11">
        <v>0.44</v>
      </c>
      <c r="IC138" s="11">
        <v>0.44</v>
      </c>
      <c r="ID138" s="11">
        <v>0.27</v>
      </c>
      <c r="IF138" s="11">
        <v>0.11</v>
      </c>
      <c r="IG138" s="11">
        <v>0.11</v>
      </c>
      <c r="IH138" s="11">
        <v>0.11</v>
      </c>
      <c r="II138" s="11">
        <v>0.11</v>
      </c>
      <c r="IJ138" s="11">
        <v>0.11</v>
      </c>
      <c r="IK138" s="11">
        <v>0.11</v>
      </c>
      <c r="IM138" s="11">
        <v>0.11</v>
      </c>
      <c r="IN138" s="11">
        <v>0.11</v>
      </c>
      <c r="IP138" s="11">
        <v>0.11</v>
      </c>
      <c r="IQ138" s="11">
        <v>0.11</v>
      </c>
      <c r="IR138" s="11">
        <v>0.11</v>
      </c>
      <c r="IT138" s="11">
        <v>0.06</v>
      </c>
      <c r="IU138" s="11">
        <v>0.02</v>
      </c>
      <c r="IV138" s="11">
        <v>0.02</v>
      </c>
      <c r="IW138" s="11">
        <v>0.02</v>
      </c>
      <c r="IX138" s="11">
        <v>0.02</v>
      </c>
      <c r="IY138" s="11">
        <v>0.02</v>
      </c>
      <c r="JA138" s="11">
        <v>0.02</v>
      </c>
      <c r="JB138" s="11">
        <v>0.02</v>
      </c>
      <c r="JC138" s="11">
        <v>0.02</v>
      </c>
      <c r="JD138" s="11">
        <v>0.02</v>
      </c>
      <c r="JE138" s="11">
        <v>0.02</v>
      </c>
      <c r="JF138" s="11">
        <v>0.02</v>
      </c>
      <c r="JH138" s="11">
        <v>0.02</v>
      </c>
      <c r="JI138" s="11">
        <v>0.02</v>
      </c>
      <c r="JJ138" s="11">
        <v>0.02</v>
      </c>
      <c r="JK138" s="11">
        <v>0.02</v>
      </c>
      <c r="JL138" s="11">
        <v>0.02</v>
      </c>
      <c r="JM138" s="11">
        <v>0.02</v>
      </c>
      <c r="JO138" s="11">
        <v>0.02</v>
      </c>
      <c r="JP138" s="11">
        <v>0.02</v>
      </c>
      <c r="JQ138" s="11">
        <v>0.02</v>
      </c>
      <c r="JR138" s="11">
        <v>0.02</v>
      </c>
      <c r="JS138" s="11">
        <v>0.02</v>
      </c>
      <c r="JT138" s="11">
        <v>0.02</v>
      </c>
      <c r="JV138" s="11">
        <v>0.02</v>
      </c>
      <c r="JW138" s="11">
        <v>0.02</v>
      </c>
      <c r="JX138" s="11">
        <v>0.02</v>
      </c>
      <c r="JY138" s="11">
        <v>0.02</v>
      </c>
      <c r="JZ138" s="11">
        <v>0.02</v>
      </c>
      <c r="KA138" s="11">
        <v>0.02</v>
      </c>
      <c r="KC138" s="11">
        <v>0.02</v>
      </c>
      <c r="KD138" s="11">
        <v>0.02</v>
      </c>
      <c r="KE138" s="11">
        <v>0.02</v>
      </c>
      <c r="KF138" s="11">
        <v>0.02</v>
      </c>
      <c r="KG138" s="11">
        <v>0.02</v>
      </c>
      <c r="KH138" s="11">
        <v>0.02</v>
      </c>
      <c r="KJ138" s="11">
        <v>0.02</v>
      </c>
      <c r="KK138" s="11">
        <v>0.02</v>
      </c>
      <c r="KL138" s="11">
        <v>0.02</v>
      </c>
      <c r="KM138" s="11">
        <v>0.11</v>
      </c>
      <c r="KN138" s="11">
        <v>0.2</v>
      </c>
      <c r="KO138" s="11">
        <v>0.2</v>
      </c>
      <c r="KQ138" s="11">
        <v>0.2</v>
      </c>
      <c r="KR138" s="11">
        <v>0.2</v>
      </c>
      <c r="KS138" s="11">
        <v>0.23</v>
      </c>
      <c r="KT138" s="11">
        <v>0.25</v>
      </c>
      <c r="KU138" s="11">
        <v>0.25</v>
      </c>
      <c r="KV138" s="11">
        <v>0.25</v>
      </c>
      <c r="KX138" s="11">
        <v>0.59</v>
      </c>
      <c r="KY138" s="11">
        <v>0.94</v>
      </c>
      <c r="KZ138" s="11">
        <v>0.59</v>
      </c>
      <c r="LA138" s="11">
        <v>0.23</v>
      </c>
      <c r="LB138" s="11">
        <v>0.2</v>
      </c>
      <c r="LC138" s="11">
        <v>0.16</v>
      </c>
      <c r="LE138" s="11">
        <v>0.16</v>
      </c>
      <c r="LF138" s="11">
        <v>0.08</v>
      </c>
      <c r="YA138" s="11">
        <v>0.05</v>
      </c>
      <c r="YC138" s="11">
        <v>0.19</v>
      </c>
      <c r="YD138" s="11">
        <v>0.19</v>
      </c>
      <c r="YE138" s="11">
        <v>0.19</v>
      </c>
      <c r="YF138" s="11">
        <v>0.19</v>
      </c>
      <c r="YG138" s="11">
        <v>0.19</v>
      </c>
      <c r="YH138" s="11">
        <v>0.19</v>
      </c>
      <c r="YJ138" s="11">
        <v>0.19</v>
      </c>
      <c r="YK138" s="11">
        <v>0.14</v>
      </c>
    </row>
    <row r="139" hidden="1" spans="1:700">
      <c r="A139" s="11" t="s">
        <v>741</v>
      </c>
      <c r="E139" s="11">
        <v>4</v>
      </c>
      <c r="F139" s="11">
        <v>0</v>
      </c>
      <c r="G139" s="572">
        <v>225120</v>
      </c>
      <c r="H139" s="572">
        <v>225120</v>
      </c>
      <c r="I139" s="206">
        <f t="shared" si="2"/>
        <v>0</v>
      </c>
      <c r="P139" s="11">
        <v>0.02</v>
      </c>
      <c r="Q139" s="11">
        <v>0.02</v>
      </c>
      <c r="R139" s="11">
        <v>0.02</v>
      </c>
      <c r="S139" s="11">
        <v>0.02</v>
      </c>
      <c r="T139" s="11">
        <v>0.02</v>
      </c>
      <c r="U139" s="11">
        <v>0.02</v>
      </c>
      <c r="W139" s="11">
        <v>0.02</v>
      </c>
      <c r="X139" s="11">
        <v>0.02</v>
      </c>
      <c r="BX139" s="11">
        <v>0</v>
      </c>
      <c r="BY139" s="11">
        <v>0</v>
      </c>
      <c r="CA139" s="11">
        <v>0</v>
      </c>
      <c r="CB139" s="11">
        <v>0</v>
      </c>
      <c r="CC139" s="11">
        <v>0</v>
      </c>
      <c r="CD139" s="11">
        <v>0</v>
      </c>
      <c r="CJ139" s="11">
        <v>0</v>
      </c>
      <c r="CK139" s="11">
        <v>0</v>
      </c>
      <c r="CL139" s="11">
        <v>0</v>
      </c>
      <c r="CM139" s="11">
        <v>0</v>
      </c>
      <c r="CO139" s="11">
        <v>0</v>
      </c>
      <c r="CP139" s="11">
        <v>0</v>
      </c>
      <c r="CQ139" s="11">
        <v>0</v>
      </c>
      <c r="CR139" s="11">
        <v>0</v>
      </c>
      <c r="CS139" s="11">
        <v>0</v>
      </c>
      <c r="CT139" s="11">
        <v>0</v>
      </c>
      <c r="CV139" s="11">
        <v>0</v>
      </c>
      <c r="CW139" s="11">
        <v>0</v>
      </c>
      <c r="CX139" s="11">
        <v>0</v>
      </c>
      <c r="CY139" s="11">
        <v>0</v>
      </c>
      <c r="CZ139" s="11">
        <v>0</v>
      </c>
      <c r="DA139" s="11">
        <v>0</v>
      </c>
      <c r="DC139" s="11">
        <v>0</v>
      </c>
      <c r="DD139" s="11">
        <v>0</v>
      </c>
      <c r="DE139" s="11">
        <v>0</v>
      </c>
      <c r="DF139" s="11">
        <v>0</v>
      </c>
      <c r="DG139" s="11">
        <v>0</v>
      </c>
      <c r="DH139" s="11">
        <v>0</v>
      </c>
      <c r="DJ139" s="11">
        <v>0</v>
      </c>
      <c r="DK139" s="11">
        <v>0</v>
      </c>
      <c r="DL139" s="11">
        <v>0</v>
      </c>
      <c r="DM139" s="11">
        <v>0</v>
      </c>
      <c r="DN139" s="11">
        <v>0</v>
      </c>
      <c r="DO139" s="11">
        <v>0</v>
      </c>
      <c r="DQ139" s="11">
        <v>0</v>
      </c>
      <c r="DR139" s="11">
        <v>0</v>
      </c>
      <c r="DS139" s="11">
        <v>0</v>
      </c>
      <c r="DT139" s="11">
        <v>0</v>
      </c>
      <c r="DU139" s="11">
        <v>0</v>
      </c>
      <c r="DV139" s="11">
        <v>0</v>
      </c>
      <c r="DX139" s="11">
        <v>0</v>
      </c>
      <c r="DY139" s="11">
        <v>0</v>
      </c>
      <c r="DZ139" s="11">
        <v>0</v>
      </c>
      <c r="EA139" s="11">
        <v>0</v>
      </c>
      <c r="EB139" s="11">
        <v>0</v>
      </c>
      <c r="EC139" s="11">
        <v>0</v>
      </c>
      <c r="EE139" s="11">
        <v>0</v>
      </c>
      <c r="EF139" s="11">
        <v>0</v>
      </c>
      <c r="EG139" s="11">
        <v>0</v>
      </c>
      <c r="EH139" s="11">
        <v>0</v>
      </c>
      <c r="EI139" s="11">
        <v>0</v>
      </c>
      <c r="EJ139" s="11">
        <v>0</v>
      </c>
      <c r="EL139" s="11">
        <v>0</v>
      </c>
      <c r="EM139" s="11">
        <v>0</v>
      </c>
      <c r="EN139" s="11">
        <v>0</v>
      </c>
      <c r="EO139" s="11">
        <v>0</v>
      </c>
      <c r="EP139" s="11">
        <v>0</v>
      </c>
      <c r="EQ139" s="11">
        <v>0</v>
      </c>
      <c r="ES139" s="11">
        <v>0</v>
      </c>
      <c r="ET139" s="11">
        <v>0</v>
      </c>
      <c r="EZ139" s="11">
        <v>0</v>
      </c>
      <c r="FA139" s="11">
        <v>0</v>
      </c>
      <c r="FB139" s="11">
        <v>0</v>
      </c>
      <c r="FC139" s="11">
        <v>0</v>
      </c>
      <c r="FD139" s="11">
        <v>0</v>
      </c>
      <c r="FE139" s="11">
        <v>0</v>
      </c>
      <c r="FG139" s="11">
        <v>0</v>
      </c>
      <c r="FH139" s="11">
        <v>0</v>
      </c>
      <c r="FI139" s="11">
        <v>0</v>
      </c>
      <c r="FJ139" s="11">
        <v>0</v>
      </c>
      <c r="FK139" s="11">
        <v>0</v>
      </c>
      <c r="FL139" s="11">
        <v>0</v>
      </c>
      <c r="FN139" s="11">
        <v>0</v>
      </c>
      <c r="FO139" s="11">
        <v>0</v>
      </c>
      <c r="FP139" s="11">
        <v>0</v>
      </c>
      <c r="FQ139" s="11">
        <v>0</v>
      </c>
      <c r="FR139" s="11">
        <v>0</v>
      </c>
      <c r="FS139" s="11">
        <v>0</v>
      </c>
      <c r="FU139" s="11">
        <v>0</v>
      </c>
      <c r="FV139" s="11">
        <v>0</v>
      </c>
      <c r="FW139" s="11">
        <v>0</v>
      </c>
      <c r="FX139" s="11">
        <v>0</v>
      </c>
      <c r="FY139" s="11">
        <v>0</v>
      </c>
      <c r="FZ139" s="11">
        <v>0</v>
      </c>
      <c r="GB139" s="11">
        <v>0</v>
      </c>
      <c r="GC139" s="11">
        <v>0</v>
      </c>
      <c r="GD139" s="11">
        <v>0</v>
      </c>
      <c r="GE139" s="11">
        <v>0</v>
      </c>
      <c r="GF139" s="11">
        <v>0</v>
      </c>
      <c r="GG139" s="11">
        <v>0</v>
      </c>
      <c r="GI139" s="11">
        <v>0</v>
      </c>
      <c r="GJ139" s="11">
        <v>0</v>
      </c>
      <c r="GK139" s="11">
        <v>0</v>
      </c>
      <c r="GL139" s="11">
        <v>0</v>
      </c>
      <c r="GM139" s="11">
        <v>0</v>
      </c>
      <c r="GN139" s="11">
        <v>0</v>
      </c>
      <c r="GP139" s="11">
        <v>0</v>
      </c>
      <c r="GQ139" s="11">
        <v>0</v>
      </c>
      <c r="GR139" s="11">
        <v>0</v>
      </c>
      <c r="GS139" s="11">
        <v>0</v>
      </c>
      <c r="GT139" s="11">
        <v>0</v>
      </c>
      <c r="GU139" s="11">
        <v>0</v>
      </c>
      <c r="GW139" s="11">
        <v>0</v>
      </c>
      <c r="GX139" s="11">
        <v>0</v>
      </c>
      <c r="GY139" s="11">
        <v>0</v>
      </c>
      <c r="GZ139" s="11">
        <v>0</v>
      </c>
      <c r="HA139" s="11">
        <v>0</v>
      </c>
      <c r="HB139" s="11">
        <v>0</v>
      </c>
      <c r="HD139" s="11">
        <v>0</v>
      </c>
      <c r="HE139" s="11">
        <v>0</v>
      </c>
      <c r="HF139" s="11">
        <v>0</v>
      </c>
      <c r="HG139" s="11">
        <v>0</v>
      </c>
      <c r="HH139" s="11">
        <v>0</v>
      </c>
      <c r="HI139" s="11">
        <v>0</v>
      </c>
      <c r="HK139" s="11">
        <v>0</v>
      </c>
      <c r="HL139" s="11">
        <v>0</v>
      </c>
      <c r="HM139" s="11">
        <v>0</v>
      </c>
      <c r="HN139" s="11">
        <v>0</v>
      </c>
      <c r="HO139" s="11">
        <v>0</v>
      </c>
      <c r="HP139" s="11">
        <v>0</v>
      </c>
      <c r="HR139" s="11">
        <v>0</v>
      </c>
      <c r="HS139" s="11">
        <v>0</v>
      </c>
      <c r="HT139" s="11">
        <v>0</v>
      </c>
      <c r="HU139" s="11">
        <v>0</v>
      </c>
      <c r="HV139" s="11">
        <v>0</v>
      </c>
      <c r="HW139" s="11">
        <v>0</v>
      </c>
      <c r="HY139" s="11">
        <v>0</v>
      </c>
      <c r="HZ139" s="11">
        <v>0</v>
      </c>
      <c r="IA139" s="11">
        <v>0</v>
      </c>
      <c r="IB139" s="11">
        <v>0</v>
      </c>
      <c r="IC139" s="11">
        <v>0</v>
      </c>
      <c r="ID139" s="11">
        <v>0</v>
      </c>
      <c r="IF139" s="11">
        <v>0</v>
      </c>
      <c r="IG139" s="11">
        <v>0</v>
      </c>
      <c r="IH139" s="11">
        <v>0</v>
      </c>
      <c r="II139" s="11">
        <v>0</v>
      </c>
      <c r="IJ139" s="11">
        <v>0</v>
      </c>
      <c r="IK139" s="11">
        <v>0</v>
      </c>
      <c r="IM139" s="11">
        <v>0</v>
      </c>
      <c r="IN139" s="11">
        <v>0</v>
      </c>
      <c r="IP139" s="11">
        <v>0</v>
      </c>
      <c r="IQ139" s="11">
        <v>0</v>
      </c>
      <c r="IR139" s="11">
        <v>0</v>
      </c>
      <c r="IT139" s="11">
        <v>0</v>
      </c>
      <c r="IU139" s="11">
        <v>0</v>
      </c>
      <c r="IV139" s="11">
        <v>0</v>
      </c>
      <c r="IW139" s="11">
        <v>0</v>
      </c>
      <c r="IX139" s="11">
        <v>0</v>
      </c>
      <c r="IY139" s="11">
        <v>0</v>
      </c>
      <c r="JA139" s="11">
        <v>0</v>
      </c>
      <c r="JB139" s="11">
        <v>0</v>
      </c>
      <c r="JC139" s="11">
        <v>0</v>
      </c>
      <c r="JD139" s="11">
        <v>0</v>
      </c>
      <c r="JE139" s="11">
        <v>0</v>
      </c>
      <c r="JF139" s="11">
        <v>0</v>
      </c>
      <c r="JH139" s="11">
        <v>0</v>
      </c>
      <c r="JI139" s="11">
        <v>0</v>
      </c>
      <c r="JJ139" s="11">
        <v>0</v>
      </c>
      <c r="JK139" s="11">
        <v>0</v>
      </c>
      <c r="JL139" s="11">
        <v>0</v>
      </c>
      <c r="JM139" s="11">
        <v>0</v>
      </c>
      <c r="JO139" s="11">
        <v>0</v>
      </c>
      <c r="JP139" s="11">
        <v>0</v>
      </c>
      <c r="JQ139" s="11">
        <v>0</v>
      </c>
      <c r="JR139" s="11">
        <v>0</v>
      </c>
      <c r="JS139" s="11">
        <v>0</v>
      </c>
      <c r="JT139" s="11">
        <v>0</v>
      </c>
      <c r="JV139" s="11">
        <v>0</v>
      </c>
      <c r="JW139" s="11">
        <v>0</v>
      </c>
      <c r="JX139" s="11">
        <v>0</v>
      </c>
      <c r="JY139" s="11">
        <v>0.05</v>
      </c>
      <c r="JZ139" s="11">
        <v>0.09</v>
      </c>
      <c r="KA139" s="11">
        <v>0.09</v>
      </c>
      <c r="KC139" s="11">
        <v>0.09</v>
      </c>
      <c r="KD139" s="11">
        <v>0.09</v>
      </c>
      <c r="KE139" s="11">
        <v>0.09</v>
      </c>
      <c r="KF139" s="11">
        <v>0.14</v>
      </c>
      <c r="KG139" s="11">
        <v>0.18</v>
      </c>
      <c r="KH139" s="11">
        <v>0.18</v>
      </c>
      <c r="KJ139" s="11">
        <v>0.27</v>
      </c>
      <c r="KK139" s="11">
        <v>0.36</v>
      </c>
      <c r="KL139" s="11">
        <v>0.36</v>
      </c>
      <c r="KM139" s="11">
        <v>0.22</v>
      </c>
      <c r="KN139" s="11">
        <v>0.07</v>
      </c>
      <c r="KO139" s="11">
        <v>0.07</v>
      </c>
      <c r="KQ139" s="11">
        <v>0.07</v>
      </c>
      <c r="KR139" s="11">
        <v>0.06</v>
      </c>
      <c r="KS139" s="11">
        <v>0.05</v>
      </c>
      <c r="KT139" s="11">
        <v>0.05</v>
      </c>
      <c r="KU139" s="11">
        <v>0.05</v>
      </c>
      <c r="KV139" s="11">
        <v>0.05</v>
      </c>
      <c r="KX139" s="11">
        <v>0.05</v>
      </c>
      <c r="KY139" s="11">
        <v>0.02</v>
      </c>
      <c r="YA139" s="11">
        <v>0.01</v>
      </c>
      <c r="YC139" s="11">
        <v>0.05</v>
      </c>
      <c r="YD139" s="11">
        <v>0.05</v>
      </c>
      <c r="YE139" s="11">
        <v>0.05</v>
      </c>
      <c r="YF139" s="11">
        <v>0.05</v>
      </c>
      <c r="YG139" s="11">
        <v>0.05</v>
      </c>
      <c r="YH139" s="11">
        <v>0.05</v>
      </c>
      <c r="YJ139" s="11">
        <v>0.05</v>
      </c>
      <c r="YK139" s="11">
        <v>0.04</v>
      </c>
    </row>
    <row r="140" hidden="1" spans="1:700">
      <c r="A140" s="11" t="s">
        <v>742</v>
      </c>
      <c r="E140" s="11">
        <v>1</v>
      </c>
      <c r="F140" s="11">
        <v>0</v>
      </c>
      <c r="G140" s="572">
        <v>82000</v>
      </c>
      <c r="H140" s="572">
        <v>82000</v>
      </c>
      <c r="I140" s="206">
        <f t="shared" si="2"/>
        <v>0</v>
      </c>
      <c r="AO140" s="11">
        <v>0</v>
      </c>
      <c r="AP140" s="11">
        <v>0</v>
      </c>
      <c r="AR140" s="11">
        <v>0</v>
      </c>
      <c r="AS140" s="11">
        <v>0</v>
      </c>
      <c r="AT140" s="11">
        <v>0</v>
      </c>
      <c r="AU140" s="11">
        <v>0</v>
      </c>
      <c r="AV140" s="11">
        <v>0</v>
      </c>
      <c r="VS140" s="11">
        <v>0</v>
      </c>
      <c r="VT140" s="11">
        <v>0</v>
      </c>
      <c r="VU140" s="11">
        <v>0</v>
      </c>
      <c r="VV140" s="11">
        <v>0</v>
      </c>
      <c r="VW140" s="11">
        <v>0</v>
      </c>
      <c r="VY140" s="11">
        <v>0</v>
      </c>
      <c r="VZ140" s="11">
        <v>0</v>
      </c>
      <c r="WA140" s="11">
        <v>0</v>
      </c>
      <c r="WB140" s="11">
        <v>0</v>
      </c>
      <c r="WC140" s="11">
        <v>0</v>
      </c>
      <c r="WD140" s="11">
        <v>0</v>
      </c>
      <c r="WF140" s="11">
        <v>0</v>
      </c>
      <c r="WG140" s="11">
        <v>0</v>
      </c>
      <c r="WH140" s="11">
        <v>0</v>
      </c>
      <c r="WI140" s="11">
        <v>0</v>
      </c>
      <c r="WJ140" s="11">
        <v>0</v>
      </c>
      <c r="WK140" s="11">
        <v>0</v>
      </c>
      <c r="WM140" s="11">
        <v>0</v>
      </c>
      <c r="WN140" s="11">
        <v>0</v>
      </c>
      <c r="WO140" s="11">
        <v>0</v>
      </c>
      <c r="WQ140" s="11">
        <v>0</v>
      </c>
      <c r="WR140" s="11">
        <v>0</v>
      </c>
      <c r="WT140" s="11">
        <v>0</v>
      </c>
      <c r="WU140" s="11">
        <v>0</v>
      </c>
      <c r="WV140" s="11">
        <v>0</v>
      </c>
      <c r="WW140" s="11">
        <v>0</v>
      </c>
      <c r="WX140" s="11">
        <v>0</v>
      </c>
      <c r="WY140" s="11">
        <v>0</v>
      </c>
      <c r="XA140" s="11">
        <v>0</v>
      </c>
      <c r="XB140" s="11">
        <v>0</v>
      </c>
      <c r="XC140" s="11">
        <v>0</v>
      </c>
      <c r="XD140" s="11">
        <v>0</v>
      </c>
      <c r="XE140" s="11">
        <v>0</v>
      </c>
      <c r="XF140" s="11">
        <v>0</v>
      </c>
      <c r="XH140" s="11">
        <v>0</v>
      </c>
      <c r="XI140" s="11">
        <v>0</v>
      </c>
      <c r="XJ140" s="11">
        <v>0</v>
      </c>
      <c r="XK140" s="11">
        <v>0</v>
      </c>
      <c r="XL140" s="11">
        <v>0</v>
      </c>
      <c r="XM140" s="11">
        <v>0</v>
      </c>
      <c r="XO140" s="11">
        <v>0</v>
      </c>
      <c r="XP140" s="11">
        <v>0</v>
      </c>
      <c r="XQ140" s="11">
        <v>0</v>
      </c>
      <c r="XR140" s="11">
        <v>0</v>
      </c>
      <c r="XS140" s="11">
        <v>0</v>
      </c>
      <c r="XT140" s="11">
        <v>0</v>
      </c>
      <c r="XV140" s="11">
        <v>0</v>
      </c>
      <c r="XW140" s="11">
        <v>0</v>
      </c>
      <c r="XX140" s="11">
        <v>0</v>
      </c>
      <c r="XY140" s="11">
        <v>0</v>
      </c>
      <c r="XZ140" s="11">
        <v>0</v>
      </c>
      <c r="YF140" s="11">
        <v>0.02</v>
      </c>
      <c r="YG140" s="11">
        <v>0.05</v>
      </c>
      <c r="YJ140" s="11">
        <v>0.01</v>
      </c>
      <c r="YK140" s="11">
        <v>0.04</v>
      </c>
      <c r="YL140" s="11">
        <v>0.04</v>
      </c>
      <c r="YM140" s="11">
        <v>0.07</v>
      </c>
      <c r="YN140" s="11">
        <v>0.16</v>
      </c>
      <c r="YO140" s="11">
        <v>0.16</v>
      </c>
      <c r="YQ140" s="11">
        <v>0.12</v>
      </c>
      <c r="ZM140" s="206">
        <v>0</v>
      </c>
      <c r="ZN140" s="206">
        <v>0.01</v>
      </c>
      <c r="ZO140" s="11">
        <v>0.01</v>
      </c>
      <c r="ZP140" s="11">
        <v>0.01</v>
      </c>
      <c r="ZQ140" s="11">
        <v>0.01</v>
      </c>
      <c r="ZS140" s="11">
        <v>0.01</v>
      </c>
      <c r="ZT140" s="11">
        <v>0.01</v>
      </c>
      <c r="ZU140" s="11">
        <v>0.01</v>
      </c>
      <c r="ZV140" s="11">
        <v>0.01</v>
      </c>
      <c r="ZW140" s="11">
        <v>0.01</v>
      </c>
      <c r="ZX140" s="11">
        <v>0.01</v>
      </c>
    </row>
    <row r="141" hidden="1" spans="1:700">
      <c r="A141" s="11" t="s">
        <v>743</v>
      </c>
      <c r="E141" s="11">
        <v>9</v>
      </c>
      <c r="F141" s="11">
        <v>0.2</v>
      </c>
      <c r="G141" s="572">
        <v>27495</v>
      </c>
      <c r="H141" s="572">
        <v>27495</v>
      </c>
      <c r="I141" s="206">
        <f t="shared" si="2"/>
        <v>0.2</v>
      </c>
      <c r="AF141" s="11">
        <v>0.05</v>
      </c>
      <c r="AG141" s="11">
        <v>0.05</v>
      </c>
      <c r="AH141" s="11">
        <v>0.05</v>
      </c>
      <c r="AK141" s="11">
        <v>0.05</v>
      </c>
      <c r="AL141" s="11">
        <v>0.05</v>
      </c>
      <c r="AM141" s="11">
        <v>0.05</v>
      </c>
      <c r="QS141" s="11">
        <v>0.01</v>
      </c>
      <c r="QT141" s="11">
        <v>0.02</v>
      </c>
      <c r="QV141" s="11">
        <v>0.02</v>
      </c>
      <c r="QW141" s="11">
        <v>0.02</v>
      </c>
      <c r="QX141" s="11">
        <v>0.02</v>
      </c>
      <c r="QY141" s="11">
        <v>0.02</v>
      </c>
      <c r="QZ141" s="11">
        <v>0.02</v>
      </c>
      <c r="RA141" s="11">
        <v>0.02</v>
      </c>
      <c r="RC141" s="11">
        <v>0.02</v>
      </c>
      <c r="RD141" s="11">
        <v>0.02</v>
      </c>
      <c r="RE141" s="11">
        <v>0.02</v>
      </c>
      <c r="RF141" s="11">
        <v>0.02</v>
      </c>
      <c r="RG141" s="11">
        <v>0.02</v>
      </c>
      <c r="RH141" s="11">
        <v>0.02</v>
      </c>
      <c r="RJ141" s="11">
        <v>0.02</v>
      </c>
      <c r="RK141" s="11">
        <v>0.02</v>
      </c>
      <c r="RL141" s="11">
        <v>0.02</v>
      </c>
      <c r="RM141" s="11">
        <v>0.02</v>
      </c>
      <c r="RN141" s="11">
        <v>0.02</v>
      </c>
      <c r="RO141" s="11">
        <v>0.02</v>
      </c>
      <c r="RQ141" s="11">
        <v>0.02</v>
      </c>
      <c r="RR141" s="11">
        <v>0.02</v>
      </c>
      <c r="RS141" s="11">
        <v>0.02</v>
      </c>
      <c r="RT141" s="11">
        <v>0.02</v>
      </c>
      <c r="RU141" s="11">
        <v>0.02</v>
      </c>
      <c r="RV141" s="11">
        <v>0.02</v>
      </c>
      <c r="RX141" s="11">
        <v>0.02</v>
      </c>
      <c r="RY141" s="11">
        <v>0.02</v>
      </c>
      <c r="RZ141" s="11">
        <v>0.02</v>
      </c>
      <c r="SA141" s="11">
        <v>0.02</v>
      </c>
      <c r="SB141" s="11">
        <v>0.02</v>
      </c>
      <c r="SC141" s="11">
        <v>0.02</v>
      </c>
      <c r="SE141" s="11">
        <v>0.02</v>
      </c>
      <c r="SF141" s="11">
        <v>0.02</v>
      </c>
      <c r="SG141" s="11">
        <v>0.02</v>
      </c>
      <c r="SH141" s="11">
        <v>0.02</v>
      </c>
      <c r="SI141" s="11">
        <v>0.02</v>
      </c>
      <c r="SJ141" s="11">
        <v>0.02</v>
      </c>
      <c r="SP141" s="11">
        <v>0.02</v>
      </c>
      <c r="SQ141" s="11">
        <v>0.02</v>
      </c>
      <c r="SS141" s="11">
        <v>0.02</v>
      </c>
      <c r="ST141" s="11">
        <v>0.02</v>
      </c>
      <c r="SU141" s="11">
        <v>0.02</v>
      </c>
      <c r="SV141" s="11">
        <v>0.02</v>
      </c>
      <c r="SW141" s="11">
        <v>0.02</v>
      </c>
      <c r="SX141" s="11">
        <v>0.02</v>
      </c>
      <c r="SZ141" s="11">
        <v>0.02</v>
      </c>
      <c r="TA141" s="11">
        <v>0.02</v>
      </c>
      <c r="TB141" s="11">
        <v>0.02</v>
      </c>
      <c r="TC141" s="11">
        <v>0.02</v>
      </c>
      <c r="TD141" s="11">
        <v>0.02</v>
      </c>
      <c r="TE141" s="11">
        <v>0.02</v>
      </c>
      <c r="TG141" s="11">
        <v>0.02</v>
      </c>
      <c r="TH141" s="11">
        <v>0.02</v>
      </c>
      <c r="TI141" s="11">
        <v>0.02</v>
      </c>
      <c r="TJ141" s="11">
        <v>0.02</v>
      </c>
      <c r="TK141" s="11">
        <v>0.02</v>
      </c>
      <c r="TL141" s="11">
        <v>0.02</v>
      </c>
      <c r="TN141" s="11">
        <v>0.02</v>
      </c>
      <c r="TO141" s="11">
        <v>0.02</v>
      </c>
      <c r="TP141" s="11">
        <v>0.02</v>
      </c>
      <c r="TQ141" s="11">
        <v>0.02</v>
      </c>
      <c r="TR141" s="11">
        <v>0.02</v>
      </c>
      <c r="TS141" s="11">
        <v>0.02</v>
      </c>
      <c r="TU141" s="11">
        <v>0.02</v>
      </c>
      <c r="TV141" s="11">
        <v>0.02</v>
      </c>
      <c r="TW141" s="11">
        <v>0.02</v>
      </c>
      <c r="TX141" s="11">
        <v>0.02</v>
      </c>
      <c r="TY141" s="11">
        <v>0.02</v>
      </c>
      <c r="TZ141" s="11">
        <v>0.02</v>
      </c>
      <c r="UB141" s="11">
        <v>0.02</v>
      </c>
      <c r="UC141" s="11">
        <v>0.04</v>
      </c>
      <c r="UD141" s="11">
        <v>0.09</v>
      </c>
      <c r="UE141" s="11">
        <v>0.09</v>
      </c>
      <c r="UF141" s="11">
        <v>0.1</v>
      </c>
      <c r="UG141" s="11">
        <v>0.12</v>
      </c>
      <c r="UI141" s="11">
        <v>0.12</v>
      </c>
      <c r="UJ141" s="11">
        <v>0.12</v>
      </c>
      <c r="UK141" s="11">
        <v>0.12</v>
      </c>
      <c r="UL141" s="11">
        <v>0.12</v>
      </c>
      <c r="UM141" s="11">
        <v>0.12</v>
      </c>
      <c r="UN141" s="11">
        <v>0.12</v>
      </c>
      <c r="UP141" s="11">
        <v>0.11</v>
      </c>
      <c r="UQ141" s="11">
        <v>0.07</v>
      </c>
      <c r="UR141" s="11">
        <v>0.07</v>
      </c>
      <c r="US141" s="11">
        <v>0.07</v>
      </c>
      <c r="UT141" s="11">
        <v>0.11</v>
      </c>
      <c r="UU141" s="11">
        <v>0.22</v>
      </c>
      <c r="UW141" s="11">
        <v>0.22</v>
      </c>
      <c r="UX141" s="11">
        <v>0.22</v>
      </c>
      <c r="UY141" s="11">
        <v>0.17</v>
      </c>
      <c r="VI141" s="11">
        <v>0.01</v>
      </c>
      <c r="VK141" s="11">
        <v>0.05</v>
      </c>
      <c r="VL141" s="11">
        <v>0.05</v>
      </c>
      <c r="VM141" s="11">
        <v>0.05</v>
      </c>
      <c r="VN141" s="11">
        <v>0.06</v>
      </c>
      <c r="VO141" s="11">
        <v>0.08</v>
      </c>
      <c r="VP141" s="11">
        <v>0.08</v>
      </c>
      <c r="VR141" s="11">
        <v>0.08</v>
      </c>
      <c r="VS141" s="11">
        <v>0.08</v>
      </c>
      <c r="VT141" s="11">
        <v>0.08</v>
      </c>
      <c r="VU141" s="11">
        <v>0.07</v>
      </c>
      <c r="VV141" s="11">
        <v>0.07</v>
      </c>
      <c r="VW141" s="11">
        <v>0.07</v>
      </c>
      <c r="VY141" s="11">
        <v>0.07</v>
      </c>
      <c r="VZ141" s="11">
        <v>0.07</v>
      </c>
      <c r="WA141" s="11">
        <v>0.07</v>
      </c>
      <c r="WB141" s="11">
        <v>0.07</v>
      </c>
      <c r="WC141" s="11">
        <v>0.07</v>
      </c>
      <c r="WD141" s="11">
        <v>0.07</v>
      </c>
      <c r="WF141" s="11">
        <v>0.07</v>
      </c>
      <c r="WG141" s="11">
        <v>0.09</v>
      </c>
      <c r="WH141" s="11">
        <v>0.16</v>
      </c>
      <c r="WI141" s="11">
        <v>0.16</v>
      </c>
      <c r="WJ141" s="11">
        <v>0.17</v>
      </c>
      <c r="WK141" s="11">
        <v>0.2</v>
      </c>
      <c r="WM141" s="11">
        <v>0.2</v>
      </c>
      <c r="WN141" s="11">
        <v>0.17</v>
      </c>
      <c r="WO141" s="11">
        <v>0.07</v>
      </c>
      <c r="WQ141" s="11">
        <v>0.07</v>
      </c>
      <c r="WR141" s="11">
        <v>0.07</v>
      </c>
      <c r="WT141" s="11">
        <v>0.07</v>
      </c>
      <c r="WU141" s="11">
        <v>0.07</v>
      </c>
      <c r="WV141" s="11">
        <v>0.07</v>
      </c>
      <c r="WW141" s="11">
        <v>0.07</v>
      </c>
      <c r="WX141" s="11">
        <v>0.07</v>
      </c>
      <c r="WY141" s="11">
        <v>0.06</v>
      </c>
      <c r="XA141" s="11">
        <v>0.02</v>
      </c>
      <c r="XB141" s="11">
        <v>0.02</v>
      </c>
      <c r="XC141" s="11">
        <v>0.02</v>
      </c>
      <c r="XD141" s="11">
        <v>0.02</v>
      </c>
      <c r="XE141" s="11">
        <v>0.02</v>
      </c>
      <c r="XF141" s="11">
        <v>0.02</v>
      </c>
      <c r="XH141" s="11">
        <v>0.02</v>
      </c>
      <c r="XI141" s="11">
        <v>0.02</v>
      </c>
      <c r="XJ141" s="11">
        <v>0.02</v>
      </c>
      <c r="XK141" s="11">
        <v>0.06</v>
      </c>
      <c r="XL141" s="11">
        <v>0.16</v>
      </c>
      <c r="XM141" s="11">
        <v>0.16</v>
      </c>
      <c r="XO141" s="11">
        <v>0.16</v>
      </c>
      <c r="XP141" s="11">
        <v>0.16</v>
      </c>
      <c r="XQ141" s="11">
        <v>0.12</v>
      </c>
      <c r="ZC141" s="11">
        <v>0.03</v>
      </c>
      <c r="ZE141" s="11">
        <v>0.11</v>
      </c>
      <c r="ZF141" s="11">
        <v>0.11</v>
      </c>
      <c r="ZG141" s="11">
        <v>0.11</v>
      </c>
      <c r="ZH141" s="11">
        <v>0.11</v>
      </c>
      <c r="ZI141" s="11">
        <v>0.11</v>
      </c>
      <c r="ZJ141" s="11">
        <v>0.11</v>
      </c>
      <c r="ZL141" s="11">
        <v>0.11</v>
      </c>
      <c r="ZM141" s="206">
        <v>0.08</v>
      </c>
    </row>
    <row r="142" hidden="1" spans="1:700">
      <c r="A142" s="11" t="s">
        <v>744</v>
      </c>
      <c r="E142" s="11">
        <v>7</v>
      </c>
      <c r="F142" s="11">
        <v>0.15</v>
      </c>
      <c r="G142" s="572">
        <v>22190</v>
      </c>
      <c r="H142" s="572">
        <v>22190</v>
      </c>
      <c r="I142" s="206">
        <f t="shared" si="2"/>
        <v>0.15</v>
      </c>
      <c r="AF142" s="11">
        <v>0.04</v>
      </c>
      <c r="AG142" s="11">
        <v>0.04</v>
      </c>
      <c r="AH142" s="11">
        <v>0.04</v>
      </c>
      <c r="AK142" s="11">
        <v>0.04</v>
      </c>
      <c r="AL142" s="11">
        <v>0.04</v>
      </c>
      <c r="AM142" s="11">
        <v>0.04</v>
      </c>
      <c r="QS142" s="11">
        <v>0</v>
      </c>
      <c r="QT142" s="11">
        <v>0.02</v>
      </c>
      <c r="QV142" s="11">
        <v>0.02</v>
      </c>
      <c r="QW142" s="11">
        <v>0.02</v>
      </c>
      <c r="QX142" s="11">
        <v>0.02</v>
      </c>
      <c r="QY142" s="11">
        <v>0.02</v>
      </c>
      <c r="QZ142" s="11">
        <v>0.02</v>
      </c>
      <c r="RA142" s="11">
        <v>0.02</v>
      </c>
      <c r="RC142" s="11">
        <v>0.02</v>
      </c>
      <c r="RD142" s="11">
        <v>0.02</v>
      </c>
      <c r="RE142" s="11">
        <v>0.02</v>
      </c>
      <c r="RF142" s="11">
        <v>0.02</v>
      </c>
      <c r="RG142" s="11">
        <v>0.02</v>
      </c>
      <c r="RH142" s="11">
        <v>0.02</v>
      </c>
      <c r="RJ142" s="11">
        <v>0.02</v>
      </c>
      <c r="RK142" s="11">
        <v>0.02</v>
      </c>
      <c r="RL142" s="11">
        <v>0.02</v>
      </c>
      <c r="RM142" s="11">
        <v>0.02</v>
      </c>
      <c r="RN142" s="11">
        <v>0.02</v>
      </c>
      <c r="RO142" s="11">
        <v>0.02</v>
      </c>
      <c r="RQ142" s="11">
        <v>0.02</v>
      </c>
      <c r="RR142" s="11">
        <v>0.02</v>
      </c>
      <c r="RS142" s="11">
        <v>0.02</v>
      </c>
      <c r="RT142" s="11">
        <v>0.02</v>
      </c>
      <c r="RU142" s="11">
        <v>0.02</v>
      </c>
      <c r="RV142" s="11">
        <v>0.02</v>
      </c>
      <c r="RX142" s="11">
        <v>0.02</v>
      </c>
      <c r="RY142" s="11">
        <v>0.02</v>
      </c>
      <c r="RZ142" s="11">
        <v>0.02</v>
      </c>
      <c r="SA142" s="11">
        <v>0.02</v>
      </c>
      <c r="SB142" s="11">
        <v>0.02</v>
      </c>
      <c r="SC142" s="11">
        <v>0.02</v>
      </c>
      <c r="SE142" s="11">
        <v>0.02</v>
      </c>
      <c r="SF142" s="11">
        <v>0.02</v>
      </c>
      <c r="SG142" s="11">
        <v>0.02</v>
      </c>
      <c r="SH142" s="11">
        <v>0.02</v>
      </c>
      <c r="SI142" s="11">
        <v>0.02</v>
      </c>
      <c r="SJ142" s="11">
        <v>0.02</v>
      </c>
      <c r="SP142" s="11">
        <v>0.02</v>
      </c>
      <c r="SQ142" s="11">
        <v>0.02</v>
      </c>
      <c r="SS142" s="11">
        <v>0.02</v>
      </c>
      <c r="ST142" s="11">
        <v>0.02</v>
      </c>
      <c r="SU142" s="11">
        <v>0.02</v>
      </c>
      <c r="SV142" s="11">
        <v>0.02</v>
      </c>
      <c r="SW142" s="11">
        <v>0.02</v>
      </c>
      <c r="SX142" s="11">
        <v>0.02</v>
      </c>
      <c r="SZ142" s="11">
        <v>0.02</v>
      </c>
      <c r="TA142" s="11">
        <v>0.02</v>
      </c>
      <c r="TB142" s="11">
        <v>0.02</v>
      </c>
      <c r="TC142" s="11">
        <v>0.02</v>
      </c>
      <c r="TD142" s="11">
        <v>0.02</v>
      </c>
      <c r="TE142" s="11">
        <v>0.02</v>
      </c>
      <c r="TG142" s="11">
        <v>0.02</v>
      </c>
      <c r="TH142" s="11">
        <v>0.02</v>
      </c>
      <c r="TI142" s="11">
        <v>0.02</v>
      </c>
      <c r="TJ142" s="11">
        <v>0.02</v>
      </c>
      <c r="TK142" s="11">
        <v>0.02</v>
      </c>
      <c r="TL142" s="11">
        <v>0.02</v>
      </c>
      <c r="TN142" s="11">
        <v>0.02</v>
      </c>
      <c r="TO142" s="11">
        <v>0.03</v>
      </c>
      <c r="TP142" s="11">
        <v>0.06</v>
      </c>
      <c r="TQ142" s="11">
        <v>0.06</v>
      </c>
      <c r="TR142" s="11">
        <v>0.06</v>
      </c>
      <c r="TS142" s="11">
        <v>0.06</v>
      </c>
      <c r="TU142" s="11">
        <v>0.06</v>
      </c>
      <c r="TV142" s="11">
        <v>0.07</v>
      </c>
      <c r="TW142" s="11">
        <v>0.07</v>
      </c>
      <c r="TX142" s="11">
        <v>0.07</v>
      </c>
      <c r="TY142" s="11">
        <v>0.07</v>
      </c>
      <c r="TZ142" s="11">
        <v>0.07</v>
      </c>
      <c r="UB142" s="11">
        <v>0.07</v>
      </c>
      <c r="UC142" s="11">
        <v>0.07</v>
      </c>
      <c r="UD142" s="11">
        <v>0.07</v>
      </c>
      <c r="UE142" s="11">
        <v>0.07</v>
      </c>
      <c r="UF142" s="11">
        <v>0.07</v>
      </c>
      <c r="UG142" s="11">
        <v>0.07</v>
      </c>
      <c r="UI142" s="11">
        <v>0.07</v>
      </c>
      <c r="UJ142" s="11">
        <v>0.07</v>
      </c>
      <c r="UK142" s="11">
        <v>0.07</v>
      </c>
      <c r="UL142" s="11">
        <v>0.04</v>
      </c>
      <c r="UM142" s="11">
        <v>0.04</v>
      </c>
      <c r="UN142" s="11">
        <v>0.04</v>
      </c>
      <c r="UP142" s="11">
        <v>0.04</v>
      </c>
      <c r="UQ142" s="11">
        <v>0.04</v>
      </c>
      <c r="UR142" s="11">
        <v>0.04</v>
      </c>
      <c r="US142" s="11">
        <v>0.06</v>
      </c>
      <c r="UT142" s="11">
        <v>0.1</v>
      </c>
      <c r="UU142" s="11">
        <v>0.1</v>
      </c>
      <c r="UW142" s="11">
        <v>0.1</v>
      </c>
      <c r="UX142" s="11">
        <v>0.1</v>
      </c>
      <c r="UY142" s="11">
        <v>0.1</v>
      </c>
      <c r="UZ142" s="11">
        <v>0.09</v>
      </c>
      <c r="VA142" s="11">
        <v>0.1</v>
      </c>
      <c r="VB142" s="11">
        <v>0.12</v>
      </c>
      <c r="VD142" s="11">
        <v>0.1</v>
      </c>
      <c r="VE142" s="11">
        <v>0.03</v>
      </c>
      <c r="VF142" s="11">
        <v>0.04</v>
      </c>
      <c r="VG142" s="11">
        <v>0.05</v>
      </c>
      <c r="VH142" s="11">
        <v>0.05</v>
      </c>
      <c r="VI142" s="11">
        <v>0.05</v>
      </c>
      <c r="VK142" s="11">
        <v>0.05</v>
      </c>
      <c r="VL142" s="11">
        <v>0.05</v>
      </c>
      <c r="VM142" s="11">
        <v>0.05</v>
      </c>
      <c r="VN142" s="11">
        <v>0.05</v>
      </c>
      <c r="VO142" s="11">
        <v>0.05</v>
      </c>
      <c r="VP142" s="11">
        <v>0.05</v>
      </c>
      <c r="VR142" s="11">
        <v>0.05</v>
      </c>
      <c r="VS142" s="11">
        <v>0.02</v>
      </c>
      <c r="VT142" s="11">
        <v>0.02</v>
      </c>
      <c r="VU142" s="11">
        <v>0.03</v>
      </c>
      <c r="VV142" s="11">
        <v>0.04</v>
      </c>
      <c r="VW142" s="11">
        <v>0.04</v>
      </c>
      <c r="VY142" s="11">
        <v>0.06</v>
      </c>
      <c r="VZ142" s="11">
        <v>0.12</v>
      </c>
      <c r="WA142" s="11">
        <v>0.12</v>
      </c>
      <c r="WB142" s="11">
        <v>0.11</v>
      </c>
      <c r="WC142" s="11">
        <v>0.13</v>
      </c>
      <c r="WD142" s="11">
        <v>0.1</v>
      </c>
      <c r="WF142" s="11">
        <v>0.02</v>
      </c>
      <c r="WG142" s="11">
        <v>0.02</v>
      </c>
      <c r="WH142" s="11">
        <v>0.02</v>
      </c>
      <c r="WI142" s="11">
        <v>0.02</v>
      </c>
      <c r="WJ142" s="11">
        <v>0.03</v>
      </c>
      <c r="WK142" s="11">
        <v>0.04</v>
      </c>
      <c r="WM142" s="11">
        <v>0.04</v>
      </c>
      <c r="WN142" s="11">
        <v>0.04</v>
      </c>
      <c r="WO142" s="11">
        <v>0.04</v>
      </c>
      <c r="WQ142" s="11">
        <v>0.04</v>
      </c>
      <c r="WR142" s="11">
        <v>0.05</v>
      </c>
      <c r="WT142" s="11">
        <v>0.1</v>
      </c>
      <c r="WU142" s="11">
        <v>0.11</v>
      </c>
      <c r="WV142" s="11">
        <v>0.1</v>
      </c>
      <c r="WW142" s="11">
        <v>0.03</v>
      </c>
      <c r="WX142" s="11">
        <v>0.03</v>
      </c>
      <c r="WY142" s="11">
        <v>0.03</v>
      </c>
      <c r="XA142" s="11">
        <v>0.03</v>
      </c>
      <c r="XB142" s="11">
        <v>0.03</v>
      </c>
      <c r="XC142" s="11">
        <v>0.03</v>
      </c>
      <c r="XD142" s="11">
        <v>0.03</v>
      </c>
      <c r="XE142" s="11">
        <v>0.02</v>
      </c>
      <c r="XF142" s="11">
        <v>0.02</v>
      </c>
      <c r="XH142" s="11">
        <v>0.02</v>
      </c>
      <c r="XI142" s="11">
        <v>0.02</v>
      </c>
      <c r="XJ142" s="11">
        <v>0.03</v>
      </c>
      <c r="XK142" s="11">
        <v>0.09</v>
      </c>
      <c r="XL142" s="11">
        <v>0.09</v>
      </c>
      <c r="XM142" s="11">
        <v>0.07</v>
      </c>
      <c r="ZC142" s="11">
        <v>0.02</v>
      </c>
      <c r="ZE142" s="11">
        <v>0.09</v>
      </c>
      <c r="ZF142" s="11">
        <v>0.09</v>
      </c>
      <c r="ZG142" s="11">
        <v>0.09</v>
      </c>
      <c r="ZH142" s="11">
        <v>0.09</v>
      </c>
      <c r="ZI142" s="11">
        <v>0.09</v>
      </c>
      <c r="ZJ142" s="11">
        <v>0.09</v>
      </c>
      <c r="ZL142" s="11">
        <v>0.09</v>
      </c>
      <c r="ZM142" s="206">
        <v>0.07</v>
      </c>
    </row>
    <row r="143" hidden="1" spans="1:700">
      <c r="A143" s="11" t="s">
        <v>745</v>
      </c>
      <c r="E143" s="11">
        <v>1</v>
      </c>
      <c r="F143" s="11">
        <v>0.02</v>
      </c>
      <c r="G143" s="572">
        <v>4465</v>
      </c>
      <c r="H143" s="572">
        <v>4465</v>
      </c>
      <c r="I143" s="206">
        <f t="shared" si="2"/>
        <v>0.02</v>
      </c>
      <c r="AF143" s="11">
        <v>0.01</v>
      </c>
      <c r="AG143" s="11">
        <v>0.01</v>
      </c>
      <c r="AH143" s="11">
        <v>0.01</v>
      </c>
      <c r="AK143" s="11">
        <v>0.01</v>
      </c>
      <c r="AL143" s="11">
        <v>0.01</v>
      </c>
      <c r="AM143" s="11">
        <v>0</v>
      </c>
      <c r="QS143" s="11">
        <v>0</v>
      </c>
      <c r="QT143" s="11">
        <v>0</v>
      </c>
      <c r="QV143" s="11">
        <v>0</v>
      </c>
      <c r="QW143" s="11">
        <v>0</v>
      </c>
      <c r="QX143" s="11">
        <v>0</v>
      </c>
      <c r="QY143" s="11">
        <v>0</v>
      </c>
      <c r="QZ143" s="11">
        <v>0</v>
      </c>
      <c r="RA143" s="11">
        <v>0</v>
      </c>
      <c r="RC143" s="11">
        <v>0</v>
      </c>
      <c r="RD143" s="11">
        <v>0</v>
      </c>
      <c r="RE143" s="11">
        <v>0</v>
      </c>
      <c r="RF143" s="11">
        <v>0</v>
      </c>
      <c r="RG143" s="11">
        <v>0</v>
      </c>
      <c r="RH143" s="11">
        <v>0</v>
      </c>
      <c r="RJ143" s="11">
        <v>0</v>
      </c>
      <c r="RK143" s="11">
        <v>0</v>
      </c>
      <c r="RL143" s="11">
        <v>0</v>
      </c>
      <c r="RM143" s="11">
        <v>0</v>
      </c>
      <c r="RN143" s="11">
        <v>0</v>
      </c>
      <c r="RO143" s="11">
        <v>0</v>
      </c>
      <c r="RQ143" s="11">
        <v>0</v>
      </c>
      <c r="RR143" s="11">
        <v>0</v>
      </c>
      <c r="RS143" s="11">
        <v>0</v>
      </c>
      <c r="RT143" s="11">
        <v>0</v>
      </c>
      <c r="RU143" s="11">
        <v>0</v>
      </c>
      <c r="RV143" s="11">
        <v>0</v>
      </c>
      <c r="RX143" s="11">
        <v>0</v>
      </c>
      <c r="RY143" s="11">
        <v>0</v>
      </c>
      <c r="RZ143" s="11">
        <v>0</v>
      </c>
      <c r="SA143" s="11">
        <v>0</v>
      </c>
      <c r="SB143" s="11">
        <v>0</v>
      </c>
      <c r="SC143" s="11">
        <v>0</v>
      </c>
      <c r="SE143" s="11">
        <v>0</v>
      </c>
      <c r="SF143" s="11">
        <v>0</v>
      </c>
      <c r="SG143" s="11">
        <v>0</v>
      </c>
      <c r="SH143" s="11">
        <v>0</v>
      </c>
      <c r="SI143" s="11">
        <v>0</v>
      </c>
      <c r="SJ143" s="11">
        <v>0</v>
      </c>
      <c r="SP143" s="11">
        <v>0</v>
      </c>
      <c r="SQ143" s="11">
        <v>0</v>
      </c>
      <c r="SS143" s="11">
        <v>0</v>
      </c>
      <c r="ST143" s="11">
        <v>0</v>
      </c>
      <c r="SU143" s="11">
        <v>0</v>
      </c>
      <c r="SV143" s="11">
        <v>0</v>
      </c>
      <c r="SW143" s="11">
        <v>0</v>
      </c>
      <c r="SX143" s="11">
        <v>0</v>
      </c>
      <c r="SZ143" s="11">
        <v>0</v>
      </c>
      <c r="TA143" s="11">
        <v>0</v>
      </c>
      <c r="TB143" s="11">
        <v>0</v>
      </c>
      <c r="TC143" s="11">
        <v>0</v>
      </c>
      <c r="TD143" s="11">
        <v>0</v>
      </c>
      <c r="TE143" s="11">
        <v>0</v>
      </c>
      <c r="TG143" s="11">
        <v>0</v>
      </c>
      <c r="TH143" s="11">
        <v>0</v>
      </c>
      <c r="TI143" s="11">
        <v>0</v>
      </c>
      <c r="TJ143" s="11">
        <v>0</v>
      </c>
      <c r="TK143" s="11">
        <v>0</v>
      </c>
      <c r="TL143" s="11">
        <v>0</v>
      </c>
      <c r="TN143" s="11">
        <v>0</v>
      </c>
      <c r="TO143" s="11">
        <v>0</v>
      </c>
      <c r="TP143" s="11">
        <v>0</v>
      </c>
      <c r="TQ143" s="11">
        <v>0</v>
      </c>
      <c r="TR143" s="11">
        <v>0</v>
      </c>
      <c r="TS143" s="11">
        <v>0</v>
      </c>
      <c r="TU143" s="11">
        <v>0</v>
      </c>
      <c r="TV143" s="11">
        <v>0</v>
      </c>
      <c r="TW143" s="11">
        <v>0</v>
      </c>
      <c r="TX143" s="11">
        <v>0</v>
      </c>
      <c r="TY143" s="11">
        <v>0</v>
      </c>
      <c r="TZ143" s="11">
        <v>0</v>
      </c>
      <c r="UB143" s="11">
        <v>0</v>
      </c>
      <c r="UC143" s="11">
        <v>0</v>
      </c>
      <c r="UD143" s="11">
        <v>0</v>
      </c>
      <c r="UE143" s="11">
        <v>0</v>
      </c>
      <c r="UF143" s="11">
        <v>0</v>
      </c>
      <c r="UG143" s="11">
        <v>0</v>
      </c>
      <c r="UI143" s="11">
        <v>0</v>
      </c>
      <c r="UJ143" s="11">
        <v>0</v>
      </c>
      <c r="UK143" s="11">
        <v>0</v>
      </c>
      <c r="UL143" s="11">
        <v>0</v>
      </c>
      <c r="UM143" s="11">
        <v>0</v>
      </c>
      <c r="UN143" s="11">
        <v>0</v>
      </c>
      <c r="UP143" s="11">
        <v>0</v>
      </c>
      <c r="UQ143" s="11">
        <v>0</v>
      </c>
      <c r="UR143" s="11">
        <v>0</v>
      </c>
      <c r="US143" s="11">
        <v>0</v>
      </c>
      <c r="UT143" s="11">
        <v>0</v>
      </c>
      <c r="UU143" s="11">
        <v>0</v>
      </c>
      <c r="UW143" s="11">
        <v>0</v>
      </c>
      <c r="UX143" s="11">
        <v>0</v>
      </c>
      <c r="UY143" s="11">
        <v>0</v>
      </c>
      <c r="WI143" s="11">
        <v>0</v>
      </c>
      <c r="WJ143" s="11">
        <v>0.02</v>
      </c>
      <c r="WK143" s="11">
        <v>0.02</v>
      </c>
      <c r="WM143" s="11">
        <v>0.02</v>
      </c>
      <c r="WN143" s="11">
        <v>0.02</v>
      </c>
      <c r="WO143" s="11">
        <v>0.03</v>
      </c>
      <c r="WQ143" s="11">
        <v>0.03</v>
      </c>
      <c r="WR143" s="11">
        <v>0.03</v>
      </c>
      <c r="WT143" s="11">
        <v>0.03</v>
      </c>
      <c r="WU143" s="11">
        <v>0.03</v>
      </c>
      <c r="WV143" s="11">
        <v>0.03</v>
      </c>
      <c r="WW143" s="11">
        <v>0.03</v>
      </c>
      <c r="WX143" s="11">
        <v>0.03</v>
      </c>
      <c r="WY143" s="11">
        <v>0.02</v>
      </c>
      <c r="XA143" s="11">
        <v>0.01</v>
      </c>
      <c r="XB143" s="11">
        <v>0.01</v>
      </c>
      <c r="XC143" s="11">
        <v>0.01</v>
      </c>
      <c r="XD143" s="11">
        <v>0.01</v>
      </c>
      <c r="XE143" s="11">
        <v>0.02</v>
      </c>
      <c r="XF143" s="11">
        <v>0.04</v>
      </c>
      <c r="XH143" s="11">
        <v>0.04</v>
      </c>
      <c r="XI143" s="11">
        <v>0.04</v>
      </c>
      <c r="XJ143" s="11">
        <v>0.04</v>
      </c>
      <c r="XK143" s="11">
        <v>0.04</v>
      </c>
      <c r="XL143" s="11">
        <v>0.03</v>
      </c>
      <c r="ZC143" s="11">
        <v>0</v>
      </c>
      <c r="ZE143" s="11">
        <v>0.01</v>
      </c>
      <c r="ZF143" s="11">
        <v>0.01</v>
      </c>
      <c r="ZG143" s="11">
        <v>0.01</v>
      </c>
      <c r="ZH143" s="11">
        <v>0.01</v>
      </c>
      <c r="ZI143" s="11">
        <v>0.01</v>
      </c>
      <c r="ZJ143" s="11">
        <v>0.01</v>
      </c>
      <c r="ZL143" s="11">
        <v>0.01</v>
      </c>
      <c r="ZM143" s="206">
        <v>0.01</v>
      </c>
    </row>
    <row r="144" hidden="1" spans="1:700">
      <c r="A144" s="11" t="s">
        <v>746</v>
      </c>
      <c r="E144" s="11">
        <v>16</v>
      </c>
      <c r="F144" s="11">
        <v>0.35</v>
      </c>
      <c r="G144" s="572">
        <v>37600</v>
      </c>
      <c r="H144" s="572">
        <v>37600</v>
      </c>
      <c r="I144" s="206">
        <f t="shared" si="2"/>
        <v>0.35</v>
      </c>
      <c r="AF144" s="11">
        <v>0.08</v>
      </c>
      <c r="AG144" s="11">
        <v>0.08</v>
      </c>
      <c r="AH144" s="11">
        <v>0.08</v>
      </c>
      <c r="AK144" s="11">
        <v>0.08</v>
      </c>
      <c r="AL144" s="11">
        <v>0.08</v>
      </c>
      <c r="AM144" s="11">
        <v>0.08</v>
      </c>
      <c r="QS144" s="11">
        <v>0.01</v>
      </c>
      <c r="QT144" s="11">
        <v>0.04</v>
      </c>
      <c r="QV144" s="11">
        <v>0.04</v>
      </c>
      <c r="QW144" s="11">
        <v>0.04</v>
      </c>
      <c r="QX144" s="11">
        <v>0.04</v>
      </c>
      <c r="QY144" s="11">
        <v>0.04</v>
      </c>
      <c r="QZ144" s="11">
        <v>0.04</v>
      </c>
      <c r="RA144" s="11">
        <v>0.04</v>
      </c>
      <c r="RC144" s="11">
        <v>0.04</v>
      </c>
      <c r="RD144" s="11">
        <v>0.04</v>
      </c>
      <c r="RE144" s="11">
        <v>0.04</v>
      </c>
      <c r="RF144" s="11">
        <v>0.04</v>
      </c>
      <c r="RG144" s="11">
        <v>0.04</v>
      </c>
      <c r="RH144" s="11">
        <v>0.04</v>
      </c>
      <c r="RJ144" s="11">
        <v>0.04</v>
      </c>
      <c r="RK144" s="11">
        <v>0.04</v>
      </c>
      <c r="RL144" s="11">
        <v>0.04</v>
      </c>
      <c r="RM144" s="11">
        <v>0.04</v>
      </c>
      <c r="RN144" s="11">
        <v>0.04</v>
      </c>
      <c r="RO144" s="11">
        <v>0.04</v>
      </c>
      <c r="RQ144" s="11">
        <v>0.04</v>
      </c>
      <c r="RR144" s="11">
        <v>0.04</v>
      </c>
      <c r="RS144" s="11">
        <v>0.04</v>
      </c>
      <c r="RT144" s="11">
        <v>0.04</v>
      </c>
      <c r="RU144" s="11">
        <v>0.04</v>
      </c>
      <c r="RV144" s="11">
        <v>0.04</v>
      </c>
      <c r="RX144" s="11">
        <v>0.04</v>
      </c>
      <c r="RY144" s="11">
        <v>0.04</v>
      </c>
      <c r="RZ144" s="11">
        <v>0.04</v>
      </c>
      <c r="SA144" s="11">
        <v>0.04</v>
      </c>
      <c r="SB144" s="11">
        <v>0.04</v>
      </c>
      <c r="SC144" s="11">
        <v>0.04</v>
      </c>
      <c r="SE144" s="11">
        <v>0.04</v>
      </c>
      <c r="SF144" s="11">
        <v>0.04</v>
      </c>
      <c r="SG144" s="11">
        <v>0.04</v>
      </c>
      <c r="SH144" s="11">
        <v>0.04</v>
      </c>
      <c r="SI144" s="11">
        <v>0.04</v>
      </c>
      <c r="SJ144" s="11">
        <v>0.04</v>
      </c>
      <c r="SP144" s="11">
        <v>0.04</v>
      </c>
      <c r="SQ144" s="11">
        <v>0.04</v>
      </c>
      <c r="SS144" s="11">
        <v>0.04</v>
      </c>
      <c r="ST144" s="11">
        <v>0.04</v>
      </c>
      <c r="SU144" s="11">
        <v>0.04</v>
      </c>
      <c r="SV144" s="11">
        <v>0.04</v>
      </c>
      <c r="SW144" s="11">
        <v>0.04</v>
      </c>
      <c r="SX144" s="11">
        <v>0.04</v>
      </c>
      <c r="SZ144" s="11">
        <v>0.04</v>
      </c>
      <c r="TA144" s="11">
        <v>0.04</v>
      </c>
      <c r="TB144" s="11">
        <v>0.04</v>
      </c>
      <c r="TC144" s="11">
        <v>0.04</v>
      </c>
      <c r="TD144" s="11">
        <v>0.04</v>
      </c>
      <c r="TE144" s="11">
        <v>0.04</v>
      </c>
      <c r="TG144" s="11">
        <v>0.04</v>
      </c>
      <c r="TH144" s="11">
        <v>0.04</v>
      </c>
      <c r="TI144" s="11">
        <v>0.04</v>
      </c>
      <c r="TJ144" s="11">
        <v>0.04</v>
      </c>
      <c r="TK144" s="11">
        <v>0.07</v>
      </c>
      <c r="TL144" s="11">
        <v>0.19</v>
      </c>
      <c r="TN144" s="11">
        <v>0.19</v>
      </c>
      <c r="TO144" s="11">
        <v>0.18</v>
      </c>
      <c r="TP144" s="11">
        <v>0.15</v>
      </c>
      <c r="TQ144" s="11">
        <v>0.15</v>
      </c>
      <c r="TR144" s="11">
        <v>0.15</v>
      </c>
      <c r="TS144" s="11">
        <v>0.15</v>
      </c>
      <c r="TU144" s="11">
        <v>0.15</v>
      </c>
      <c r="TV144" s="11">
        <v>0.15</v>
      </c>
      <c r="TW144" s="11">
        <v>0.15</v>
      </c>
      <c r="TX144" s="11">
        <v>0.15</v>
      </c>
      <c r="TY144" s="11">
        <v>0.15</v>
      </c>
      <c r="TZ144" s="11">
        <v>0.15</v>
      </c>
      <c r="UB144" s="11">
        <v>0.15</v>
      </c>
      <c r="UC144" s="11">
        <v>0.15</v>
      </c>
      <c r="UD144" s="11">
        <v>0.15</v>
      </c>
      <c r="UE144" s="11">
        <v>0.15</v>
      </c>
      <c r="UF144" s="11">
        <v>0.15</v>
      </c>
      <c r="UG144" s="11">
        <v>0.14</v>
      </c>
      <c r="UI144" s="11">
        <v>0.09</v>
      </c>
      <c r="UJ144" s="11">
        <v>0.09</v>
      </c>
      <c r="UK144" s="11">
        <v>0.09</v>
      </c>
      <c r="UL144" s="11">
        <v>0.09</v>
      </c>
      <c r="UM144" s="11">
        <v>0.09</v>
      </c>
      <c r="UN144" s="11">
        <v>0.09</v>
      </c>
      <c r="UP144" s="11">
        <v>0.09</v>
      </c>
      <c r="UQ144" s="11">
        <v>0.12</v>
      </c>
      <c r="UR144" s="11">
        <v>0.21</v>
      </c>
      <c r="US144" s="11">
        <v>0.21</v>
      </c>
      <c r="UT144" s="11">
        <v>0.21</v>
      </c>
      <c r="UU144" s="11">
        <v>0.21</v>
      </c>
      <c r="UW144" s="11">
        <v>0.24</v>
      </c>
      <c r="UX144" s="11">
        <v>0.31</v>
      </c>
      <c r="UY144" s="11">
        <v>0.2</v>
      </c>
      <c r="UZ144" s="11">
        <v>0.17</v>
      </c>
      <c r="VA144" s="11">
        <v>0.18</v>
      </c>
      <c r="VB144" s="11">
        <v>0.22</v>
      </c>
      <c r="VD144" s="11">
        <v>0.18</v>
      </c>
      <c r="VE144" s="11">
        <v>0.05</v>
      </c>
      <c r="VF144" s="11">
        <v>0.05</v>
      </c>
      <c r="VG144" s="11">
        <v>0.05</v>
      </c>
      <c r="VH144" s="11">
        <v>0.04</v>
      </c>
      <c r="VI144" s="11">
        <v>0.04</v>
      </c>
      <c r="VK144" s="11">
        <v>0.04</v>
      </c>
      <c r="VL144" s="11">
        <v>0.04</v>
      </c>
      <c r="VM144" s="11">
        <v>0.06</v>
      </c>
      <c r="VN144" s="11">
        <v>0.09</v>
      </c>
      <c r="VO144" s="11">
        <v>0.07</v>
      </c>
      <c r="VP144" s="11">
        <v>0.07</v>
      </c>
      <c r="VR144" s="11">
        <v>0.07</v>
      </c>
      <c r="VS144" s="11">
        <v>0.07</v>
      </c>
      <c r="VT144" s="11">
        <v>0.1</v>
      </c>
      <c r="VU144" s="11">
        <v>0.19</v>
      </c>
      <c r="VV144" s="11">
        <v>0.23</v>
      </c>
      <c r="VW144" s="11">
        <v>0.23</v>
      </c>
      <c r="VY144" s="11">
        <v>0.2</v>
      </c>
      <c r="VZ144" s="11">
        <v>0.1</v>
      </c>
      <c r="WA144" s="11">
        <v>0.1</v>
      </c>
      <c r="WB144" s="11">
        <v>0.1</v>
      </c>
      <c r="WC144" s="11">
        <v>0.1</v>
      </c>
      <c r="WD144" s="11">
        <v>0.1</v>
      </c>
      <c r="WF144" s="11">
        <v>0.13</v>
      </c>
      <c r="WG144" s="11">
        <v>0.13</v>
      </c>
      <c r="WH144" s="11">
        <v>0.13</v>
      </c>
      <c r="WI144" s="11">
        <v>0.14</v>
      </c>
      <c r="WJ144" s="11">
        <v>0.16</v>
      </c>
      <c r="WK144" s="11">
        <v>0.15</v>
      </c>
      <c r="WM144" s="11">
        <v>0.11</v>
      </c>
      <c r="WN144" s="11">
        <v>0.11</v>
      </c>
      <c r="WO144" s="11">
        <v>0.1</v>
      </c>
      <c r="WQ144" s="11">
        <v>0.1</v>
      </c>
      <c r="WR144" s="11">
        <v>0.1</v>
      </c>
      <c r="WT144" s="11">
        <v>0.1</v>
      </c>
      <c r="WU144" s="11">
        <v>0.11</v>
      </c>
      <c r="WV144" s="11">
        <v>0.13</v>
      </c>
      <c r="WW144" s="11">
        <v>0.13</v>
      </c>
      <c r="WX144" s="11">
        <v>0.13</v>
      </c>
      <c r="WY144" s="11">
        <v>0.13</v>
      </c>
      <c r="XA144" s="11">
        <v>0.13</v>
      </c>
      <c r="XB144" s="11">
        <v>0.15</v>
      </c>
      <c r="XC144" s="11">
        <v>0.2</v>
      </c>
      <c r="XD144" s="11">
        <v>0.2</v>
      </c>
      <c r="XE144" s="11">
        <v>0.2</v>
      </c>
      <c r="XF144" s="11">
        <v>0.2</v>
      </c>
      <c r="XH144" s="11">
        <v>0.2</v>
      </c>
      <c r="XI144" s="11">
        <v>0.15</v>
      </c>
      <c r="ZC144" s="11">
        <v>0.05</v>
      </c>
      <c r="ZE144" s="11">
        <v>0.2</v>
      </c>
      <c r="ZF144" s="11">
        <v>0.2</v>
      </c>
      <c r="ZG144" s="11">
        <v>0.2</v>
      </c>
      <c r="ZH144" s="11">
        <v>0.2</v>
      </c>
      <c r="ZI144" s="11">
        <v>0.2</v>
      </c>
      <c r="ZJ144" s="11">
        <v>0.2</v>
      </c>
      <c r="ZL144" s="11">
        <v>0.2</v>
      </c>
      <c r="ZM144" s="206">
        <v>0.15</v>
      </c>
    </row>
    <row r="145" hidden="1" spans="1:700">
      <c r="A145" s="11" t="s">
        <v>747</v>
      </c>
      <c r="E145" s="11">
        <v>220</v>
      </c>
      <c r="F145" s="11">
        <v>6.6</v>
      </c>
      <c r="G145" s="572">
        <v>66000</v>
      </c>
      <c r="H145" s="572">
        <v>66000</v>
      </c>
      <c r="I145" s="206">
        <f t="shared" si="2"/>
        <v>6.6</v>
      </c>
      <c r="AB145" s="11">
        <v>1.1</v>
      </c>
      <c r="AD145" s="11">
        <v>1.1</v>
      </c>
      <c r="AE145" s="11">
        <v>1.1</v>
      </c>
      <c r="AF145" s="11">
        <v>1.1</v>
      </c>
      <c r="AG145" s="11">
        <v>1.1</v>
      </c>
      <c r="AH145" s="11">
        <v>1.1</v>
      </c>
      <c r="SC145" s="11">
        <v>0.16</v>
      </c>
      <c r="SE145" s="11">
        <v>0.63</v>
      </c>
      <c r="SF145" s="11">
        <v>0.63</v>
      </c>
      <c r="SG145" s="11">
        <v>0.63</v>
      </c>
      <c r="SH145" s="11">
        <v>0.63</v>
      </c>
      <c r="SI145" s="11">
        <v>0.63</v>
      </c>
      <c r="SJ145" s="11">
        <v>0.63</v>
      </c>
      <c r="SP145" s="11">
        <v>0.63</v>
      </c>
      <c r="SQ145" s="11">
        <v>0.63</v>
      </c>
      <c r="SS145" s="11">
        <v>0.63</v>
      </c>
      <c r="ST145" s="11">
        <v>0.63</v>
      </c>
      <c r="SU145" s="11">
        <v>0.63</v>
      </c>
      <c r="SV145" s="11">
        <v>0.63</v>
      </c>
      <c r="SW145" s="11">
        <v>0.63</v>
      </c>
      <c r="SX145" s="11">
        <v>0.63</v>
      </c>
      <c r="SZ145" s="11">
        <v>0.63</v>
      </c>
      <c r="TA145" s="11">
        <v>0.63</v>
      </c>
      <c r="TB145" s="11">
        <v>0.63</v>
      </c>
      <c r="TC145" s="11">
        <v>0.63</v>
      </c>
      <c r="TD145" s="11">
        <v>0.63</v>
      </c>
      <c r="TE145" s="11">
        <v>0.63</v>
      </c>
      <c r="TG145" s="11">
        <v>0.63</v>
      </c>
      <c r="TH145" s="11">
        <v>0.63</v>
      </c>
      <c r="TI145" s="11">
        <v>0.63</v>
      </c>
      <c r="TJ145" s="11">
        <v>0.63</v>
      </c>
      <c r="TK145" s="11">
        <v>0.63</v>
      </c>
      <c r="TL145" s="11">
        <v>0.63</v>
      </c>
      <c r="TN145" s="11">
        <v>0.63</v>
      </c>
      <c r="TO145" s="11">
        <v>0.63</v>
      </c>
      <c r="TP145" s="11">
        <v>0.63</v>
      </c>
      <c r="TQ145" s="11">
        <v>0.63</v>
      </c>
      <c r="TR145" s="11">
        <v>0.63</v>
      </c>
      <c r="TS145" s="11">
        <v>0.63</v>
      </c>
      <c r="TU145" s="11">
        <v>0.63</v>
      </c>
      <c r="TV145" s="11">
        <v>0.63</v>
      </c>
      <c r="TW145" s="11">
        <v>0.63</v>
      </c>
      <c r="TX145" s="11">
        <v>0.63</v>
      </c>
      <c r="TY145" s="11">
        <v>0.63</v>
      </c>
      <c r="TZ145" s="11">
        <v>0.63</v>
      </c>
      <c r="UB145" s="11">
        <v>0.63</v>
      </c>
      <c r="UC145" s="11">
        <v>0.63</v>
      </c>
      <c r="UD145" s="11">
        <v>0.63</v>
      </c>
      <c r="UE145" s="11">
        <v>0.63</v>
      </c>
      <c r="UF145" s="11">
        <v>0.63</v>
      </c>
      <c r="UG145" s="11">
        <v>0.63</v>
      </c>
      <c r="UI145" s="11">
        <v>0.63</v>
      </c>
      <c r="UJ145" s="11">
        <v>0.63</v>
      </c>
      <c r="UK145" s="11">
        <v>0.63</v>
      </c>
      <c r="UL145" s="11">
        <v>0.63</v>
      </c>
      <c r="UM145" s="11">
        <v>0.63</v>
      </c>
      <c r="UN145" s="11">
        <v>0.63</v>
      </c>
      <c r="UP145" s="11">
        <v>0.63</v>
      </c>
      <c r="UQ145" s="11">
        <v>0.63</v>
      </c>
      <c r="UR145" s="11">
        <v>0.63</v>
      </c>
      <c r="US145" s="11">
        <v>0.63</v>
      </c>
      <c r="UT145" s="11">
        <v>0.63</v>
      </c>
      <c r="UU145" s="11">
        <v>0.63</v>
      </c>
      <c r="UW145" s="11">
        <v>0.63</v>
      </c>
      <c r="UX145" s="11">
        <v>0.63</v>
      </c>
      <c r="UY145" s="11">
        <v>0.63</v>
      </c>
      <c r="UZ145" s="11">
        <v>0.63</v>
      </c>
      <c r="VA145" s="11">
        <v>0.63</v>
      </c>
      <c r="VB145" s="11">
        <v>0.63</v>
      </c>
      <c r="VD145" s="11">
        <v>0.63</v>
      </c>
      <c r="VE145" s="11">
        <v>0.63</v>
      </c>
      <c r="VF145" s="11">
        <v>0.63</v>
      </c>
      <c r="VG145" s="11">
        <v>0.63</v>
      </c>
      <c r="VH145" s="11">
        <v>0.63</v>
      </c>
      <c r="VI145" s="11">
        <v>0.63</v>
      </c>
      <c r="VK145" s="11">
        <v>0.63</v>
      </c>
      <c r="VL145" s="11">
        <v>0.47</v>
      </c>
      <c r="VT145" s="11">
        <v>1.11</v>
      </c>
      <c r="VU145" s="11">
        <v>4.42</v>
      </c>
      <c r="VV145" s="11">
        <v>4.42</v>
      </c>
      <c r="VW145" s="11">
        <v>4.42</v>
      </c>
      <c r="VY145" s="11">
        <v>4.42</v>
      </c>
      <c r="VZ145" s="11">
        <v>4.05</v>
      </c>
      <c r="WA145" s="11">
        <v>2.95</v>
      </c>
      <c r="WB145" s="11">
        <v>2.95</v>
      </c>
      <c r="WC145" s="11">
        <v>2.95</v>
      </c>
      <c r="WD145" s="11">
        <v>2.95</v>
      </c>
      <c r="WF145" s="11">
        <v>4.84</v>
      </c>
      <c r="WG145" s="11">
        <v>10.53</v>
      </c>
      <c r="WH145" s="11">
        <v>10.53</v>
      </c>
      <c r="WI145" s="11">
        <v>10.53</v>
      </c>
      <c r="WJ145" s="11">
        <v>10.53</v>
      </c>
      <c r="WK145" s="11">
        <v>10.53</v>
      </c>
      <c r="WM145" s="11">
        <v>10.53</v>
      </c>
      <c r="WN145" s="11">
        <v>8.63</v>
      </c>
      <c r="WO145" s="11">
        <v>2.95</v>
      </c>
      <c r="WQ145" s="11">
        <v>2.95</v>
      </c>
      <c r="WR145" s="11">
        <v>2.95</v>
      </c>
      <c r="WT145" s="11">
        <v>2.95</v>
      </c>
      <c r="WU145" s="11">
        <v>3</v>
      </c>
      <c r="WV145" s="11">
        <v>3.16</v>
      </c>
      <c r="WW145" s="11">
        <v>3.16</v>
      </c>
      <c r="WX145" s="11">
        <v>3.16</v>
      </c>
      <c r="WY145" s="11">
        <v>3.16</v>
      </c>
      <c r="XA145" s="11">
        <v>3.16</v>
      </c>
      <c r="XB145" s="11">
        <v>3.16</v>
      </c>
      <c r="XC145" s="11">
        <v>2.37</v>
      </c>
      <c r="ZC145" s="11">
        <v>0.69</v>
      </c>
      <c r="ZE145" s="11">
        <v>2.75</v>
      </c>
      <c r="ZF145" s="11">
        <v>2.75</v>
      </c>
      <c r="ZG145" s="11">
        <v>2.75</v>
      </c>
      <c r="ZH145" s="11">
        <v>2.75</v>
      </c>
      <c r="ZI145" s="11">
        <v>2.75</v>
      </c>
      <c r="ZJ145" s="11">
        <v>2.75</v>
      </c>
      <c r="ZL145" s="11">
        <v>2.75</v>
      </c>
      <c r="ZM145" s="206">
        <v>2.06</v>
      </c>
    </row>
    <row r="146" hidden="1" spans="1:700">
      <c r="A146" s="11" t="s">
        <v>748</v>
      </c>
      <c r="E146" s="11">
        <v>4100</v>
      </c>
      <c r="F146" s="11">
        <v>123</v>
      </c>
      <c r="G146" s="572">
        <v>1845000</v>
      </c>
      <c r="H146" s="572">
        <v>1845000</v>
      </c>
      <c r="I146" s="206">
        <f t="shared" si="2"/>
        <v>123</v>
      </c>
      <c r="AB146" s="11">
        <v>20.5</v>
      </c>
      <c r="AD146" s="11">
        <v>20.5</v>
      </c>
      <c r="AE146" s="11">
        <v>20.5</v>
      </c>
      <c r="AF146" s="11">
        <v>20.5</v>
      </c>
      <c r="AG146" s="11">
        <v>20.5</v>
      </c>
      <c r="AH146" s="11">
        <v>20.5</v>
      </c>
      <c r="SC146" s="11">
        <v>2.93</v>
      </c>
      <c r="SE146" s="11">
        <v>11.71</v>
      </c>
      <c r="SF146" s="11">
        <v>11.71</v>
      </c>
      <c r="SG146" s="11">
        <v>11.71</v>
      </c>
      <c r="SH146" s="11">
        <v>11.71</v>
      </c>
      <c r="SI146" s="11">
        <v>11.71</v>
      </c>
      <c r="SJ146" s="11">
        <v>11.71</v>
      </c>
      <c r="SP146" s="11">
        <v>11.71</v>
      </c>
      <c r="SQ146" s="11">
        <v>11.71</v>
      </c>
      <c r="SS146" s="11">
        <v>11.71</v>
      </c>
      <c r="ST146" s="11">
        <v>11.71</v>
      </c>
      <c r="SU146" s="11">
        <v>11.71</v>
      </c>
      <c r="SV146" s="11">
        <v>11.71</v>
      </c>
      <c r="SW146" s="11">
        <v>11.71</v>
      </c>
      <c r="SX146" s="11">
        <v>11.71</v>
      </c>
      <c r="SZ146" s="11">
        <v>19.89</v>
      </c>
      <c r="TA146" s="11">
        <v>44.42</v>
      </c>
      <c r="TB146" s="11">
        <v>44.42</v>
      </c>
      <c r="TC146" s="11">
        <v>44.42</v>
      </c>
      <c r="TD146" s="11">
        <v>44.42</v>
      </c>
      <c r="TE146" s="11">
        <v>49.87</v>
      </c>
      <c r="TG146" s="11">
        <v>66.22</v>
      </c>
      <c r="TH146" s="11">
        <v>98.02</v>
      </c>
      <c r="TI146" s="11">
        <v>193.41</v>
      </c>
      <c r="TJ146" s="11">
        <v>193.41</v>
      </c>
      <c r="TK146" s="11">
        <v>152.53</v>
      </c>
      <c r="TL146" s="11">
        <v>29.88</v>
      </c>
      <c r="TN146" s="11">
        <v>29.88</v>
      </c>
      <c r="TO146" s="11">
        <v>29.88</v>
      </c>
      <c r="TP146" s="11">
        <v>29.88</v>
      </c>
      <c r="TQ146" s="11">
        <v>29.88</v>
      </c>
      <c r="TR146" s="11">
        <v>30.45</v>
      </c>
      <c r="TS146" s="11">
        <v>32.16</v>
      </c>
      <c r="TU146" s="11">
        <v>32.16</v>
      </c>
      <c r="TV146" s="11">
        <v>32.16</v>
      </c>
      <c r="TW146" s="11">
        <v>32.16</v>
      </c>
      <c r="TX146" s="11">
        <v>32.16</v>
      </c>
      <c r="TY146" s="11">
        <v>32.16</v>
      </c>
      <c r="TZ146" s="11">
        <v>32.16</v>
      </c>
      <c r="UB146" s="11">
        <v>27.04</v>
      </c>
      <c r="UC146" s="11">
        <v>11.71</v>
      </c>
      <c r="UD146" s="11">
        <v>11.71</v>
      </c>
      <c r="UE146" s="11">
        <v>11.71</v>
      </c>
      <c r="UF146" s="11">
        <v>11.71</v>
      </c>
      <c r="UG146" s="11">
        <v>11.71</v>
      </c>
      <c r="UI146" s="11">
        <v>11.71</v>
      </c>
      <c r="UJ146" s="11">
        <v>11.71</v>
      </c>
      <c r="UK146" s="11">
        <v>11.71</v>
      </c>
      <c r="UL146" s="11">
        <v>14.78</v>
      </c>
      <c r="UM146" s="11">
        <v>23.99</v>
      </c>
      <c r="UN146" s="11">
        <v>23.99</v>
      </c>
      <c r="UP146" s="11">
        <v>23.99</v>
      </c>
      <c r="UQ146" s="11">
        <v>23.99</v>
      </c>
      <c r="UR146" s="11">
        <v>26.03</v>
      </c>
      <c r="US146" s="11">
        <v>32.17</v>
      </c>
      <c r="UT146" s="11">
        <v>52.62</v>
      </c>
      <c r="UU146" s="11">
        <v>113.98</v>
      </c>
      <c r="UW146" s="11">
        <v>93.53</v>
      </c>
      <c r="UX146" s="11">
        <v>32.17</v>
      </c>
      <c r="UY146" s="11">
        <v>34.73</v>
      </c>
      <c r="UZ146" s="11">
        <v>46.22</v>
      </c>
      <c r="VA146" s="11">
        <v>50.03</v>
      </c>
      <c r="VB146" s="11">
        <v>27.02</v>
      </c>
      <c r="VD146" s="11">
        <v>27.02</v>
      </c>
      <c r="VE146" s="11">
        <v>27.02</v>
      </c>
      <c r="VF146" s="11">
        <v>27.02</v>
      </c>
      <c r="VG146" s="11">
        <v>27.02</v>
      </c>
      <c r="VH146" s="11">
        <v>27.02</v>
      </c>
      <c r="VI146" s="11">
        <v>27.02</v>
      </c>
      <c r="VK146" s="11">
        <v>27.02</v>
      </c>
      <c r="VL146" s="11">
        <v>24.09</v>
      </c>
      <c r="VM146" s="11">
        <v>15.48</v>
      </c>
      <c r="VN146" s="11">
        <v>16.03</v>
      </c>
      <c r="VO146" s="11">
        <v>16.03</v>
      </c>
      <c r="VP146" s="11">
        <v>16.03</v>
      </c>
      <c r="VR146" s="11">
        <v>16.03</v>
      </c>
      <c r="VS146" s="11">
        <v>16.03</v>
      </c>
      <c r="VT146" s="11">
        <v>16.03</v>
      </c>
      <c r="VU146" s="11">
        <v>27.61</v>
      </c>
      <c r="VV146" s="11">
        <v>62.34</v>
      </c>
      <c r="VW146" s="11">
        <v>62.34</v>
      </c>
      <c r="VY146" s="11">
        <v>62.34</v>
      </c>
      <c r="VZ146" s="11">
        <v>63.52</v>
      </c>
      <c r="WA146" s="11">
        <v>67.05</v>
      </c>
      <c r="WB146" s="11">
        <v>67.05</v>
      </c>
      <c r="WC146" s="11">
        <v>67.05</v>
      </c>
      <c r="WD146" s="11">
        <v>66.66</v>
      </c>
      <c r="WF146" s="11">
        <v>53.9</v>
      </c>
      <c r="WG146" s="11">
        <v>19.17</v>
      </c>
      <c r="WH146" s="11">
        <v>19.17</v>
      </c>
      <c r="WI146" s="11">
        <v>21.52</v>
      </c>
      <c r="WJ146" s="11">
        <v>28.59</v>
      </c>
      <c r="WK146" s="11">
        <v>28.59</v>
      </c>
      <c r="WM146" s="11">
        <v>28.59</v>
      </c>
      <c r="WN146" s="11">
        <v>29.25</v>
      </c>
      <c r="WO146" s="11">
        <v>28.9</v>
      </c>
      <c r="WQ146" s="11">
        <v>21.84</v>
      </c>
      <c r="WR146" s="11">
        <v>21.84</v>
      </c>
      <c r="WT146" s="11">
        <v>21.84</v>
      </c>
      <c r="WU146" s="11">
        <v>21.84</v>
      </c>
      <c r="WV146" s="11">
        <v>21.84</v>
      </c>
      <c r="WW146" s="11">
        <v>21.84</v>
      </c>
      <c r="WX146" s="11">
        <v>21.84</v>
      </c>
      <c r="WY146" s="11">
        <v>17.17</v>
      </c>
      <c r="XA146" s="11">
        <v>3.14</v>
      </c>
      <c r="XB146" s="11">
        <v>2.35</v>
      </c>
      <c r="ZC146" s="11">
        <v>12.81</v>
      </c>
      <c r="ZE146" s="11">
        <v>51.25</v>
      </c>
      <c r="ZF146" s="11">
        <v>51.25</v>
      </c>
      <c r="ZG146" s="11">
        <v>51.25</v>
      </c>
      <c r="ZH146" s="11">
        <v>51.25</v>
      </c>
      <c r="ZI146" s="11">
        <v>51.25</v>
      </c>
      <c r="ZJ146" s="11">
        <v>51.25</v>
      </c>
      <c r="ZL146" s="11">
        <v>51.25</v>
      </c>
      <c r="ZM146" s="206">
        <v>38.44</v>
      </c>
    </row>
    <row r="147" hidden="1" spans="1:700">
      <c r="A147" s="11" t="s">
        <v>749</v>
      </c>
      <c r="E147" s="11">
        <v>320</v>
      </c>
      <c r="F147" s="11">
        <v>9.6</v>
      </c>
      <c r="G147" s="572">
        <v>70400</v>
      </c>
      <c r="H147" s="572">
        <v>70400</v>
      </c>
      <c r="I147" s="206">
        <f t="shared" si="2"/>
        <v>9.6</v>
      </c>
      <c r="AB147" s="11">
        <v>1.6</v>
      </c>
      <c r="AD147" s="11">
        <v>1.6</v>
      </c>
      <c r="AE147" s="11">
        <v>1.6</v>
      </c>
      <c r="AF147" s="11">
        <v>1.6</v>
      </c>
      <c r="AG147" s="11">
        <v>1.6</v>
      </c>
      <c r="AH147" s="11">
        <v>1.6</v>
      </c>
      <c r="SC147" s="11">
        <v>0.23</v>
      </c>
      <c r="SE147" s="11">
        <v>0.91</v>
      </c>
      <c r="SF147" s="11">
        <v>0.91</v>
      </c>
      <c r="SG147" s="11">
        <v>0.91</v>
      </c>
      <c r="SH147" s="11">
        <v>0.91</v>
      </c>
      <c r="SI147" s="11">
        <v>0.91</v>
      </c>
      <c r="SJ147" s="11">
        <v>0.91</v>
      </c>
      <c r="SP147" s="11">
        <v>0.91</v>
      </c>
      <c r="SQ147" s="11">
        <v>0.91</v>
      </c>
      <c r="SS147" s="11">
        <v>0.91</v>
      </c>
      <c r="ST147" s="11">
        <v>1.6</v>
      </c>
      <c r="SU147" s="11">
        <v>3.66</v>
      </c>
      <c r="SV147" s="11">
        <v>3.66</v>
      </c>
      <c r="SW147" s="11">
        <v>3.66</v>
      </c>
      <c r="SX147" s="11">
        <v>3.66</v>
      </c>
      <c r="SZ147" s="11">
        <v>3.43</v>
      </c>
      <c r="TA147" s="11">
        <v>2.74</v>
      </c>
      <c r="TB147" s="11">
        <v>2.74</v>
      </c>
      <c r="TC147" s="11">
        <v>2.74</v>
      </c>
      <c r="TD147" s="11">
        <v>2.74</v>
      </c>
      <c r="TE147" s="11">
        <v>3.92</v>
      </c>
      <c r="TG147" s="11">
        <v>7.45</v>
      </c>
      <c r="TH147" s="11">
        <v>7.45</v>
      </c>
      <c r="TI147" s="11">
        <v>7.45</v>
      </c>
      <c r="TJ147" s="11">
        <v>7.45</v>
      </c>
      <c r="TK147" s="11">
        <v>7.45</v>
      </c>
      <c r="TL147" s="11">
        <v>7.45</v>
      </c>
      <c r="TN147" s="11">
        <v>6.27</v>
      </c>
      <c r="TO147" s="11">
        <v>2.74</v>
      </c>
      <c r="TP147" s="11">
        <v>2.74</v>
      </c>
      <c r="TQ147" s="11">
        <v>2.74</v>
      </c>
      <c r="TR147" s="11">
        <v>2.74</v>
      </c>
      <c r="TS147" s="11">
        <v>2.71</v>
      </c>
      <c r="TU147" s="11">
        <v>2.63</v>
      </c>
      <c r="TV147" s="11">
        <v>2.63</v>
      </c>
      <c r="TW147" s="11">
        <v>2.63</v>
      </c>
      <c r="TX147" s="11">
        <v>2.63</v>
      </c>
      <c r="TY147" s="11">
        <v>2.63</v>
      </c>
      <c r="TZ147" s="11">
        <v>2.63</v>
      </c>
      <c r="UB147" s="11">
        <v>2.63</v>
      </c>
      <c r="UC147" s="11">
        <v>2.2</v>
      </c>
      <c r="UD147" s="11">
        <v>0.91</v>
      </c>
      <c r="UE147" s="11">
        <v>0.91</v>
      </c>
      <c r="UF147" s="11">
        <v>1.89</v>
      </c>
      <c r="UG147" s="11">
        <v>3.85</v>
      </c>
      <c r="UI147" s="11">
        <v>0.91</v>
      </c>
      <c r="UJ147" s="11">
        <v>0.91</v>
      </c>
      <c r="UK147" s="11">
        <v>0.91</v>
      </c>
      <c r="UL147" s="11">
        <v>1.13</v>
      </c>
      <c r="UM147" s="11">
        <v>1.79</v>
      </c>
      <c r="UN147" s="11">
        <v>1.79</v>
      </c>
      <c r="UP147" s="11">
        <v>2.38</v>
      </c>
      <c r="UQ147" s="11">
        <v>4.18</v>
      </c>
      <c r="UR147" s="11">
        <v>4.6</v>
      </c>
      <c r="US147" s="11">
        <v>5.86</v>
      </c>
      <c r="UT147" s="11">
        <v>5.15</v>
      </c>
      <c r="UU147" s="11">
        <v>3.03</v>
      </c>
      <c r="UW147" s="11">
        <v>3.03</v>
      </c>
      <c r="UX147" s="11">
        <v>3.03</v>
      </c>
      <c r="UY147" s="11">
        <v>3.03</v>
      </c>
      <c r="UZ147" s="11">
        <v>2.94</v>
      </c>
      <c r="VA147" s="11">
        <v>2.71</v>
      </c>
      <c r="VB147" s="11">
        <v>2.87</v>
      </c>
      <c r="VD147" s="11">
        <v>2.87</v>
      </c>
      <c r="VE147" s="11">
        <v>2.87</v>
      </c>
      <c r="VF147" s="11">
        <v>2.87</v>
      </c>
      <c r="VG147" s="11">
        <v>3.95</v>
      </c>
      <c r="VH147" s="11">
        <v>7</v>
      </c>
      <c r="VI147" s="11">
        <v>6.51</v>
      </c>
      <c r="VK147" s="11">
        <v>6.51</v>
      </c>
      <c r="VL147" s="11">
        <v>6.29</v>
      </c>
      <c r="VM147" s="11">
        <v>5.6</v>
      </c>
      <c r="VN147" s="11">
        <v>5.74</v>
      </c>
      <c r="VO147" s="11">
        <v>5.14</v>
      </c>
      <c r="VP147" s="11">
        <v>2.12</v>
      </c>
      <c r="VR147" s="11">
        <v>2.12</v>
      </c>
      <c r="VS147" s="11">
        <v>2.12</v>
      </c>
      <c r="VT147" s="11">
        <v>2.06</v>
      </c>
      <c r="VU147" s="11">
        <v>1.97</v>
      </c>
      <c r="VV147" s="11">
        <v>2.27</v>
      </c>
      <c r="VW147" s="11">
        <v>2.27</v>
      </c>
      <c r="VY147" s="11">
        <v>2.27</v>
      </c>
      <c r="VZ147" s="11">
        <v>2.27</v>
      </c>
      <c r="WA147" s="11">
        <v>2.48</v>
      </c>
      <c r="WB147" s="11">
        <v>2.62</v>
      </c>
      <c r="WC147" s="11">
        <v>1.15</v>
      </c>
      <c r="WD147" s="11">
        <v>1.15</v>
      </c>
      <c r="WF147" s="11">
        <v>1.15</v>
      </c>
      <c r="WG147" s="11">
        <v>1.15</v>
      </c>
      <c r="WH147" s="11">
        <v>1.15</v>
      </c>
      <c r="WI147" s="11">
        <v>1.15</v>
      </c>
      <c r="WJ147" s="11">
        <v>0.94</v>
      </c>
      <c r="WK147" s="11">
        <v>0.31</v>
      </c>
      <c r="WM147" s="11">
        <v>0.31</v>
      </c>
      <c r="WN147" s="11">
        <v>0.31</v>
      </c>
      <c r="WO147" s="11">
        <v>0.31</v>
      </c>
      <c r="WQ147" s="11">
        <v>0.31</v>
      </c>
      <c r="WR147" s="11">
        <v>0.32</v>
      </c>
      <c r="WT147" s="11">
        <v>0.35</v>
      </c>
      <c r="WU147" s="11">
        <v>0.35</v>
      </c>
      <c r="WV147" s="11">
        <v>0.35</v>
      </c>
      <c r="WW147" s="11">
        <v>0.35</v>
      </c>
      <c r="WX147" s="11">
        <v>0.35</v>
      </c>
      <c r="WY147" s="11">
        <v>0.35</v>
      </c>
      <c r="XA147" s="11">
        <v>0.35</v>
      </c>
      <c r="XB147" s="11">
        <v>0.26</v>
      </c>
      <c r="ZC147" s="11">
        <v>1</v>
      </c>
      <c r="ZE147" s="11">
        <v>4</v>
      </c>
      <c r="ZF147" s="11">
        <v>4</v>
      </c>
      <c r="ZG147" s="11">
        <v>4</v>
      </c>
      <c r="ZH147" s="11">
        <v>4</v>
      </c>
      <c r="ZI147" s="11">
        <v>4</v>
      </c>
      <c r="ZJ147" s="11">
        <v>4</v>
      </c>
      <c r="ZL147" s="11">
        <v>4</v>
      </c>
      <c r="ZM147" s="206">
        <v>3</v>
      </c>
    </row>
    <row r="148" hidden="1" spans="1:700">
      <c r="A148" s="11" t="s">
        <v>750</v>
      </c>
      <c r="E148" s="11">
        <v>3</v>
      </c>
      <c r="F148" s="11">
        <v>0.07</v>
      </c>
      <c r="G148" s="572">
        <v>8460</v>
      </c>
      <c r="H148" s="572">
        <v>8460</v>
      </c>
      <c r="I148" s="206">
        <f t="shared" si="2"/>
        <v>0.07</v>
      </c>
      <c r="AF148" s="11">
        <v>0.02</v>
      </c>
      <c r="AG148" s="11">
        <v>0.02</v>
      </c>
      <c r="AH148" s="11">
        <v>0.02</v>
      </c>
      <c r="AK148" s="11">
        <v>0.02</v>
      </c>
      <c r="AL148" s="11">
        <v>0.02</v>
      </c>
      <c r="AM148" s="11">
        <v>0.02</v>
      </c>
      <c r="QS148" s="11">
        <v>0</v>
      </c>
      <c r="QT148" s="11">
        <v>0.01</v>
      </c>
      <c r="QV148" s="11">
        <v>0.01</v>
      </c>
      <c r="QW148" s="11">
        <v>0.01</v>
      </c>
      <c r="QX148" s="11">
        <v>0.01</v>
      </c>
      <c r="QY148" s="11">
        <v>0.01</v>
      </c>
      <c r="QZ148" s="11">
        <v>0.01</v>
      </c>
      <c r="RA148" s="11">
        <v>0.01</v>
      </c>
      <c r="RC148" s="11">
        <v>0.01</v>
      </c>
      <c r="RD148" s="11">
        <v>0.01</v>
      </c>
      <c r="RE148" s="11">
        <v>0.01</v>
      </c>
      <c r="RF148" s="11">
        <v>0.01</v>
      </c>
      <c r="RG148" s="11">
        <v>0.01</v>
      </c>
      <c r="RH148" s="11">
        <v>0.01</v>
      </c>
      <c r="RJ148" s="11">
        <v>0.01</v>
      </c>
      <c r="RK148" s="11">
        <v>0.01</v>
      </c>
      <c r="RL148" s="11">
        <v>0.01</v>
      </c>
      <c r="RM148" s="11">
        <v>0.01</v>
      </c>
      <c r="RN148" s="11">
        <v>0.01</v>
      </c>
      <c r="RO148" s="11">
        <v>0.01</v>
      </c>
      <c r="RQ148" s="11">
        <v>0.01</v>
      </c>
      <c r="RR148" s="11">
        <v>0.01</v>
      </c>
      <c r="RS148" s="11">
        <v>0.01</v>
      </c>
      <c r="RT148" s="11">
        <v>0.01</v>
      </c>
      <c r="RU148" s="11">
        <v>0.01</v>
      </c>
      <c r="RV148" s="11">
        <v>0.01</v>
      </c>
      <c r="RX148" s="11">
        <v>0.01</v>
      </c>
      <c r="RY148" s="11">
        <v>0.01</v>
      </c>
      <c r="RZ148" s="11">
        <v>0.01</v>
      </c>
      <c r="SA148" s="11">
        <v>0.01</v>
      </c>
      <c r="SB148" s="11">
        <v>0.01</v>
      </c>
      <c r="SC148" s="11">
        <v>0.01</v>
      </c>
      <c r="SE148" s="11">
        <v>0.01</v>
      </c>
      <c r="SF148" s="11">
        <v>0.01</v>
      </c>
      <c r="SG148" s="11">
        <v>0.01</v>
      </c>
      <c r="SH148" s="11">
        <v>0.01</v>
      </c>
      <c r="SI148" s="11">
        <v>0.01</v>
      </c>
      <c r="SJ148" s="11">
        <v>0.01</v>
      </c>
      <c r="SP148" s="11">
        <v>0.01</v>
      </c>
      <c r="SQ148" s="11">
        <v>0.01</v>
      </c>
      <c r="SS148" s="11">
        <v>0.01</v>
      </c>
      <c r="ST148" s="11">
        <v>0.01</v>
      </c>
      <c r="SU148" s="11">
        <v>0.01</v>
      </c>
      <c r="SV148" s="11">
        <v>0.01</v>
      </c>
      <c r="SW148" s="11">
        <v>0.01</v>
      </c>
      <c r="SX148" s="11">
        <v>0.01</v>
      </c>
      <c r="SZ148" s="11">
        <v>0.01</v>
      </c>
      <c r="TA148" s="11">
        <v>0.01</v>
      </c>
      <c r="TB148" s="11">
        <v>0.01</v>
      </c>
      <c r="TC148" s="11">
        <v>0.01</v>
      </c>
      <c r="TD148" s="11">
        <v>0.01</v>
      </c>
      <c r="TE148" s="11">
        <v>0.01</v>
      </c>
      <c r="TG148" s="11">
        <v>0.01</v>
      </c>
      <c r="TH148" s="11">
        <v>0.01</v>
      </c>
      <c r="TI148" s="11">
        <v>0.01</v>
      </c>
      <c r="TJ148" s="11">
        <v>0.01</v>
      </c>
      <c r="TK148" s="11">
        <v>0.01</v>
      </c>
      <c r="TL148" s="11">
        <v>0.01</v>
      </c>
      <c r="TN148" s="11">
        <v>0.01</v>
      </c>
      <c r="TO148" s="11">
        <v>0.01</v>
      </c>
      <c r="TP148" s="11">
        <v>0.01</v>
      </c>
      <c r="TQ148" s="11">
        <v>0.01</v>
      </c>
      <c r="TR148" s="11">
        <v>0.01</v>
      </c>
      <c r="TS148" s="11">
        <v>0.01</v>
      </c>
      <c r="TU148" s="11">
        <v>0.01</v>
      </c>
      <c r="TV148" s="11">
        <v>0.03</v>
      </c>
      <c r="TW148" s="11">
        <v>0.03</v>
      </c>
      <c r="TX148" s="11">
        <v>0.03</v>
      </c>
      <c r="TY148" s="11">
        <v>0.03</v>
      </c>
      <c r="TZ148" s="11">
        <v>0.03</v>
      </c>
      <c r="UB148" s="11">
        <v>0.03</v>
      </c>
      <c r="UC148" s="11">
        <v>0.03</v>
      </c>
      <c r="UD148" s="11">
        <v>0.06</v>
      </c>
      <c r="UE148" s="11">
        <v>0.06</v>
      </c>
      <c r="UF148" s="11">
        <v>0.06</v>
      </c>
      <c r="UG148" s="11">
        <v>0.06</v>
      </c>
      <c r="UI148" s="11">
        <v>0.06</v>
      </c>
      <c r="UJ148" s="11">
        <v>0.06</v>
      </c>
      <c r="UK148" s="11">
        <v>0.06</v>
      </c>
      <c r="UL148" s="11">
        <v>0.06</v>
      </c>
      <c r="UM148" s="11">
        <v>0.06</v>
      </c>
      <c r="UN148" s="11">
        <v>0.05</v>
      </c>
      <c r="UP148" s="11">
        <v>0.03</v>
      </c>
      <c r="UQ148" s="11">
        <v>0.03</v>
      </c>
      <c r="UR148" s="11">
        <v>0.03</v>
      </c>
      <c r="US148" s="11">
        <v>0.03</v>
      </c>
      <c r="UT148" s="11">
        <v>0.05</v>
      </c>
      <c r="UU148" s="11">
        <v>0.1</v>
      </c>
      <c r="UW148" s="11">
        <v>0.1</v>
      </c>
      <c r="UX148" s="11">
        <v>0.1</v>
      </c>
      <c r="UY148" s="11">
        <v>0.09</v>
      </c>
      <c r="UZ148" s="11">
        <v>0.09</v>
      </c>
      <c r="VA148" s="11">
        <v>0.07</v>
      </c>
      <c r="VF148" s="11">
        <v>0.02</v>
      </c>
      <c r="VG148" s="11">
        <v>0.05</v>
      </c>
      <c r="VI148" s="11">
        <v>0.01</v>
      </c>
      <c r="VK148" s="11">
        <v>0.03</v>
      </c>
      <c r="VL148" s="11">
        <v>0.03</v>
      </c>
      <c r="VM148" s="11">
        <v>0.03</v>
      </c>
      <c r="VN148" s="11">
        <v>0.03</v>
      </c>
      <c r="VO148" s="11">
        <v>0.03</v>
      </c>
      <c r="VP148" s="11">
        <v>0.02</v>
      </c>
      <c r="VR148" s="11">
        <v>0.02</v>
      </c>
      <c r="VS148" s="11">
        <v>0.02</v>
      </c>
      <c r="VT148" s="11">
        <v>0.02</v>
      </c>
      <c r="VU148" s="11">
        <v>0.02</v>
      </c>
      <c r="VV148" s="11">
        <v>0.02</v>
      </c>
      <c r="VW148" s="11">
        <v>0.01</v>
      </c>
      <c r="VY148" s="11">
        <v>0.01</v>
      </c>
      <c r="VZ148" s="11">
        <v>0.01</v>
      </c>
      <c r="WA148" s="11">
        <v>0.01</v>
      </c>
      <c r="WB148" s="11">
        <v>0.03</v>
      </c>
      <c r="WC148" s="11">
        <v>0.07</v>
      </c>
      <c r="WD148" s="11">
        <v>0.07</v>
      </c>
      <c r="WF148" s="11">
        <v>0.07</v>
      </c>
      <c r="WG148" s="11">
        <v>0.05</v>
      </c>
      <c r="ZC148" s="11">
        <v>0.01</v>
      </c>
      <c r="ZE148" s="11">
        <v>0.04</v>
      </c>
      <c r="ZF148" s="11">
        <v>0.04</v>
      </c>
      <c r="ZG148" s="11">
        <v>0.04</v>
      </c>
      <c r="ZH148" s="11">
        <v>0.04</v>
      </c>
      <c r="ZI148" s="11">
        <v>0.04</v>
      </c>
      <c r="ZJ148" s="11">
        <v>0.04</v>
      </c>
      <c r="ZL148" s="11">
        <v>0.04</v>
      </c>
      <c r="ZM148" s="206">
        <v>0.03</v>
      </c>
    </row>
    <row r="149" hidden="1" spans="1:700">
      <c r="A149" s="11" t="s">
        <v>751</v>
      </c>
      <c r="E149" s="11">
        <v>1</v>
      </c>
      <c r="F149" s="11">
        <v>0</v>
      </c>
      <c r="G149" s="572">
        <v>458000</v>
      </c>
      <c r="H149" s="572">
        <v>458000</v>
      </c>
      <c r="I149" s="206">
        <f t="shared" si="2"/>
        <v>0</v>
      </c>
      <c r="AD149" s="11">
        <v>0</v>
      </c>
      <c r="AE149" s="11">
        <v>0</v>
      </c>
      <c r="AF149" s="11">
        <v>0</v>
      </c>
      <c r="AG149" s="11">
        <v>0</v>
      </c>
      <c r="AH149" s="11">
        <v>0</v>
      </c>
      <c r="AK149" s="11">
        <v>0</v>
      </c>
      <c r="AL149" s="11">
        <v>0</v>
      </c>
      <c r="AM149" s="11">
        <v>0</v>
      </c>
      <c r="SH149" s="11">
        <v>0</v>
      </c>
      <c r="SI149" s="11">
        <v>0</v>
      </c>
      <c r="SJ149" s="11">
        <v>0</v>
      </c>
      <c r="SP149" s="11">
        <v>0</v>
      </c>
      <c r="SQ149" s="11">
        <v>0</v>
      </c>
      <c r="SS149" s="11">
        <v>0</v>
      </c>
      <c r="ST149" s="11">
        <v>0</v>
      </c>
      <c r="SU149" s="11">
        <v>0</v>
      </c>
      <c r="SV149" s="11">
        <v>0</v>
      </c>
      <c r="SW149" s="11">
        <v>0</v>
      </c>
      <c r="SX149" s="11">
        <v>0</v>
      </c>
      <c r="SZ149" s="11">
        <v>0</v>
      </c>
      <c r="TA149" s="11">
        <v>0</v>
      </c>
      <c r="TB149" s="11">
        <v>0</v>
      </c>
      <c r="TC149" s="11">
        <v>0</v>
      </c>
      <c r="TD149" s="11">
        <v>0</v>
      </c>
      <c r="TE149" s="11">
        <v>0</v>
      </c>
      <c r="TG149" s="11">
        <v>0</v>
      </c>
      <c r="TH149" s="11">
        <v>0</v>
      </c>
      <c r="TI149" s="11">
        <v>0</v>
      </c>
      <c r="TJ149" s="11">
        <v>0</v>
      </c>
      <c r="TK149" s="11">
        <v>0</v>
      </c>
      <c r="TL149" s="11">
        <v>0</v>
      </c>
      <c r="TN149" s="11">
        <v>0</v>
      </c>
      <c r="TO149" s="11">
        <v>0</v>
      </c>
      <c r="TP149" s="11">
        <v>0</v>
      </c>
      <c r="TQ149" s="11">
        <v>0</v>
      </c>
      <c r="TR149" s="11">
        <v>0</v>
      </c>
      <c r="TS149" s="11">
        <v>0</v>
      </c>
      <c r="TU149" s="11">
        <v>0</v>
      </c>
      <c r="TV149" s="11">
        <v>0</v>
      </c>
      <c r="TW149" s="11">
        <v>0</v>
      </c>
      <c r="TX149" s="11">
        <v>0</v>
      </c>
      <c r="TY149" s="11">
        <v>0</v>
      </c>
      <c r="TZ149" s="11">
        <v>0</v>
      </c>
      <c r="UB149" s="11">
        <v>0</v>
      </c>
      <c r="UC149" s="11">
        <v>0</v>
      </c>
      <c r="UD149" s="11">
        <v>0</v>
      </c>
      <c r="UE149" s="11">
        <v>0</v>
      </c>
      <c r="UF149" s="11">
        <v>0</v>
      </c>
      <c r="UG149" s="11">
        <v>0</v>
      </c>
      <c r="UI149" s="11">
        <v>0</v>
      </c>
      <c r="UJ149" s="11">
        <v>0</v>
      </c>
      <c r="UK149" s="11">
        <v>0</v>
      </c>
      <c r="UL149" s="11">
        <v>0</v>
      </c>
      <c r="UM149" s="11">
        <v>0</v>
      </c>
      <c r="UN149" s="11">
        <v>0</v>
      </c>
      <c r="UP149" s="11">
        <v>0</v>
      </c>
      <c r="UQ149" s="11">
        <v>0</v>
      </c>
      <c r="UR149" s="11">
        <v>0</v>
      </c>
      <c r="US149" s="11">
        <v>0</v>
      </c>
      <c r="UT149" s="11">
        <v>0</v>
      </c>
      <c r="UU149" s="11">
        <v>0</v>
      </c>
      <c r="UW149" s="11">
        <v>0</v>
      </c>
      <c r="UX149" s="11">
        <v>0</v>
      </c>
      <c r="UY149" s="11">
        <v>0</v>
      </c>
      <c r="UZ149" s="11">
        <v>0</v>
      </c>
      <c r="VA149" s="11">
        <v>0</v>
      </c>
      <c r="VB149" s="11">
        <v>0</v>
      </c>
      <c r="VD149" s="11">
        <v>0</v>
      </c>
      <c r="VE149" s="11">
        <v>0</v>
      </c>
      <c r="VF149" s="11">
        <v>0</v>
      </c>
      <c r="VG149" s="11">
        <v>0</v>
      </c>
      <c r="VH149" s="11">
        <v>0</v>
      </c>
      <c r="VI149" s="11">
        <v>0</v>
      </c>
      <c r="VK149" s="11">
        <v>0</v>
      </c>
      <c r="VL149" s="11">
        <v>0</v>
      </c>
      <c r="VM149" s="11">
        <v>0</v>
      </c>
      <c r="VN149" s="11">
        <v>0</v>
      </c>
      <c r="VO149" s="11">
        <v>0</v>
      </c>
      <c r="VP149" s="11">
        <v>0</v>
      </c>
      <c r="VR149" s="11">
        <v>0</v>
      </c>
      <c r="VS149" s="11">
        <v>0</v>
      </c>
      <c r="VT149" s="11">
        <v>0</v>
      </c>
      <c r="VU149" s="11">
        <v>0</v>
      </c>
      <c r="VV149" s="11">
        <v>0</v>
      </c>
      <c r="VW149" s="11">
        <v>0</v>
      </c>
      <c r="VY149" s="11">
        <v>0</v>
      </c>
      <c r="VZ149" s="11">
        <v>0</v>
      </c>
      <c r="WA149" s="11">
        <v>0</v>
      </c>
      <c r="WB149" s="11">
        <v>0</v>
      </c>
      <c r="WC149" s="11">
        <v>0</v>
      </c>
      <c r="WD149" s="11">
        <v>0</v>
      </c>
      <c r="WF149" s="11">
        <v>0</v>
      </c>
      <c r="WG149" s="11">
        <v>0</v>
      </c>
      <c r="WH149" s="11">
        <v>0</v>
      </c>
      <c r="WI149" s="11">
        <v>0</v>
      </c>
      <c r="WJ149" s="11">
        <v>0</v>
      </c>
      <c r="WK149" s="11">
        <v>0</v>
      </c>
      <c r="WM149" s="11">
        <v>0</v>
      </c>
      <c r="WN149" s="11">
        <v>0</v>
      </c>
      <c r="WO149" s="11">
        <v>0</v>
      </c>
      <c r="WQ149" s="11">
        <v>0</v>
      </c>
      <c r="WR149" s="11">
        <v>0</v>
      </c>
      <c r="WT149" s="11">
        <v>0</v>
      </c>
      <c r="WU149" s="11">
        <v>0</v>
      </c>
      <c r="WV149" s="11">
        <v>0</v>
      </c>
      <c r="WW149" s="11">
        <v>0</v>
      </c>
      <c r="WX149" s="11">
        <v>0</v>
      </c>
      <c r="WY149" s="11">
        <v>0</v>
      </c>
      <c r="XA149" s="11">
        <v>0</v>
      </c>
      <c r="XB149" s="11">
        <v>0</v>
      </c>
      <c r="XC149" s="11">
        <v>0</v>
      </c>
      <c r="XD149" s="11">
        <v>0</v>
      </c>
      <c r="XE149" s="11">
        <v>0</v>
      </c>
      <c r="XF149" s="11">
        <v>0</v>
      </c>
      <c r="XH149" s="11">
        <v>0</v>
      </c>
      <c r="XI149" s="11">
        <v>0</v>
      </c>
      <c r="XJ149" s="11">
        <v>0</v>
      </c>
      <c r="XK149" s="11">
        <v>0</v>
      </c>
      <c r="XL149" s="11">
        <v>0</v>
      </c>
      <c r="XM149" s="11">
        <v>0</v>
      </c>
      <c r="XO149" s="11">
        <v>0</v>
      </c>
      <c r="XP149" s="11">
        <v>0</v>
      </c>
      <c r="XQ149" s="11">
        <v>0</v>
      </c>
      <c r="XR149" s="11">
        <v>0</v>
      </c>
      <c r="XS149" s="11">
        <v>0</v>
      </c>
      <c r="XT149" s="11">
        <v>0</v>
      </c>
      <c r="XV149" s="11">
        <v>0</v>
      </c>
      <c r="XW149" s="11">
        <v>0</v>
      </c>
      <c r="XX149" s="11">
        <v>0</v>
      </c>
      <c r="YJ149" s="11">
        <v>0.02</v>
      </c>
      <c r="YK149" s="11">
        <v>0.05</v>
      </c>
      <c r="YN149" s="11">
        <v>0.01</v>
      </c>
      <c r="YO149" s="11">
        <v>0.03</v>
      </c>
      <c r="YQ149" s="11">
        <v>0.03</v>
      </c>
      <c r="YR149" s="11">
        <v>0.03</v>
      </c>
      <c r="YS149" s="11">
        <v>0.03</v>
      </c>
      <c r="YT149" s="11">
        <v>0.06</v>
      </c>
      <c r="YU149" s="11">
        <v>0.16</v>
      </c>
      <c r="YV149" s="11">
        <v>0.16</v>
      </c>
      <c r="YX149" s="11">
        <v>0.12</v>
      </c>
      <c r="ZM149" s="206">
        <v>0</v>
      </c>
      <c r="ZN149" s="206">
        <v>0.01</v>
      </c>
      <c r="ZO149" s="11">
        <v>0.01</v>
      </c>
      <c r="ZP149" s="11">
        <v>0.01</v>
      </c>
      <c r="ZQ149" s="11">
        <v>0.01</v>
      </c>
      <c r="ZS149" s="11">
        <v>0.01</v>
      </c>
      <c r="ZT149" s="11">
        <v>0.01</v>
      </c>
      <c r="ZU149" s="11">
        <v>0.01</v>
      </c>
      <c r="ZV149" s="11">
        <v>0.01</v>
      </c>
      <c r="ZW149" s="11">
        <v>0.01</v>
      </c>
      <c r="ZX149" s="11">
        <v>0.01</v>
      </c>
    </row>
    <row r="150" hidden="1" spans="1:700">
      <c r="A150" s="11" t="s">
        <v>752</v>
      </c>
      <c r="E150" s="11">
        <v>16</v>
      </c>
      <c r="F150" s="11">
        <v>0</v>
      </c>
      <c r="G150" s="572">
        <v>24480</v>
      </c>
      <c r="H150" s="572">
        <v>24480</v>
      </c>
      <c r="I150" s="206">
        <f t="shared" si="2"/>
        <v>0</v>
      </c>
      <c r="TO150" s="11">
        <v>0.03</v>
      </c>
      <c r="TP150" s="11">
        <v>0.1</v>
      </c>
      <c r="TQ150" s="11">
        <v>0.1</v>
      </c>
      <c r="TR150" s="11">
        <v>0.1</v>
      </c>
      <c r="TS150" s="11">
        <v>0.1</v>
      </c>
      <c r="TU150" s="11">
        <v>0.11</v>
      </c>
      <c r="TV150" s="11">
        <v>0.14</v>
      </c>
      <c r="TW150" s="11">
        <v>0.14</v>
      </c>
      <c r="TX150" s="11">
        <v>0.14</v>
      </c>
      <c r="TY150" s="11">
        <v>0.14</v>
      </c>
      <c r="TZ150" s="11">
        <v>0.14</v>
      </c>
      <c r="UB150" s="11">
        <v>0.14</v>
      </c>
      <c r="UC150" s="11">
        <v>0.14</v>
      </c>
      <c r="UD150" s="11">
        <v>0.14</v>
      </c>
      <c r="UE150" s="11">
        <v>0.14</v>
      </c>
      <c r="UF150" s="11">
        <v>0.14</v>
      </c>
      <c r="UG150" s="11">
        <v>0.14</v>
      </c>
      <c r="UI150" s="11">
        <v>0.14</v>
      </c>
      <c r="UJ150" s="11">
        <v>0.14</v>
      </c>
      <c r="UK150" s="11">
        <v>0.12</v>
      </c>
      <c r="UL150" s="11">
        <v>0.07</v>
      </c>
      <c r="UM150" s="11">
        <v>0.07</v>
      </c>
      <c r="UN150" s="11">
        <v>0.07</v>
      </c>
      <c r="UP150" s="11">
        <v>0.07</v>
      </c>
      <c r="UQ150" s="11">
        <v>0.07</v>
      </c>
      <c r="UR150" s="11">
        <v>0.07</v>
      </c>
      <c r="US150" s="11">
        <v>0.11</v>
      </c>
      <c r="UT150" s="11">
        <v>0.22</v>
      </c>
      <c r="UU150" s="11">
        <v>0.22</v>
      </c>
      <c r="UW150" s="11">
        <v>0.22</v>
      </c>
      <c r="UX150" s="11">
        <v>0.22</v>
      </c>
      <c r="UY150" s="11">
        <v>0.22</v>
      </c>
      <c r="UZ150" s="11">
        <v>0.22</v>
      </c>
      <c r="VA150" s="11">
        <v>0.24</v>
      </c>
      <c r="VB150" s="11">
        <v>0.3</v>
      </c>
      <c r="VD150" s="11">
        <v>0.24</v>
      </c>
      <c r="VE150" s="11">
        <v>0.08</v>
      </c>
      <c r="VF150" s="11">
        <v>0.09</v>
      </c>
      <c r="VG150" s="11">
        <v>0.12</v>
      </c>
      <c r="VH150" s="11">
        <v>0.12</v>
      </c>
      <c r="VI150" s="11">
        <v>0.12</v>
      </c>
      <c r="VK150" s="11">
        <v>0.12</v>
      </c>
      <c r="VL150" s="11">
        <v>0.12</v>
      </c>
      <c r="VM150" s="11">
        <v>0.12</v>
      </c>
      <c r="VN150" s="11">
        <v>0.12</v>
      </c>
      <c r="VO150" s="11">
        <v>0.12</v>
      </c>
      <c r="VP150" s="11">
        <v>0.12</v>
      </c>
      <c r="VR150" s="11">
        <v>0.1</v>
      </c>
      <c r="VS150" s="11">
        <v>0.05</v>
      </c>
      <c r="VT150" s="11">
        <v>0.05</v>
      </c>
      <c r="VU150" s="11">
        <v>0.07</v>
      </c>
      <c r="VV150" s="11">
        <v>0.11</v>
      </c>
      <c r="VW150" s="11">
        <v>0.11</v>
      </c>
      <c r="VY150" s="11">
        <v>0.16</v>
      </c>
      <c r="VZ150" s="11">
        <v>0.3</v>
      </c>
      <c r="WA150" s="11">
        <v>0.28</v>
      </c>
      <c r="WB150" s="11">
        <v>0.26</v>
      </c>
      <c r="WC150" s="11">
        <v>0.33</v>
      </c>
      <c r="WD150" s="11">
        <v>0.27</v>
      </c>
      <c r="WF150" s="11">
        <v>0.09</v>
      </c>
      <c r="WG150" s="11">
        <v>0.09</v>
      </c>
      <c r="WH150" s="11">
        <v>0.09</v>
      </c>
      <c r="WI150" s="11">
        <v>0.09</v>
      </c>
      <c r="WJ150" s="11">
        <v>0.11</v>
      </c>
      <c r="WK150" s="11">
        <v>0.2</v>
      </c>
      <c r="WM150" s="11">
        <v>0.2</v>
      </c>
      <c r="WN150" s="11">
        <v>0.2</v>
      </c>
      <c r="WO150" s="11">
        <v>0.2</v>
      </c>
      <c r="WQ150" s="11">
        <v>0.2</v>
      </c>
      <c r="WR150" s="11">
        <v>0.28</v>
      </c>
      <c r="WT150" s="11">
        <v>0.5</v>
      </c>
      <c r="WU150" s="11">
        <v>0.54</v>
      </c>
      <c r="WV150" s="11">
        <v>0.55</v>
      </c>
      <c r="WW150" s="11">
        <v>0.25</v>
      </c>
      <c r="WX150" s="11">
        <v>0.25</v>
      </c>
      <c r="WY150" s="11">
        <v>0.24</v>
      </c>
      <c r="XA150" s="11">
        <v>0.2</v>
      </c>
      <c r="XB150" s="11">
        <v>0.2</v>
      </c>
      <c r="XC150" s="11">
        <v>0.2</v>
      </c>
      <c r="XD150" s="11">
        <v>0.2</v>
      </c>
      <c r="XE150" s="11">
        <v>0.18</v>
      </c>
      <c r="XF150" s="11">
        <v>0.13</v>
      </c>
      <c r="XH150" s="11">
        <v>0.13</v>
      </c>
      <c r="XI150" s="11">
        <v>0.13</v>
      </c>
      <c r="XJ150" s="11">
        <v>0.26</v>
      </c>
      <c r="XK150" s="11">
        <v>0.67</v>
      </c>
      <c r="XL150" s="11">
        <v>0.67</v>
      </c>
      <c r="XM150" s="11">
        <v>0.5</v>
      </c>
    </row>
    <row r="151" hidden="1" spans="1:700">
      <c r="A151" s="11" t="s">
        <v>753</v>
      </c>
      <c r="E151" s="11">
        <v>1</v>
      </c>
      <c r="F151" s="11">
        <v>0</v>
      </c>
      <c r="G151" s="572">
        <v>1530</v>
      </c>
      <c r="H151" s="572">
        <v>1530</v>
      </c>
      <c r="I151" s="206">
        <f t="shared" si="2"/>
        <v>0</v>
      </c>
      <c r="WI151" s="11">
        <v>0.01</v>
      </c>
      <c r="WJ151" s="11">
        <v>0.03</v>
      </c>
      <c r="WK151" s="11">
        <v>0.03</v>
      </c>
      <c r="WM151" s="11">
        <v>0.03</v>
      </c>
      <c r="WN151" s="11">
        <v>0.03</v>
      </c>
      <c r="WO151" s="11">
        <v>0.05</v>
      </c>
      <c r="WQ151" s="11">
        <v>0.05</v>
      </c>
      <c r="WR151" s="11">
        <v>0.05</v>
      </c>
      <c r="WT151" s="11">
        <v>0.05</v>
      </c>
      <c r="WU151" s="11">
        <v>0.04</v>
      </c>
      <c r="WV151" s="11">
        <v>0.04</v>
      </c>
      <c r="WW151" s="11">
        <v>0.04</v>
      </c>
      <c r="WX151" s="11">
        <v>0.04</v>
      </c>
      <c r="WY151" s="11">
        <v>0.04</v>
      </c>
      <c r="XA151" s="11">
        <v>0.02</v>
      </c>
      <c r="XB151" s="11">
        <v>0.02</v>
      </c>
      <c r="XC151" s="11">
        <v>0.02</v>
      </c>
      <c r="XD151" s="11">
        <v>0.02</v>
      </c>
      <c r="XE151" s="11">
        <v>0.03</v>
      </c>
      <c r="XF151" s="11">
        <v>0.07</v>
      </c>
      <c r="XH151" s="11">
        <v>0.07</v>
      </c>
      <c r="XI151" s="11">
        <v>0.07</v>
      </c>
      <c r="XJ151" s="11">
        <v>0.07</v>
      </c>
      <c r="XK151" s="11">
        <v>0.07</v>
      </c>
      <c r="XL151" s="11">
        <v>0.05</v>
      </c>
    </row>
    <row r="152" hidden="1" spans="1:700">
      <c r="A152" s="11" t="s">
        <v>754</v>
      </c>
      <c r="E152" s="11">
        <v>16</v>
      </c>
      <c r="F152" s="11">
        <v>0</v>
      </c>
      <c r="G152" s="572">
        <v>24480</v>
      </c>
      <c r="H152" s="572">
        <v>24480</v>
      </c>
      <c r="I152" s="206">
        <f t="shared" si="2"/>
        <v>0</v>
      </c>
      <c r="TK152" s="11">
        <v>0.06</v>
      </c>
      <c r="TL152" s="11">
        <v>0.23</v>
      </c>
      <c r="TN152" s="11">
        <v>0.23</v>
      </c>
      <c r="TO152" s="11">
        <v>0.22</v>
      </c>
      <c r="TP152" s="11">
        <v>0.18</v>
      </c>
      <c r="TQ152" s="11">
        <v>0.18</v>
      </c>
      <c r="TR152" s="11">
        <v>0.18</v>
      </c>
      <c r="TS152" s="11">
        <v>0.18</v>
      </c>
      <c r="TU152" s="11">
        <v>0.18</v>
      </c>
      <c r="TV152" s="11">
        <v>0.18</v>
      </c>
      <c r="TW152" s="11">
        <v>0.18</v>
      </c>
      <c r="TX152" s="11">
        <v>0.18</v>
      </c>
      <c r="TY152" s="11">
        <v>0.18</v>
      </c>
      <c r="TZ152" s="11">
        <v>0.18</v>
      </c>
      <c r="UB152" s="11">
        <v>0.18</v>
      </c>
      <c r="UC152" s="11">
        <v>0.18</v>
      </c>
      <c r="UD152" s="11">
        <v>0.18</v>
      </c>
      <c r="UE152" s="11">
        <v>0.18</v>
      </c>
      <c r="UF152" s="11">
        <v>0.18</v>
      </c>
      <c r="UG152" s="11">
        <v>0.15</v>
      </c>
      <c r="UI152" s="11">
        <v>0.09</v>
      </c>
      <c r="UJ152" s="11">
        <v>0.09</v>
      </c>
      <c r="UK152" s="11">
        <v>0.09</v>
      </c>
      <c r="UL152" s="11">
        <v>0.09</v>
      </c>
      <c r="UM152" s="11">
        <v>0.09</v>
      </c>
      <c r="UN152" s="11">
        <v>0.09</v>
      </c>
      <c r="UP152" s="11">
        <v>0.09</v>
      </c>
      <c r="UQ152" s="11">
        <v>0.13</v>
      </c>
      <c r="UR152" s="11">
        <v>0.25</v>
      </c>
      <c r="US152" s="11">
        <v>0.25</v>
      </c>
      <c r="UT152" s="11">
        <v>0.25</v>
      </c>
      <c r="UU152" s="11">
        <v>0.25</v>
      </c>
      <c r="UW152" s="11">
        <v>0.3</v>
      </c>
      <c r="UX152" s="11">
        <v>0.4</v>
      </c>
      <c r="UY152" s="11">
        <v>0.25</v>
      </c>
      <c r="UZ152" s="11">
        <v>0.25</v>
      </c>
      <c r="VA152" s="11">
        <v>0.27</v>
      </c>
      <c r="VB152" s="11">
        <v>0.33</v>
      </c>
      <c r="VD152" s="11">
        <v>0.27</v>
      </c>
      <c r="VE152" s="11">
        <v>0.08</v>
      </c>
      <c r="VF152" s="11">
        <v>0.08</v>
      </c>
      <c r="VG152" s="11">
        <v>0.08</v>
      </c>
      <c r="VH152" s="11">
        <v>0.07</v>
      </c>
      <c r="VI152" s="11">
        <v>0.07</v>
      </c>
      <c r="VK152" s="11">
        <v>0.07</v>
      </c>
      <c r="VL152" s="11">
        <v>0.07</v>
      </c>
      <c r="VM152" s="11">
        <v>0.08</v>
      </c>
      <c r="VN152" s="11">
        <v>0.13</v>
      </c>
      <c r="VO152" s="11">
        <v>0.11</v>
      </c>
      <c r="VP152" s="11">
        <v>0.11</v>
      </c>
      <c r="VR152" s="11">
        <v>0.11</v>
      </c>
      <c r="VS152" s="11">
        <v>0.11</v>
      </c>
      <c r="VT152" s="11">
        <v>0.15</v>
      </c>
      <c r="VU152" s="11">
        <v>0.29</v>
      </c>
      <c r="VV152" s="11">
        <v>0.34</v>
      </c>
      <c r="VW152" s="11">
        <v>0.34</v>
      </c>
      <c r="VY152" s="11">
        <v>0.29</v>
      </c>
      <c r="VZ152" s="11">
        <v>0.14</v>
      </c>
      <c r="WA152" s="11">
        <v>0.14</v>
      </c>
      <c r="WB152" s="11">
        <v>0.14</v>
      </c>
      <c r="WC152" s="11">
        <v>0.14</v>
      </c>
      <c r="WD152" s="11">
        <v>0.16</v>
      </c>
      <c r="WF152" s="11">
        <v>0.19</v>
      </c>
      <c r="WG152" s="11">
        <v>0.19</v>
      </c>
      <c r="WH152" s="11">
        <v>0.19</v>
      </c>
      <c r="WI152" s="11">
        <v>0.21</v>
      </c>
      <c r="WJ152" s="11">
        <v>0.24</v>
      </c>
      <c r="WK152" s="11">
        <v>0.22</v>
      </c>
      <c r="WM152" s="11">
        <v>0.17</v>
      </c>
      <c r="WN152" s="11">
        <v>0.17</v>
      </c>
      <c r="WO152" s="11">
        <v>0.15</v>
      </c>
      <c r="WQ152" s="11">
        <v>0.15</v>
      </c>
      <c r="WR152" s="11">
        <v>0.15</v>
      </c>
      <c r="WT152" s="11">
        <v>0.15</v>
      </c>
      <c r="WU152" s="11">
        <v>0.16</v>
      </c>
      <c r="WV152" s="11">
        <v>0.2</v>
      </c>
      <c r="WW152" s="11">
        <v>0.2</v>
      </c>
      <c r="WX152" s="11">
        <v>0.2</v>
      </c>
      <c r="WY152" s="11">
        <v>0.2</v>
      </c>
      <c r="XA152" s="11">
        <v>0.2</v>
      </c>
      <c r="XB152" s="11">
        <v>0.23</v>
      </c>
      <c r="XC152" s="11">
        <v>0.3</v>
      </c>
      <c r="XD152" s="11">
        <v>0.3</v>
      </c>
      <c r="XE152" s="11">
        <v>0.3</v>
      </c>
      <c r="XF152" s="11">
        <v>0.3</v>
      </c>
      <c r="XH152" s="11">
        <v>0.3</v>
      </c>
      <c r="XI152" s="11">
        <v>0.23</v>
      </c>
    </row>
    <row r="153" hidden="1" spans="1:700">
      <c r="A153" s="11" t="s">
        <v>755</v>
      </c>
      <c r="E153" s="11">
        <v>3</v>
      </c>
      <c r="F153" s="11">
        <v>0</v>
      </c>
      <c r="G153" s="572">
        <v>135000</v>
      </c>
      <c r="H153" s="572">
        <v>135000</v>
      </c>
      <c r="I153" s="206">
        <f t="shared" si="2"/>
        <v>0</v>
      </c>
      <c r="TU153" s="11">
        <v>0.01</v>
      </c>
      <c r="TV153" s="11">
        <v>0.03</v>
      </c>
      <c r="TW153" s="11">
        <v>0.03</v>
      </c>
      <c r="TX153" s="11">
        <v>0.03</v>
      </c>
      <c r="TY153" s="11">
        <v>0.03</v>
      </c>
      <c r="TZ153" s="11">
        <v>0.03</v>
      </c>
      <c r="UB153" s="11">
        <v>0.03</v>
      </c>
      <c r="UC153" s="11">
        <v>0.04</v>
      </c>
      <c r="UD153" s="11">
        <v>0.08</v>
      </c>
      <c r="UE153" s="11">
        <v>0.08</v>
      </c>
      <c r="UF153" s="11">
        <v>0.08</v>
      </c>
      <c r="UG153" s="11">
        <v>0.08</v>
      </c>
      <c r="UI153" s="11">
        <v>0.08</v>
      </c>
      <c r="UJ153" s="11">
        <v>0.08</v>
      </c>
      <c r="UK153" s="11">
        <v>0.08</v>
      </c>
      <c r="UL153" s="11">
        <v>0.08</v>
      </c>
      <c r="UM153" s="11">
        <v>0.08</v>
      </c>
      <c r="UN153" s="11">
        <v>0.07</v>
      </c>
      <c r="UP153" s="11">
        <v>0.04</v>
      </c>
      <c r="UQ153" s="11">
        <v>0.04</v>
      </c>
      <c r="UR153" s="11">
        <v>0.04</v>
      </c>
      <c r="US153" s="11">
        <v>0.04</v>
      </c>
      <c r="UT153" s="11">
        <v>0.06</v>
      </c>
      <c r="UU153" s="11">
        <v>0.13</v>
      </c>
      <c r="UW153" s="11">
        <v>0.13</v>
      </c>
      <c r="UX153" s="11">
        <v>0.13</v>
      </c>
      <c r="UY153" s="11">
        <v>0.13</v>
      </c>
      <c r="UZ153" s="11">
        <v>0.13</v>
      </c>
      <c r="VA153" s="11">
        <v>0.1</v>
      </c>
      <c r="VF153" s="11">
        <v>0.03</v>
      </c>
      <c r="VG153" s="11">
        <v>0.08</v>
      </c>
      <c r="VI153" s="11">
        <v>0.01</v>
      </c>
      <c r="VK153" s="11">
        <v>0.04</v>
      </c>
      <c r="VL153" s="11">
        <v>0.04</v>
      </c>
      <c r="VM153" s="11">
        <v>0.04</v>
      </c>
      <c r="VN153" s="11">
        <v>0.04</v>
      </c>
      <c r="VO153" s="11">
        <v>0.04</v>
      </c>
      <c r="VP153" s="11">
        <v>0.03</v>
      </c>
      <c r="VR153" s="11">
        <v>0.03</v>
      </c>
      <c r="VS153" s="11">
        <v>0.03</v>
      </c>
      <c r="VT153" s="11">
        <v>0.03</v>
      </c>
      <c r="VU153" s="11">
        <v>0.03</v>
      </c>
      <c r="VV153" s="11">
        <v>0.03</v>
      </c>
      <c r="VW153" s="11">
        <v>0.02</v>
      </c>
      <c r="VY153" s="11">
        <v>0.02</v>
      </c>
      <c r="VZ153" s="11">
        <v>0.02</v>
      </c>
      <c r="WA153" s="11">
        <v>0.02</v>
      </c>
      <c r="WB153" s="11">
        <v>0.04</v>
      </c>
      <c r="WC153" s="11">
        <v>0.1</v>
      </c>
      <c r="WD153" s="11">
        <v>0.1</v>
      </c>
      <c r="WF153" s="11">
        <v>0.1</v>
      </c>
      <c r="WG153" s="11">
        <v>0.08</v>
      </c>
    </row>
    <row r="154" hidden="1" spans="1:700">
      <c r="A154" s="11" t="s">
        <v>756</v>
      </c>
      <c r="E154" s="11">
        <v>3</v>
      </c>
      <c r="F154" s="11">
        <v>0</v>
      </c>
      <c r="G154" s="572">
        <v>147000</v>
      </c>
      <c r="H154" s="572">
        <v>147000</v>
      </c>
      <c r="I154" s="206">
        <f t="shared" si="2"/>
        <v>0</v>
      </c>
      <c r="QM154" s="11">
        <v>0.05</v>
      </c>
      <c r="QO154" s="11">
        <v>0.15</v>
      </c>
      <c r="QT154" s="11">
        <v>0.02</v>
      </c>
      <c r="QV154" s="11">
        <v>0.07</v>
      </c>
      <c r="QW154" s="11">
        <v>0.07</v>
      </c>
      <c r="QX154" s="11">
        <v>0.07</v>
      </c>
      <c r="QY154" s="11">
        <v>0.07</v>
      </c>
      <c r="QZ154" s="11">
        <v>0.07</v>
      </c>
      <c r="RA154" s="11">
        <v>0.07</v>
      </c>
      <c r="RC154" s="11">
        <v>0.07</v>
      </c>
      <c r="RD154" s="11">
        <v>0.07</v>
      </c>
      <c r="RE154" s="11">
        <v>0.07</v>
      </c>
      <c r="RF154" s="11">
        <v>0.07</v>
      </c>
      <c r="RG154" s="11">
        <v>0.07</v>
      </c>
      <c r="RH154" s="11">
        <v>0.06</v>
      </c>
      <c r="RJ154" s="11">
        <v>0.03</v>
      </c>
      <c r="RK154" s="11">
        <v>0.03</v>
      </c>
      <c r="RL154" s="11">
        <v>0.03</v>
      </c>
      <c r="RM154" s="11">
        <v>0.03</v>
      </c>
      <c r="RN154" s="11">
        <v>0.03</v>
      </c>
      <c r="RO154" s="11">
        <v>0.07</v>
      </c>
      <c r="RQ154" s="11">
        <v>0.2</v>
      </c>
      <c r="RR154" s="11">
        <v>0.2</v>
      </c>
      <c r="RS154" s="11">
        <v>0.2</v>
      </c>
      <c r="RT154" s="11">
        <v>0.15</v>
      </c>
      <c r="RU154" s="11">
        <v>0.01</v>
      </c>
      <c r="RV154" s="11">
        <v>0.05</v>
      </c>
      <c r="RX154" s="11">
        <v>0.06</v>
      </c>
      <c r="RY154" s="11">
        <v>0.1</v>
      </c>
      <c r="RZ154" s="11">
        <v>0.1</v>
      </c>
      <c r="SA154" s="11">
        <v>0.1</v>
      </c>
      <c r="SB154" s="11">
        <v>0.09</v>
      </c>
      <c r="SC154" s="11">
        <v>0.05</v>
      </c>
      <c r="SE154" s="11">
        <v>0.06</v>
      </c>
      <c r="SF154" s="11">
        <v>0.1</v>
      </c>
      <c r="SG154" s="11">
        <v>0.1</v>
      </c>
      <c r="SH154" s="11">
        <v>0.1</v>
      </c>
      <c r="SI154" s="11">
        <v>0.08</v>
      </c>
    </row>
    <row r="155" hidden="1" spans="1:700">
      <c r="A155" s="11" t="s">
        <v>757</v>
      </c>
      <c r="E155" s="11">
        <v>3</v>
      </c>
      <c r="F155" s="11">
        <v>0</v>
      </c>
      <c r="G155" s="572">
        <v>147000</v>
      </c>
      <c r="H155" s="572">
        <v>147000</v>
      </c>
      <c r="I155" s="206">
        <f t="shared" si="2"/>
        <v>0</v>
      </c>
      <c r="RO155" s="11">
        <v>0.01</v>
      </c>
      <c r="RQ155" s="11">
        <v>0.03</v>
      </c>
      <c r="RR155" s="11">
        <v>0.03</v>
      </c>
      <c r="RS155" s="11">
        <v>0.05</v>
      </c>
      <c r="RT155" s="11">
        <v>0.1</v>
      </c>
      <c r="RU155" s="11">
        <v>0.1</v>
      </c>
      <c r="RV155" s="11">
        <v>0.1</v>
      </c>
      <c r="RX155" s="11">
        <v>0.1</v>
      </c>
      <c r="RY155" s="11">
        <v>0.09</v>
      </c>
      <c r="RZ155" s="11">
        <v>0.13</v>
      </c>
      <c r="SA155" s="11">
        <v>0.24</v>
      </c>
      <c r="SB155" s="11">
        <v>0.19</v>
      </c>
      <c r="SC155" s="11">
        <v>0.08</v>
      </c>
      <c r="SE155" s="11">
        <v>0.2</v>
      </c>
      <c r="SF155" s="11">
        <v>0.2</v>
      </c>
      <c r="SG155" s="11">
        <v>0.2</v>
      </c>
      <c r="SH155" s="11">
        <v>0.18</v>
      </c>
      <c r="SI155" s="11">
        <v>0.1</v>
      </c>
      <c r="SJ155" s="11">
        <v>0.18</v>
      </c>
      <c r="SP155" s="11">
        <v>0.4</v>
      </c>
      <c r="SQ155" s="11">
        <v>0.3</v>
      </c>
    </row>
    <row r="162" spans="7:8">
      <c r="G162" s="572"/>
      <c r="H162" s="572"/>
    </row>
    <row r="163" spans="7:8">
      <c r="G163" s="572"/>
      <c r="H163" s="572"/>
    </row>
    <row r="164" spans="7:8">
      <c r="G164" s="572"/>
      <c r="H164" s="572"/>
    </row>
    <row r="165" spans="7:8">
      <c r="G165" s="572"/>
      <c r="H165" s="572"/>
    </row>
    <row r="166" spans="7:8">
      <c r="G166" s="572"/>
      <c r="H166" s="572"/>
    </row>
    <row r="167" spans="7:8">
      <c r="G167" s="572"/>
      <c r="H167" s="572"/>
    </row>
    <row r="168" spans="7:8">
      <c r="G168" s="572"/>
      <c r="H168" s="572"/>
    </row>
    <row r="169" spans="7:8">
      <c r="G169" s="572"/>
      <c r="H169" s="572"/>
    </row>
    <row r="170" spans="7:8">
      <c r="G170" s="572"/>
      <c r="H170" s="572"/>
    </row>
    <row r="171" spans="7:8">
      <c r="G171" s="572"/>
      <c r="H171" s="572"/>
    </row>
    <row r="172" spans="7:8">
      <c r="G172" s="572"/>
      <c r="H172" s="572"/>
    </row>
    <row r="173" spans="7:8">
      <c r="G173" s="572"/>
      <c r="H173" s="572"/>
    </row>
    <row r="174" spans="7:8">
      <c r="G174" s="572"/>
      <c r="H174" s="572"/>
    </row>
    <row r="175" spans="7:8">
      <c r="G175" s="572"/>
      <c r="H175" s="572"/>
    </row>
    <row r="176" spans="7:8">
      <c r="G176" s="572"/>
      <c r="H176" s="572"/>
    </row>
    <row r="177" spans="7:8">
      <c r="G177" s="572"/>
      <c r="H177" s="572"/>
    </row>
    <row r="178" spans="7:8">
      <c r="G178" s="572"/>
      <c r="H178" s="572"/>
    </row>
    <row r="179" spans="7:8">
      <c r="G179" s="572"/>
      <c r="H179" s="572"/>
    </row>
    <row r="180" spans="7:8">
      <c r="G180" s="572"/>
      <c r="H180" s="572"/>
    </row>
    <row r="181" spans="7:8">
      <c r="G181" s="572"/>
      <c r="H181" s="572"/>
    </row>
    <row r="182" spans="7:8">
      <c r="G182" s="572"/>
      <c r="H182" s="572"/>
    </row>
    <row r="183" spans="7:8">
      <c r="G183" s="572"/>
      <c r="H183" s="572"/>
    </row>
    <row r="184" spans="7:8">
      <c r="G184" s="572"/>
      <c r="H184" s="572"/>
    </row>
    <row r="185" spans="7:8">
      <c r="G185" s="572"/>
      <c r="H185" s="572"/>
    </row>
    <row r="186" spans="7:8">
      <c r="G186" s="572"/>
      <c r="H186" s="572"/>
    </row>
    <row r="187" spans="7:8">
      <c r="G187" s="572"/>
      <c r="H187" s="572"/>
    </row>
    <row r="188" spans="7:8">
      <c r="G188" s="572"/>
      <c r="H188" s="572"/>
    </row>
    <row r="189" spans="7:8">
      <c r="G189" s="572"/>
      <c r="H189" s="572"/>
    </row>
    <row r="190" spans="7:8">
      <c r="G190" s="572"/>
      <c r="H190" s="572"/>
    </row>
    <row r="191" spans="7:8">
      <c r="G191" s="572"/>
    </row>
    <row r="192" spans="7:8">
      <c r="G192" s="572"/>
    </row>
    <row r="193" spans="7:7">
      <c r="G193" s="572"/>
    </row>
    <row r="194" spans="7:7">
      <c r="G194" s="572"/>
    </row>
    <row r="195" spans="7:7">
      <c r="G195" s="572"/>
    </row>
    <row r="196" spans="7:7">
      <c r="G196" s="572"/>
    </row>
    <row r="197" spans="7:7">
      <c r="G197" s="572"/>
    </row>
    <row r="198" spans="7:7">
      <c r="G198" s="572"/>
    </row>
    <row r="199" spans="7:7">
      <c r="G199" s="572"/>
    </row>
    <row r="200" spans="7:7">
      <c r="G200" s="572"/>
    </row>
    <row r="201" spans="7:7">
      <c r="G201" s="572"/>
    </row>
    <row r="202" spans="7:7">
      <c r="G202" s="572"/>
    </row>
    <row r="203" spans="7:7">
      <c r="G203" s="572"/>
    </row>
    <row r="204" spans="7:7">
      <c r="G204" s="572"/>
    </row>
    <row r="205" spans="7:7">
      <c r="G205" s="572"/>
    </row>
    <row r="206" spans="7:7">
      <c r="G206" s="572"/>
    </row>
    <row r="207" spans="7:7">
      <c r="G207" s="572"/>
    </row>
    <row r="208" spans="7:7">
      <c r="G208" s="572"/>
    </row>
    <row r="209" spans="7:7">
      <c r="G209" s="572"/>
    </row>
    <row r="210" spans="7:7">
      <c r="G210" s="572"/>
    </row>
    <row r="211" spans="7:7">
      <c r="G211" s="572"/>
    </row>
    <row r="212" spans="7:7">
      <c r="G212" s="572"/>
    </row>
    <row r="213" spans="7:7">
      <c r="G213" s="572"/>
    </row>
    <row r="214" spans="7:7">
      <c r="G214" s="572"/>
    </row>
    <row r="215" spans="7:7">
      <c r="G215" s="572"/>
    </row>
    <row r="216" spans="7:7">
      <c r="G216" s="572"/>
    </row>
    <row r="217" spans="7:7">
      <c r="G217" s="572"/>
    </row>
    <row r="218" spans="7:7">
      <c r="G218" s="572"/>
    </row>
    <row r="219" spans="7:7">
      <c r="G219" s="572"/>
    </row>
    <row r="220" spans="7:7">
      <c r="G220" s="572"/>
    </row>
    <row r="221" spans="7:7">
      <c r="G221" s="572"/>
    </row>
    <row r="222" spans="7:7">
      <c r="G222" s="572"/>
    </row>
    <row r="223" spans="7:7">
      <c r="G223" s="572"/>
    </row>
    <row r="224" spans="7:7">
      <c r="G224" s="572"/>
    </row>
    <row r="225" spans="7:7">
      <c r="G225" s="572"/>
    </row>
    <row r="226" spans="7:7">
      <c r="G226" s="572"/>
    </row>
    <row r="227" spans="7:7">
      <c r="G227" s="572"/>
    </row>
    <row r="228" spans="7:7">
      <c r="G228" s="572"/>
    </row>
    <row r="229" spans="7:7">
      <c r="G229" s="572"/>
    </row>
    <row r="230" spans="7:7">
      <c r="G230" s="572"/>
    </row>
    <row r="231" spans="7:7">
      <c r="G231" s="572"/>
    </row>
    <row r="232" spans="7:7">
      <c r="G232" s="572"/>
    </row>
    <row r="233" spans="7:7">
      <c r="G233" s="572"/>
    </row>
    <row r="234" spans="7:7">
      <c r="G234" s="572"/>
    </row>
    <row r="235" spans="7:7">
      <c r="G235" s="572"/>
    </row>
    <row r="236" spans="7:7">
      <c r="G236" s="572"/>
    </row>
    <row r="237" spans="7:7">
      <c r="G237" s="572"/>
    </row>
    <row r="238" spans="7:7">
      <c r="G238" s="572"/>
    </row>
    <row r="239" spans="7:7">
      <c r="G239" s="572"/>
    </row>
    <row r="240" spans="7:7">
      <c r="G240" s="572"/>
    </row>
    <row r="241" spans="7:7">
      <c r="G241" s="572"/>
    </row>
    <row r="242" spans="7:7">
      <c r="G242" s="572"/>
    </row>
    <row r="243" spans="7:7">
      <c r="G243" s="572"/>
    </row>
    <row r="244" spans="7:7">
      <c r="G244" s="572"/>
    </row>
    <row r="245" spans="7:7">
      <c r="G245" s="572"/>
    </row>
    <row r="246" spans="7:7">
      <c r="G246" s="572"/>
    </row>
    <row r="247" spans="7:7">
      <c r="G247" s="572"/>
    </row>
    <row r="248" spans="7:7">
      <c r="G248" s="572"/>
    </row>
    <row r="249" spans="7:7">
      <c r="G249" s="572"/>
    </row>
    <row r="250" spans="7:7">
      <c r="G250" s="572"/>
    </row>
    <row r="251" spans="7:7">
      <c r="G251" s="572"/>
    </row>
    <row r="252" spans="7:7">
      <c r="G252" s="572"/>
    </row>
    <row r="253" spans="7:7">
      <c r="G253" s="572"/>
    </row>
    <row r="254" spans="7:7">
      <c r="G254" s="572"/>
    </row>
    <row r="255" spans="7:7">
      <c r="G255" s="572"/>
    </row>
    <row r="256" spans="7:7">
      <c r="G256" s="572"/>
    </row>
    <row r="257" spans="7:7">
      <c r="G257" s="572"/>
    </row>
    <row r="258" spans="7:7">
      <c r="G258" s="572"/>
    </row>
    <row r="259" spans="7:7">
      <c r="G259" s="572"/>
    </row>
    <row r="260" spans="7:7">
      <c r="G260" s="572"/>
    </row>
    <row r="261" spans="7:7">
      <c r="G261" s="572"/>
    </row>
    <row r="262" spans="7:7">
      <c r="G262" s="572"/>
    </row>
    <row r="263" spans="7:7">
      <c r="G263" s="572"/>
    </row>
    <row r="264" spans="7:7">
      <c r="G264" s="572"/>
    </row>
    <row r="265" spans="7:7">
      <c r="G265" s="572"/>
    </row>
    <row r="266" spans="7:7">
      <c r="G266" s="572"/>
    </row>
    <row r="267" spans="7:7">
      <c r="G267" s="572"/>
    </row>
    <row r="268" spans="7:7">
      <c r="G268" s="572"/>
    </row>
    <row r="269" spans="7:7">
      <c r="G269" s="572"/>
    </row>
    <row r="270" spans="7:7">
      <c r="G270" s="572"/>
    </row>
    <row r="271" spans="7:7">
      <c r="G271" s="572"/>
    </row>
    <row r="272" spans="7:7">
      <c r="G272" s="572"/>
    </row>
    <row r="273" spans="7:7">
      <c r="G273" s="572"/>
    </row>
    <row r="274" spans="7:7">
      <c r="G274" s="572"/>
    </row>
    <row r="275" spans="7:7">
      <c r="G275" s="572"/>
    </row>
    <row r="276" spans="7:7">
      <c r="G276" s="572"/>
    </row>
    <row r="277" spans="7:7">
      <c r="G277" s="572"/>
    </row>
    <row r="278" spans="7:7">
      <c r="G278" s="572"/>
    </row>
    <row r="279" spans="7:7">
      <c r="G279" s="572"/>
    </row>
    <row r="280" spans="7:7">
      <c r="G280" s="572"/>
    </row>
    <row r="281" spans="7:7">
      <c r="G281" s="572"/>
    </row>
    <row r="282" spans="7:7">
      <c r="G282" s="572"/>
    </row>
    <row r="283" spans="7:7">
      <c r="G283" s="572"/>
    </row>
    <row r="284" spans="7:7">
      <c r="G284" s="572"/>
    </row>
    <row r="285" spans="7:7">
      <c r="G285" s="572"/>
    </row>
  </sheetData>
  <conditionalFormatting sqref="I2:I24">
    <cfRule type="cellIs" dxfId="29" priority="1" operator="lessThan">
      <formula>0</formula>
    </cfRule>
    <cfRule type="cellIs" dxfId="30" priority="2" operator="greaterThan">
      <formula>0</formula>
    </cfRule>
  </conditionalFormatting>
  <pageMargins left="1" right="1" top="1" bottom="1" header="0.5" footer="0.5"/>
  <pageSetup paperSize="8" orientation="landscape"/>
  <headerFooter>
    <oddFooter>&amp;R
&amp;1#&amp;"Aptos"&amp;10&amp;K000000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0" tint="-0.499984740745262"/>
  </sheetPr>
  <dimension ref="A1:H8"/>
  <sheetViews>
    <sheetView workbookViewId="0">
      <selection activeCell="F34" sqref="F34"/>
    </sheetView>
  </sheetViews>
  <sheetFormatPr defaultColWidth="9" defaultRowHeight="15" outlineLevelRow="7" outlineLevelCol="7"/>
  <cols>
    <col min="1" max="2" width="19.4380952380952" customWidth="1"/>
    <col min="3" max="3" width="59.4380952380952" customWidth="1"/>
    <col min="4" max="8" width="19.4380952380952" customWidth="1"/>
  </cols>
  <sheetData>
    <row r="1" spans="1:8">
      <c r="A1" s="532" t="s">
        <v>758</v>
      </c>
      <c r="B1" s="533"/>
      <c r="C1" s="533"/>
      <c r="D1" s="533"/>
      <c r="E1" s="533"/>
      <c r="F1" s="533"/>
      <c r="G1" s="533"/>
      <c r="H1" s="533"/>
    </row>
    <row r="2" spans="1:8">
      <c r="A2" s="534" t="s">
        <v>220</v>
      </c>
      <c r="B2" s="535" t="s">
        <v>221</v>
      </c>
      <c r="C2" s="536" t="s">
        <v>222</v>
      </c>
      <c r="D2" s="536" t="s">
        <v>36</v>
      </c>
      <c r="E2" s="536" t="s">
        <v>759</v>
      </c>
      <c r="F2" s="535" t="s">
        <v>224</v>
      </c>
      <c r="G2" s="537" t="s">
        <v>225</v>
      </c>
      <c r="H2" s="537" t="s">
        <v>760</v>
      </c>
    </row>
    <row r="3" ht="45.6" customHeight="1" spans="1:8">
      <c r="A3" s="538"/>
      <c r="B3" s="539"/>
      <c r="C3" s="540"/>
      <c r="D3" s="540"/>
      <c r="E3" s="541"/>
      <c r="F3" s="542"/>
      <c r="G3" s="543"/>
      <c r="H3" s="544"/>
    </row>
    <row r="4" spans="1:8">
      <c r="A4" s="1916" t="s">
        <v>761</v>
      </c>
      <c r="B4" s="1917" t="s">
        <v>761</v>
      </c>
      <c r="C4" s="1918" t="s">
        <v>761</v>
      </c>
      <c r="D4" s="540"/>
      <c r="E4" s="1919" t="s">
        <v>761</v>
      </c>
      <c r="F4" s="1920" t="s">
        <v>761</v>
      </c>
      <c r="G4" s="1921" t="s">
        <v>761</v>
      </c>
      <c r="H4" s="1922" t="s">
        <v>761</v>
      </c>
    </row>
    <row r="5" spans="1:8">
      <c r="A5" s="538" t="s">
        <v>761</v>
      </c>
      <c r="B5" s="539" t="s">
        <v>761</v>
      </c>
      <c r="C5" s="540" t="s">
        <v>761</v>
      </c>
      <c r="D5" s="540"/>
      <c r="E5" s="541" t="s">
        <v>761</v>
      </c>
      <c r="F5" s="542" t="s">
        <v>761</v>
      </c>
      <c r="G5" s="545" t="s">
        <v>761</v>
      </c>
      <c r="H5" s="546" t="s">
        <v>761</v>
      </c>
    </row>
    <row r="6" spans="1:8">
      <c r="A6" s="538" t="s">
        <v>761</v>
      </c>
      <c r="B6" s="539" t="s">
        <v>761</v>
      </c>
      <c r="C6" s="540" t="s">
        <v>761</v>
      </c>
      <c r="D6" s="540"/>
      <c r="E6" s="541" t="s">
        <v>761</v>
      </c>
      <c r="F6" s="542" t="s">
        <v>761</v>
      </c>
      <c r="G6" s="545" t="s">
        <v>761</v>
      </c>
      <c r="H6" s="546" t="s">
        <v>761</v>
      </c>
    </row>
    <row r="7" spans="1:8">
      <c r="A7" s="538" t="s">
        <v>761</v>
      </c>
      <c r="B7" s="539" t="s">
        <v>761</v>
      </c>
      <c r="C7" s="540" t="s">
        <v>761</v>
      </c>
      <c r="D7" s="540"/>
      <c r="E7" s="541" t="s">
        <v>761</v>
      </c>
      <c r="F7" s="542" t="s">
        <v>761</v>
      </c>
      <c r="G7" s="545" t="s">
        <v>761</v>
      </c>
      <c r="H7" s="546" t="s">
        <v>761</v>
      </c>
    </row>
    <row r="8" spans="1:8">
      <c r="A8" s="547" t="s">
        <v>761</v>
      </c>
      <c r="B8" s="548" t="s">
        <v>761</v>
      </c>
      <c r="C8" s="549" t="s">
        <v>761</v>
      </c>
      <c r="D8" s="549"/>
      <c r="E8" s="550" t="s">
        <v>761</v>
      </c>
      <c r="F8" s="551" t="s">
        <v>761</v>
      </c>
      <c r="G8" s="552" t="s">
        <v>761</v>
      </c>
      <c r="H8" s="553" t="s">
        <v>761</v>
      </c>
    </row>
  </sheetData>
  <mergeCells count="1">
    <mergeCell ref="A1:H1"/>
  </mergeCells>
  <dataValidations count="1">
    <dataValidation type="list" allowBlank="1" showInputMessage="1" showErrorMessage="1" sqref="D3:D8">
      <formula1>Codes!$C$4:$C$6</formula1>
    </dataValidation>
  </dataValidations>
  <pageMargins left="0.7" right="0.7" top="0.75" bottom="0.75" header="0.3" footer="0.3"/>
  <headerFooter>
    <oddFooter>&amp;R
&amp;1#&amp;"Aptos"&amp;10&amp;K000000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0" tint="-0.499984740745262"/>
    <pageSetUpPr fitToPage="1"/>
  </sheetPr>
  <dimension ref="B1:AJ60"/>
  <sheetViews>
    <sheetView zoomScale="80" zoomScaleNormal="80" workbookViewId="0">
      <selection activeCell="A10" sqref="$A10:$XFD10"/>
    </sheetView>
  </sheetViews>
  <sheetFormatPr defaultColWidth="9.21904761904762" defaultRowHeight="15"/>
  <cols>
    <col min="1" max="1" width="2.43809523809524" style="11" customWidth="1"/>
    <col min="2" max="2" width="6.21904761904762" style="11" customWidth="1"/>
    <col min="3" max="3" width="7.43809523809524" style="11" customWidth="1"/>
    <col min="4" max="5" width="10.552380952381" style="11" customWidth="1"/>
    <col min="6" max="10" width="13.552380952381" style="11" customWidth="1"/>
    <col min="11" max="13" width="10.552380952381" style="11" customWidth="1"/>
    <col min="14" max="14" width="9.21904761904762" style="11" customWidth="1"/>
    <col min="15" max="15" width="10.552380952381" style="11" customWidth="1"/>
    <col min="16" max="16" width="10.4380952380952" style="11" customWidth="1"/>
    <col min="17" max="17" width="10.552380952381" style="11" customWidth="1"/>
    <col min="18" max="18" width="8.43809523809524" style="11" customWidth="1"/>
    <col min="19" max="19" width="13.4380952380952" style="11" customWidth="1"/>
    <col min="20" max="20" width="12.2190476190476" style="11" customWidth="1"/>
    <col min="21" max="21" width="8" style="11" customWidth="1"/>
    <col min="22" max="23" width="12.2190476190476" style="11" customWidth="1"/>
    <col min="24" max="25" width="15.4380952380952" style="11" customWidth="1"/>
    <col min="26" max="26" width="11.4380952380952" style="11" customWidth="1"/>
    <col min="27" max="27" width="10.552380952381" style="11" customWidth="1"/>
    <col min="28" max="28" width="13.552380952381" style="11" customWidth="1"/>
    <col min="29" max="29" width="9.21904761904762" style="11"/>
    <col min="30" max="30" width="24.4380952380952" style="11" customWidth="1"/>
    <col min="31" max="31" width="12.4380952380952" style="11" customWidth="1"/>
    <col min="32" max="32" width="9.21904761904762" style="11"/>
    <col min="33" max="33" width="17.552380952381" style="11" customWidth="1"/>
    <col min="34" max="34" width="14.4380952380952" style="11" customWidth="1"/>
    <col min="35" max="16384" width="9.21904761904762" style="11"/>
  </cols>
  <sheetData>
    <row r="1" ht="18" spans="2:36">
      <c r="B1" s="383" t="s">
        <v>762</v>
      </c>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J1" s="11" t="s">
        <v>763</v>
      </c>
    </row>
    <row r="2" ht="18" spans="2:36">
      <c r="B2" s="385" t="s">
        <v>764</v>
      </c>
      <c r="C2" s="386"/>
      <c r="D2" s="386"/>
      <c r="E2" s="386"/>
      <c r="F2" s="386"/>
      <c r="G2" s="386"/>
      <c r="H2" s="386"/>
      <c r="I2" s="386"/>
      <c r="J2" s="386"/>
      <c r="K2" s="385" t="s">
        <v>765</v>
      </c>
      <c r="L2" s="386"/>
      <c r="M2" s="386"/>
      <c r="N2" s="386"/>
      <c r="O2" s="386"/>
      <c r="P2" s="386"/>
      <c r="Q2" s="386"/>
      <c r="R2" s="386"/>
      <c r="S2" s="386" t="s">
        <v>189</v>
      </c>
      <c r="T2" s="386"/>
      <c r="U2" s="386"/>
      <c r="V2" s="386"/>
      <c r="W2" s="386"/>
      <c r="X2" s="386"/>
      <c r="Y2" s="386"/>
      <c r="Z2" s="386"/>
      <c r="AA2" s="386"/>
      <c r="AB2" s="386"/>
      <c r="AC2" s="386" t="s">
        <v>766</v>
      </c>
      <c r="AD2" s="386"/>
      <c r="AE2" s="386"/>
      <c r="AJ2" s="11" t="s">
        <v>767</v>
      </c>
    </row>
    <row r="3" ht="28.35" customHeight="1" spans="2:36">
      <c r="B3" s="387" t="s">
        <v>81</v>
      </c>
      <c r="C3" s="388"/>
      <c r="D3" s="388"/>
      <c r="E3" s="389">
        <f>Progress!B18</f>
        <v>15898659.13</v>
      </c>
      <c r="F3" s="390"/>
      <c r="G3" s="391" t="s">
        <v>768</v>
      </c>
      <c r="H3" s="392"/>
      <c r="I3" s="389">
        <v>0</v>
      </c>
      <c r="J3" s="393" t="s">
        <v>83</v>
      </c>
      <c r="K3" s="391" t="s">
        <v>211</v>
      </c>
      <c r="L3" s="392"/>
      <c r="M3" s="394">
        <v>0</v>
      </c>
      <c r="N3" s="395"/>
      <c r="O3" s="391" t="s">
        <v>212</v>
      </c>
      <c r="P3" s="392"/>
      <c r="Q3" s="396">
        <f>E3*M3</f>
        <v>0</v>
      </c>
      <c r="R3" s="397"/>
      <c r="S3" s="391" t="s">
        <v>769</v>
      </c>
      <c r="T3" s="392"/>
      <c r="U3" s="396">
        <f>MAX($C$9:$C$46)</f>
        <v>0</v>
      </c>
      <c r="V3" s="398"/>
      <c r="W3" s="391" t="s">
        <v>192</v>
      </c>
      <c r="X3" s="392"/>
      <c r="Y3" s="396">
        <f>SUM(F9:F58)</f>
        <v>3502841.2928</v>
      </c>
      <c r="Z3" s="398"/>
      <c r="AA3" s="399" t="s">
        <v>770</v>
      </c>
      <c r="AB3" s="400">
        <f>MAX(L9:L46)</f>
        <v>46275</v>
      </c>
      <c r="AC3" s="387" t="s">
        <v>771</v>
      </c>
      <c r="AD3" s="388"/>
      <c r="AE3" s="401" t="e">
        <f>AVERAGE(P9:P58)</f>
        <v>#DIV/0!</v>
      </c>
      <c r="AG3" s="402" t="s">
        <v>772</v>
      </c>
      <c r="AH3" s="403">
        <f>AVERAGE(F9:F58)</f>
        <v>1751420.6464</v>
      </c>
      <c r="AI3" s="404"/>
    </row>
    <row r="4" ht="28.35" customHeight="1" spans="2:36">
      <c r="B4" s="387" t="s">
        <v>90</v>
      </c>
      <c r="C4" s="388"/>
      <c r="D4" s="388">
        <v>21100000</v>
      </c>
      <c r="E4" s="405">
        <f>E3</f>
        <v>15898659.13</v>
      </c>
      <c r="F4" s="406" t="s">
        <v>83</v>
      </c>
      <c r="G4" s="407" t="s">
        <v>773</v>
      </c>
      <c r="H4" s="408"/>
      <c r="I4" s="405">
        <v>0</v>
      </c>
      <c r="J4" s="409" t="e">
        <f>+#REF!+#REF!+I4</f>
        <v>#REF!</v>
      </c>
      <c r="K4" s="407" t="s">
        <v>215</v>
      </c>
      <c r="L4" s="408"/>
      <c r="M4" s="410">
        <v>0</v>
      </c>
      <c r="N4" s="411"/>
      <c r="O4" s="407" t="s">
        <v>216</v>
      </c>
      <c r="P4" s="408"/>
      <c r="Q4" s="396">
        <f>E3*M4</f>
        <v>0</v>
      </c>
      <c r="R4" s="397"/>
      <c r="S4" s="407" t="s">
        <v>774</v>
      </c>
      <c r="T4" s="408"/>
      <c r="U4" s="412">
        <f>COUNTIF($N$9:$N$59,"Y")</f>
        <v>2</v>
      </c>
      <c r="V4" s="413"/>
      <c r="W4" s="407" t="s">
        <v>775</v>
      </c>
      <c r="X4" s="408"/>
      <c r="Y4" s="412">
        <f>SUMIF($N$9:$N$58,"Y",$F$9:$F$58)</f>
        <v>3502841.2928</v>
      </c>
      <c r="Z4" s="413"/>
      <c r="AA4" s="414"/>
      <c r="AB4" s="415"/>
      <c r="AC4" s="387" t="s">
        <v>776</v>
      </c>
      <c r="AD4" s="388"/>
      <c r="AE4" s="401" t="e">
        <f>AVERAGE(W9:W58)</f>
        <v>#DIV/0!</v>
      </c>
      <c r="AG4" s="416"/>
      <c r="AH4" s="417"/>
      <c r="AI4" s="418"/>
    </row>
    <row r="5" ht="28.35" customHeight="1" spans="2:36">
      <c r="B5" s="387" t="s">
        <v>96</v>
      </c>
      <c r="C5" s="388"/>
      <c r="D5" s="388">
        <v>20900000</v>
      </c>
      <c r="E5" s="405">
        <f>E4</f>
        <v>15898659.13</v>
      </c>
      <c r="F5" s="406" t="e">
        <f>+#REF!+#REF!+E5</f>
        <v>#REF!</v>
      </c>
      <c r="G5" s="407" t="s">
        <v>91</v>
      </c>
      <c r="H5" s="408"/>
      <c r="I5" s="419">
        <f>Y3</f>
        <v>3502841.2928</v>
      </c>
      <c r="J5" s="420"/>
      <c r="K5" s="407" t="s">
        <v>777</v>
      </c>
      <c r="L5" s="408"/>
      <c r="M5" s="421">
        <f>ABS(M6/E3)</f>
        <v>0</v>
      </c>
      <c r="N5" s="422"/>
      <c r="O5" s="407" t="s">
        <v>778</v>
      </c>
      <c r="P5" s="408"/>
      <c r="Q5" s="423">
        <f>SUM(G9:G58)</f>
        <v>0</v>
      </c>
      <c r="R5" s="424"/>
      <c r="S5" s="407" t="s">
        <v>779</v>
      </c>
      <c r="T5" s="408"/>
      <c r="U5" s="412">
        <f>COUNTIF($R$9:$R$59,"Y")</f>
        <v>0</v>
      </c>
      <c r="V5" s="413"/>
      <c r="W5" s="407" t="s">
        <v>780</v>
      </c>
      <c r="X5" s="408"/>
      <c r="Y5" s="412">
        <f>SUMIF($R$9:$R$58,"Y",$F$9:$F$58)</f>
        <v>0</v>
      </c>
      <c r="Z5" s="413"/>
      <c r="AA5" s="425" t="s">
        <v>781</v>
      </c>
      <c r="AB5" s="426">
        <f>Y3/E4</f>
        <v>0.220323063986592</v>
      </c>
      <c r="AC5" s="427" t="s">
        <v>782</v>
      </c>
      <c r="AD5" s="428"/>
      <c r="AE5" s="401" t="e">
        <f>AVERAGE(AA9:AA58)</f>
        <v>#DIV/0!</v>
      </c>
    </row>
    <row r="6" ht="28.35" customHeight="1" spans="2:36">
      <c r="B6" s="387" t="s">
        <v>99</v>
      </c>
      <c r="C6" s="388"/>
      <c r="D6" s="388">
        <f>D4-D5</f>
        <v>200000</v>
      </c>
      <c r="E6" s="429">
        <f>E4-E5</f>
        <v>0</v>
      </c>
      <c r="F6" s="430"/>
      <c r="G6" s="427" t="s">
        <v>783</v>
      </c>
      <c r="H6" s="428"/>
      <c r="I6" s="429">
        <f>M6+Q6+Q5</f>
        <v>0</v>
      </c>
      <c r="J6" s="431"/>
      <c r="K6" s="427" t="s">
        <v>784</v>
      </c>
      <c r="L6" s="428"/>
      <c r="M6" s="432">
        <f>SUM(I9:I58)</f>
        <v>0</v>
      </c>
      <c r="N6" s="433"/>
      <c r="O6" s="427" t="s">
        <v>785</v>
      </c>
      <c r="P6" s="428"/>
      <c r="Q6" s="432">
        <f>SUM(H9:H58)</f>
        <v>0</v>
      </c>
      <c r="R6" s="433"/>
      <c r="S6" s="427" t="s">
        <v>786</v>
      </c>
      <c r="T6" s="428"/>
      <c r="U6" s="432">
        <f>COUNTA(X9:X58)</f>
        <v>0</v>
      </c>
      <c r="V6" s="433"/>
      <c r="W6" s="427" t="s">
        <v>787</v>
      </c>
      <c r="X6" s="428"/>
      <c r="Y6" s="432">
        <f>SUM(Y9:Y58)</f>
        <v>0</v>
      </c>
      <c r="Z6" s="433"/>
      <c r="AA6" s="425"/>
      <c r="AB6" s="434"/>
      <c r="AC6" s="427" t="s">
        <v>788</v>
      </c>
      <c r="AD6" s="428"/>
      <c r="AE6" s="401" t="str">
        <f>IFERROR(AVERAGE(AC9:AC58),"")</f>
        <v/>
      </c>
    </row>
    <row r="7" customHeight="1" spans="2:36">
      <c r="B7" s="435" t="s">
        <v>789</v>
      </c>
      <c r="C7" s="436"/>
      <c r="D7" s="436"/>
      <c r="E7" s="437"/>
      <c r="F7" s="435" t="s">
        <v>790</v>
      </c>
      <c r="G7" s="436"/>
      <c r="H7" s="436"/>
      <c r="I7" s="436"/>
      <c r="J7" s="438"/>
      <c r="K7" s="439" t="s">
        <v>791</v>
      </c>
      <c r="L7" s="437"/>
      <c r="M7" s="440" t="s">
        <v>792</v>
      </c>
      <c r="N7" s="441"/>
      <c r="O7" s="441"/>
      <c r="P7" s="441"/>
      <c r="Q7" s="440" t="s">
        <v>793</v>
      </c>
      <c r="R7" s="441"/>
      <c r="S7" s="441"/>
      <c r="T7" s="441"/>
      <c r="U7" s="441"/>
      <c r="V7" s="441"/>
      <c r="W7" s="442"/>
      <c r="X7" s="440" t="s">
        <v>765</v>
      </c>
      <c r="Y7" s="441"/>
      <c r="Z7" s="441"/>
      <c r="AA7" s="441"/>
      <c r="AB7" s="442"/>
      <c r="AC7" s="443" t="s">
        <v>794</v>
      </c>
      <c r="AD7" s="443" t="s">
        <v>795</v>
      </c>
      <c r="AE7" s="444"/>
    </row>
    <row r="8" s="8" customFormat="1" ht="39.75" spans="2:36">
      <c r="B8" s="445" t="s">
        <v>796</v>
      </c>
      <c r="C8" s="446" t="s">
        <v>797</v>
      </c>
      <c r="D8" s="446" t="s">
        <v>798</v>
      </c>
      <c r="E8" s="447" t="s">
        <v>799</v>
      </c>
      <c r="F8" s="445" t="s">
        <v>800</v>
      </c>
      <c r="G8" s="446" t="s">
        <v>801</v>
      </c>
      <c r="H8" s="446" t="s">
        <v>802</v>
      </c>
      <c r="I8" s="446" t="s">
        <v>803</v>
      </c>
      <c r="J8" s="448" t="s">
        <v>804</v>
      </c>
      <c r="K8" s="449" t="s">
        <v>286</v>
      </c>
      <c r="L8" s="447" t="s">
        <v>805</v>
      </c>
      <c r="M8" s="445" t="s">
        <v>806</v>
      </c>
      <c r="N8" s="446" t="s">
        <v>807</v>
      </c>
      <c r="O8" s="446" t="s">
        <v>808</v>
      </c>
      <c r="P8" s="448" t="s">
        <v>809</v>
      </c>
      <c r="Q8" s="445" t="s">
        <v>810</v>
      </c>
      <c r="R8" s="446" t="s">
        <v>811</v>
      </c>
      <c r="S8" s="447" t="s">
        <v>812</v>
      </c>
      <c r="T8" s="450" t="s">
        <v>813</v>
      </c>
      <c r="U8" s="446" t="s">
        <v>814</v>
      </c>
      <c r="V8" s="448" t="s">
        <v>815</v>
      </c>
      <c r="W8" s="451" t="s">
        <v>809</v>
      </c>
      <c r="X8" s="445" t="s">
        <v>816</v>
      </c>
      <c r="Y8" s="446" t="s">
        <v>817</v>
      </c>
      <c r="Z8" s="446" t="s">
        <v>818</v>
      </c>
      <c r="AA8" s="446" t="s">
        <v>819</v>
      </c>
      <c r="AB8" s="447" t="s">
        <v>820</v>
      </c>
      <c r="AC8" s="452"/>
      <c r="AD8" s="453"/>
      <c r="AE8" s="454"/>
      <c r="AH8" s="455">
        <f>E3-Y3</f>
        <v>12395817.8372</v>
      </c>
    </row>
    <row r="9" customHeight="1" spans="2:36">
      <c r="B9" s="456">
        <v>1</v>
      </c>
      <c r="C9" s="457" t="s">
        <v>821</v>
      </c>
      <c r="D9" s="457"/>
      <c r="E9" s="457"/>
      <c r="F9" s="458">
        <v>1325658.77</v>
      </c>
      <c r="G9" s="459"/>
      <c r="H9" s="459"/>
      <c r="I9" s="460"/>
      <c r="J9" s="461">
        <f>F9*1.15</f>
        <v>1524507.5855</v>
      </c>
      <c r="K9" s="462">
        <v>46148</v>
      </c>
      <c r="L9" s="462">
        <v>46264</v>
      </c>
      <c r="M9" s="463">
        <v>46265</v>
      </c>
      <c r="N9" s="462" t="s">
        <v>763</v>
      </c>
      <c r="O9" s="463">
        <v>46266</v>
      </c>
      <c r="P9" s="464"/>
      <c r="Q9" s="465"/>
      <c r="R9" s="466"/>
      <c r="S9" s="467"/>
      <c r="T9" s="468"/>
      <c r="U9" s="466"/>
      <c r="V9" s="469"/>
      <c r="W9" s="470"/>
      <c r="X9" s="465"/>
      <c r="Y9" s="471"/>
      <c r="Z9" s="472"/>
      <c r="AA9" s="473"/>
      <c r="AB9" s="461"/>
      <c r="AC9" s="474"/>
      <c r="AD9" s="475"/>
      <c r="AE9" s="476"/>
    </row>
    <row r="10" s="11" customFormat="1" spans="2:36">
      <c r="B10" s="477">
        <v>2</v>
      </c>
      <c r="C10" s="478" t="s">
        <v>822</v>
      </c>
      <c r="D10" s="479"/>
      <c r="E10" s="480"/>
      <c r="F10" s="458">
        <v>2177182.5228</v>
      </c>
      <c r="G10" s="459"/>
      <c r="H10" s="459"/>
      <c r="I10" s="460"/>
      <c r="J10" s="461">
        <v>2503759.90122</v>
      </c>
      <c r="K10" s="462">
        <v>46265</v>
      </c>
      <c r="L10" s="462">
        <v>46275</v>
      </c>
      <c r="M10" s="462">
        <v>46275</v>
      </c>
      <c r="N10" s="466" t="s">
        <v>763</v>
      </c>
      <c r="O10" s="481">
        <f>M10+1</f>
        <v>46276</v>
      </c>
      <c r="P10" s="464"/>
      <c r="Q10" s="465"/>
      <c r="R10" s="466"/>
      <c r="S10" s="467"/>
      <c r="T10" s="482"/>
      <c r="U10" s="483"/>
      <c r="V10" s="484"/>
      <c r="W10" s="470"/>
      <c r="X10" s="463"/>
      <c r="Y10" s="460"/>
      <c r="Z10" s="472"/>
      <c r="AA10" s="473"/>
      <c r="AB10" s="461"/>
      <c r="AC10" s="485"/>
      <c r="AD10" s="486"/>
      <c r="AE10" s="487"/>
      <c r="AF10"/>
      <c r="AG10"/>
      <c r="AH10" s="488"/>
      <c r="AI10"/>
      <c r="AJ10"/>
    </row>
    <row r="11" spans="2:36">
      <c r="B11" s="477">
        <v>3</v>
      </c>
      <c r="C11" s="457"/>
      <c r="D11" s="457"/>
      <c r="E11" s="489"/>
      <c r="F11" s="458"/>
      <c r="G11" s="459"/>
      <c r="H11" s="459"/>
      <c r="I11" s="460"/>
      <c r="J11" s="461"/>
      <c r="K11" s="462"/>
      <c r="L11" s="467"/>
      <c r="M11" s="463"/>
      <c r="N11" s="466"/>
      <c r="O11" s="481"/>
      <c r="P11" s="464"/>
      <c r="Q11" s="465"/>
      <c r="R11" s="466"/>
      <c r="S11" s="467"/>
      <c r="T11" s="482"/>
      <c r="U11" s="483"/>
      <c r="V11" s="484"/>
      <c r="W11" s="470"/>
      <c r="X11" s="463"/>
      <c r="Y11" s="460"/>
      <c r="Z11" s="472"/>
      <c r="AA11" s="473"/>
      <c r="AB11" s="461"/>
      <c r="AC11" s="485"/>
      <c r="AD11" s="486"/>
      <c r="AE11" s="487"/>
      <c r="AH11" s="488"/>
    </row>
    <row r="12" spans="2:36">
      <c r="B12" s="477">
        <v>4</v>
      </c>
      <c r="C12" s="457"/>
      <c r="D12" s="457"/>
      <c r="E12" s="489"/>
      <c r="F12" s="458"/>
      <c r="G12" s="459"/>
      <c r="H12" s="459"/>
      <c r="I12" s="460"/>
      <c r="J12" s="461"/>
      <c r="K12" s="462"/>
      <c r="L12" s="467"/>
      <c r="M12" s="463"/>
      <c r="N12" s="466"/>
      <c r="O12" s="481"/>
      <c r="P12" s="464"/>
      <c r="Q12" s="465"/>
      <c r="R12" s="466"/>
      <c r="S12" s="467"/>
      <c r="T12" s="482"/>
      <c r="U12" s="483"/>
      <c r="V12" s="484"/>
      <c r="W12" s="470"/>
      <c r="X12" s="463"/>
      <c r="Y12" s="460"/>
      <c r="Z12" s="472"/>
      <c r="AA12" s="473"/>
      <c r="AB12" s="461"/>
      <c r="AC12" s="485"/>
      <c r="AD12" s="486"/>
      <c r="AE12" s="487"/>
      <c r="AH12" s="488"/>
    </row>
    <row r="13" spans="2:36">
      <c r="B13" s="477">
        <v>5</v>
      </c>
      <c r="C13" s="457"/>
      <c r="D13" s="457"/>
      <c r="E13" s="489"/>
      <c r="F13" s="458"/>
      <c r="G13" s="459"/>
      <c r="H13" s="459"/>
      <c r="I13" s="460"/>
      <c r="J13" s="461"/>
      <c r="K13" s="462"/>
      <c r="L13" s="467"/>
      <c r="M13" s="463"/>
      <c r="N13" s="466"/>
      <c r="O13" s="481"/>
      <c r="P13" s="464"/>
      <c r="Q13" s="465"/>
      <c r="R13" s="466"/>
      <c r="S13" s="467"/>
      <c r="T13" s="482"/>
      <c r="U13" s="483"/>
      <c r="V13" s="484"/>
      <c r="W13" s="470"/>
      <c r="X13" s="463"/>
      <c r="Y13" s="460"/>
      <c r="Z13" s="472"/>
      <c r="AA13" s="473"/>
      <c r="AB13" s="461"/>
      <c r="AC13" s="485"/>
      <c r="AD13" s="486"/>
      <c r="AE13" s="487"/>
    </row>
    <row r="14" spans="2:36">
      <c r="B14" s="477">
        <v>6</v>
      </c>
      <c r="C14" s="457"/>
      <c r="D14" s="457"/>
      <c r="E14" s="489"/>
      <c r="F14" s="458"/>
      <c r="G14" s="459"/>
      <c r="H14" s="459"/>
      <c r="I14" s="460"/>
      <c r="J14" s="461"/>
      <c r="K14" s="490"/>
      <c r="L14" s="491"/>
      <c r="M14" s="463"/>
      <c r="N14" s="483"/>
      <c r="O14" s="492"/>
      <c r="P14" s="464"/>
      <c r="Q14" s="463"/>
      <c r="R14" s="483"/>
      <c r="S14" s="491"/>
      <c r="T14" s="482"/>
      <c r="U14" s="483"/>
      <c r="V14" s="484"/>
      <c r="W14" s="470"/>
      <c r="X14" s="463"/>
      <c r="Y14" s="460"/>
      <c r="Z14" s="472"/>
      <c r="AA14" s="473"/>
      <c r="AB14" s="461"/>
      <c r="AC14" s="485"/>
      <c r="AD14" s="486"/>
      <c r="AE14" s="487"/>
    </row>
    <row r="15" spans="2:36">
      <c r="B15" s="477">
        <v>7</v>
      </c>
      <c r="C15" s="457"/>
      <c r="D15" s="457"/>
      <c r="E15" s="489"/>
      <c r="F15" s="458"/>
      <c r="G15" s="459"/>
      <c r="H15" s="459"/>
      <c r="I15" s="460"/>
      <c r="J15" s="461"/>
      <c r="K15" s="490"/>
      <c r="L15" s="491"/>
      <c r="M15" s="463"/>
      <c r="N15" s="483"/>
      <c r="O15" s="492"/>
      <c r="P15" s="464"/>
      <c r="Q15" s="463"/>
      <c r="R15" s="483"/>
      <c r="S15" s="491"/>
      <c r="T15" s="482"/>
      <c r="U15" s="483"/>
      <c r="V15" s="484"/>
      <c r="W15" s="470"/>
      <c r="X15" s="463"/>
      <c r="Y15" s="460"/>
      <c r="Z15" s="472"/>
      <c r="AA15" s="473"/>
      <c r="AB15" s="461"/>
      <c r="AC15" s="485"/>
      <c r="AD15" s="486"/>
      <c r="AE15" s="487"/>
    </row>
    <row r="16" spans="2:36">
      <c r="B16" s="477">
        <v>8</v>
      </c>
      <c r="C16" s="457"/>
      <c r="D16" s="457"/>
      <c r="E16" s="489"/>
      <c r="F16" s="458"/>
      <c r="G16" s="459"/>
      <c r="H16" s="459"/>
      <c r="I16" s="460"/>
      <c r="J16" s="461"/>
      <c r="K16" s="490"/>
      <c r="L16" s="491"/>
      <c r="M16" s="463"/>
      <c r="N16" s="483"/>
      <c r="O16" s="492"/>
      <c r="P16" s="464"/>
      <c r="Q16" s="463"/>
      <c r="R16" s="483"/>
      <c r="S16" s="491"/>
      <c r="T16" s="482"/>
      <c r="U16" s="483"/>
      <c r="V16" s="484"/>
      <c r="W16" s="470"/>
      <c r="X16" s="463"/>
      <c r="Y16" s="460"/>
      <c r="Z16" s="472"/>
      <c r="AA16" s="473"/>
      <c r="AB16" s="461"/>
      <c r="AC16" s="485"/>
      <c r="AD16" s="486"/>
      <c r="AE16" s="487"/>
    </row>
    <row r="17" spans="2:31">
      <c r="B17" s="477">
        <v>9</v>
      </c>
      <c r="C17" s="457"/>
      <c r="D17" s="457"/>
      <c r="E17" s="489"/>
      <c r="F17" s="493"/>
      <c r="G17" s="459"/>
      <c r="H17" s="459"/>
      <c r="I17" s="460"/>
      <c r="J17" s="461"/>
      <c r="K17" s="490"/>
      <c r="L17" s="491"/>
      <c r="M17" s="463"/>
      <c r="N17" s="483"/>
      <c r="O17" s="492"/>
      <c r="P17" s="464"/>
      <c r="Q17" s="463"/>
      <c r="R17" s="483"/>
      <c r="S17" s="491"/>
      <c r="T17" s="482"/>
      <c r="U17" s="483"/>
      <c r="V17" s="484"/>
      <c r="W17" s="470"/>
      <c r="X17" s="463"/>
      <c r="Y17" s="460"/>
      <c r="Z17" s="472"/>
      <c r="AA17" s="473"/>
      <c r="AB17" s="461"/>
      <c r="AC17" s="485"/>
      <c r="AD17" s="486"/>
      <c r="AE17" s="487"/>
    </row>
    <row r="18" spans="2:31">
      <c r="B18" s="477">
        <v>10</v>
      </c>
      <c r="C18" s="457"/>
      <c r="D18" s="457"/>
      <c r="E18" s="489"/>
      <c r="F18" s="493"/>
      <c r="G18" s="459"/>
      <c r="H18" s="459"/>
      <c r="I18" s="460"/>
      <c r="J18" s="461"/>
      <c r="K18" s="490"/>
      <c r="L18" s="491"/>
      <c r="M18" s="463"/>
      <c r="N18" s="483"/>
      <c r="O18" s="492"/>
      <c r="P18" s="464"/>
      <c r="Q18" s="463"/>
      <c r="R18" s="483"/>
      <c r="S18" s="491"/>
      <c r="T18" s="482"/>
      <c r="U18" s="483"/>
      <c r="V18" s="484"/>
      <c r="W18" s="470"/>
      <c r="X18" s="463"/>
      <c r="Y18" s="460"/>
      <c r="Z18" s="472"/>
      <c r="AA18" s="473"/>
      <c r="AB18" s="461"/>
      <c r="AC18" s="485"/>
      <c r="AD18" s="486"/>
      <c r="AE18" s="487"/>
    </row>
    <row r="19" spans="2:31">
      <c r="B19" s="477">
        <v>11</v>
      </c>
      <c r="C19" s="457"/>
      <c r="D19" s="457"/>
      <c r="E19" s="489"/>
      <c r="F19" s="493"/>
      <c r="G19" s="459"/>
      <c r="H19" s="459"/>
      <c r="I19" s="460"/>
      <c r="J19" s="461"/>
      <c r="K19" s="490"/>
      <c r="L19" s="491"/>
      <c r="M19" s="463"/>
      <c r="N19" s="483"/>
      <c r="O19" s="492"/>
      <c r="P19" s="464"/>
      <c r="Q19" s="463"/>
      <c r="R19" s="483"/>
      <c r="S19" s="491"/>
      <c r="T19" s="482"/>
      <c r="U19" s="483"/>
      <c r="V19" s="484"/>
      <c r="W19" s="470"/>
      <c r="X19" s="463"/>
      <c r="Y19" s="460"/>
      <c r="Z19" s="472"/>
      <c r="AA19" s="473"/>
      <c r="AB19" s="461"/>
      <c r="AC19" s="485"/>
      <c r="AD19" s="486"/>
      <c r="AE19" s="487"/>
    </row>
    <row r="20" spans="2:31">
      <c r="B20" s="477">
        <v>12</v>
      </c>
      <c r="C20" s="457"/>
      <c r="D20" s="457"/>
      <c r="E20" s="489"/>
      <c r="F20" s="493"/>
      <c r="G20" s="459"/>
      <c r="H20" s="459"/>
      <c r="I20" s="460"/>
      <c r="J20" s="461"/>
      <c r="K20" s="490"/>
      <c r="L20" s="491"/>
      <c r="M20" s="463"/>
      <c r="N20" s="483"/>
      <c r="O20" s="492"/>
      <c r="P20" s="464"/>
      <c r="Q20" s="463"/>
      <c r="R20" s="483"/>
      <c r="S20" s="491"/>
      <c r="T20" s="482"/>
      <c r="U20" s="483"/>
      <c r="V20" s="484"/>
      <c r="W20" s="470" t="str">
        <f t="shared" ref="W20:W59" si="0">IF(ISBLANK(V20),"",V20-Q20)</f>
        <v/>
      </c>
      <c r="X20" s="463"/>
      <c r="Y20" s="460"/>
      <c r="Z20" s="472" t="str">
        <f t="shared" ref="Z20:Z58" si="1">IF(ISBLANK(Y20),"",Y20/F20)</f>
        <v/>
      </c>
      <c r="AA20" s="473" t="str">
        <f t="shared" ref="AA20:AA59" si="2">IF(ISBLANK(X20),"",X20-V20)</f>
        <v/>
      </c>
      <c r="AB20" s="461" t="str">
        <f t="shared" ref="AB20:AB58" si="3">IF(ISBLANK(Y20),"",(F20-Y20))</f>
        <v/>
      </c>
      <c r="AC20" s="485" t="str">
        <f t="shared" ref="AC20:AC59" si="4">IF(ISBLANK(X20),"",X20-M20)</f>
        <v/>
      </c>
      <c r="AD20" s="486"/>
      <c r="AE20" s="487"/>
    </row>
    <row r="21" spans="2:31">
      <c r="B21" s="477">
        <v>13</v>
      </c>
      <c r="C21" s="457"/>
      <c r="D21" s="457"/>
      <c r="E21" s="489"/>
      <c r="F21" s="493"/>
      <c r="G21" s="459" t="str">
        <f>IF(ISBLANK(F21),"",-F21*$M$3)</f>
        <v/>
      </c>
      <c r="H21" s="459"/>
      <c r="I21" s="460"/>
      <c r="J21" s="461" t="str">
        <f t="shared" ref="J21:J58" si="5">IF(ISBLANK(F21),"",(SUM(F21:I21)+(F21+G21)*0.15))</f>
        <v/>
      </c>
      <c r="K21" s="490"/>
      <c r="L21" s="491"/>
      <c r="M21" s="463"/>
      <c r="N21" s="483"/>
      <c r="O21" s="492"/>
      <c r="P21" s="464" t="str">
        <f t="shared" ref="P21:P59" si="6">IF(ISBLANK(O21),"",O21-M21)</f>
        <v/>
      </c>
      <c r="Q21" s="463"/>
      <c r="R21" s="483"/>
      <c r="S21" s="491"/>
      <c r="T21" s="482"/>
      <c r="U21" s="483"/>
      <c r="V21" s="484"/>
      <c r="W21" s="470" t="str">
        <f t="shared" si="0"/>
        <v/>
      </c>
      <c r="X21" s="463"/>
      <c r="Y21" s="460"/>
      <c r="Z21" s="472" t="str">
        <f t="shared" si="1"/>
        <v/>
      </c>
      <c r="AA21" s="473" t="str">
        <f t="shared" si="2"/>
        <v/>
      </c>
      <c r="AB21" s="461" t="str">
        <f t="shared" si="3"/>
        <v/>
      </c>
      <c r="AC21" s="485" t="str">
        <f t="shared" si="4"/>
        <v/>
      </c>
      <c r="AD21" s="486"/>
      <c r="AE21" s="487"/>
    </row>
    <row r="22" spans="2:31">
      <c r="B22" s="477">
        <v>14</v>
      </c>
      <c r="C22" s="457"/>
      <c r="D22" s="457"/>
      <c r="E22" s="489"/>
      <c r="F22" s="493"/>
      <c r="G22" s="459" t="str">
        <f t="shared" ref="G22:G58" si="7">IF(ISBLANK(F22),"",-F22*$M$3)</f>
        <v/>
      </c>
      <c r="H22" s="459"/>
      <c r="I22" s="460"/>
      <c r="J22" s="461" t="str">
        <f t="shared" si="5"/>
        <v/>
      </c>
      <c r="K22" s="490"/>
      <c r="L22" s="491"/>
      <c r="M22" s="463"/>
      <c r="N22" s="483"/>
      <c r="O22" s="492"/>
      <c r="P22" s="464" t="str">
        <f t="shared" si="6"/>
        <v/>
      </c>
      <c r="Q22" s="463"/>
      <c r="R22" s="483"/>
      <c r="S22" s="491"/>
      <c r="T22" s="482"/>
      <c r="U22" s="483"/>
      <c r="V22" s="484"/>
      <c r="W22" s="470" t="str">
        <f t="shared" si="0"/>
        <v/>
      </c>
      <c r="X22" s="463"/>
      <c r="Y22" s="460"/>
      <c r="Z22" s="472" t="str">
        <f t="shared" si="1"/>
        <v/>
      </c>
      <c r="AA22" s="473" t="str">
        <f t="shared" si="2"/>
        <v/>
      </c>
      <c r="AB22" s="461" t="str">
        <f t="shared" si="3"/>
        <v/>
      </c>
      <c r="AC22" s="485" t="str">
        <f t="shared" si="4"/>
        <v/>
      </c>
      <c r="AD22" s="486"/>
      <c r="AE22" s="487"/>
    </row>
    <row r="23" spans="2:31">
      <c r="B23" s="477">
        <v>15</v>
      </c>
      <c r="C23" s="457"/>
      <c r="D23" s="457"/>
      <c r="E23" s="489"/>
      <c r="F23" s="493"/>
      <c r="G23" s="459" t="str">
        <f t="shared" si="7"/>
        <v/>
      </c>
      <c r="H23" s="459"/>
      <c r="I23" s="460"/>
      <c r="J23" s="461" t="str">
        <f t="shared" si="5"/>
        <v/>
      </c>
      <c r="K23" s="490"/>
      <c r="L23" s="491"/>
      <c r="M23" s="463"/>
      <c r="N23" s="483"/>
      <c r="O23" s="492"/>
      <c r="P23" s="464" t="str">
        <f t="shared" si="6"/>
        <v/>
      </c>
      <c r="Q23" s="463"/>
      <c r="R23" s="483"/>
      <c r="S23" s="491"/>
      <c r="T23" s="482"/>
      <c r="U23" s="483"/>
      <c r="V23" s="484"/>
      <c r="W23" s="470" t="str">
        <f t="shared" si="0"/>
        <v/>
      </c>
      <c r="X23" s="463"/>
      <c r="Y23" s="460"/>
      <c r="Z23" s="472" t="str">
        <f t="shared" si="1"/>
        <v/>
      </c>
      <c r="AA23" s="473" t="str">
        <f t="shared" si="2"/>
        <v/>
      </c>
      <c r="AB23" s="461" t="str">
        <f t="shared" si="3"/>
        <v/>
      </c>
      <c r="AC23" s="485" t="str">
        <f t="shared" si="4"/>
        <v/>
      </c>
      <c r="AD23" s="486"/>
      <c r="AE23" s="487"/>
    </row>
    <row r="24" spans="2:31">
      <c r="B24" s="477">
        <v>16</v>
      </c>
      <c r="C24" s="457"/>
      <c r="D24" s="457"/>
      <c r="E24" s="489"/>
      <c r="F24" s="493"/>
      <c r="G24" s="459" t="str">
        <f t="shared" si="7"/>
        <v/>
      </c>
      <c r="H24" s="459"/>
      <c r="I24" s="460"/>
      <c r="J24" s="461" t="str">
        <f t="shared" si="5"/>
        <v/>
      </c>
      <c r="K24" s="490"/>
      <c r="L24" s="491"/>
      <c r="M24" s="463"/>
      <c r="N24" s="483"/>
      <c r="O24" s="492"/>
      <c r="P24" s="464" t="str">
        <f t="shared" si="6"/>
        <v/>
      </c>
      <c r="Q24" s="463"/>
      <c r="R24" s="483"/>
      <c r="S24" s="491"/>
      <c r="T24" s="482"/>
      <c r="U24" s="483"/>
      <c r="V24" s="484"/>
      <c r="W24" s="470" t="str">
        <f t="shared" si="0"/>
        <v/>
      </c>
      <c r="X24" s="463"/>
      <c r="Y24" s="460"/>
      <c r="Z24" s="472" t="str">
        <f t="shared" si="1"/>
        <v/>
      </c>
      <c r="AA24" s="473" t="str">
        <f t="shared" si="2"/>
        <v/>
      </c>
      <c r="AB24" s="461" t="str">
        <f t="shared" si="3"/>
        <v/>
      </c>
      <c r="AC24" s="485" t="str">
        <f t="shared" si="4"/>
        <v/>
      </c>
      <c r="AD24" s="486"/>
      <c r="AE24" s="487"/>
    </row>
    <row r="25" spans="2:31">
      <c r="B25" s="477">
        <v>17</v>
      </c>
      <c r="C25" s="457"/>
      <c r="D25" s="457"/>
      <c r="E25" s="489"/>
      <c r="F25" s="493"/>
      <c r="G25" s="459" t="str">
        <f t="shared" si="7"/>
        <v/>
      </c>
      <c r="H25" s="459"/>
      <c r="I25" s="460"/>
      <c r="J25" s="461" t="str">
        <f t="shared" si="5"/>
        <v/>
      </c>
      <c r="K25" s="490"/>
      <c r="L25" s="491"/>
      <c r="M25" s="463"/>
      <c r="N25" s="483"/>
      <c r="O25" s="492"/>
      <c r="P25" s="464" t="str">
        <f t="shared" si="6"/>
        <v/>
      </c>
      <c r="Q25" s="463"/>
      <c r="R25" s="483"/>
      <c r="S25" s="491"/>
      <c r="T25" s="482"/>
      <c r="U25" s="483"/>
      <c r="V25" s="484"/>
      <c r="W25" s="470" t="str">
        <f t="shared" si="0"/>
        <v/>
      </c>
      <c r="X25" s="463"/>
      <c r="Y25" s="460"/>
      <c r="Z25" s="472" t="str">
        <f t="shared" si="1"/>
        <v/>
      </c>
      <c r="AA25" s="473" t="str">
        <f t="shared" si="2"/>
        <v/>
      </c>
      <c r="AB25" s="461" t="str">
        <f t="shared" si="3"/>
        <v/>
      </c>
      <c r="AC25" s="485" t="str">
        <f t="shared" si="4"/>
        <v/>
      </c>
      <c r="AD25" s="486"/>
      <c r="AE25" s="487"/>
    </row>
    <row r="26" spans="2:31">
      <c r="B26" s="477">
        <v>18</v>
      </c>
      <c r="C26" s="457"/>
      <c r="D26" s="457"/>
      <c r="E26" s="489"/>
      <c r="F26" s="493"/>
      <c r="G26" s="459" t="str">
        <f t="shared" si="7"/>
        <v/>
      </c>
      <c r="H26" s="459"/>
      <c r="I26" s="460"/>
      <c r="J26" s="461" t="str">
        <f t="shared" si="5"/>
        <v/>
      </c>
      <c r="K26" s="490"/>
      <c r="L26" s="491"/>
      <c r="M26" s="463"/>
      <c r="N26" s="483"/>
      <c r="O26" s="492"/>
      <c r="P26" s="464" t="str">
        <f t="shared" si="6"/>
        <v/>
      </c>
      <c r="Q26" s="463"/>
      <c r="R26" s="483"/>
      <c r="S26" s="491"/>
      <c r="T26" s="482"/>
      <c r="U26" s="483"/>
      <c r="V26" s="484"/>
      <c r="W26" s="470" t="str">
        <f t="shared" si="0"/>
        <v/>
      </c>
      <c r="X26" s="463"/>
      <c r="Y26" s="460"/>
      <c r="Z26" s="472" t="str">
        <f t="shared" si="1"/>
        <v/>
      </c>
      <c r="AA26" s="473" t="str">
        <f t="shared" si="2"/>
        <v/>
      </c>
      <c r="AB26" s="461" t="str">
        <f t="shared" si="3"/>
        <v/>
      </c>
      <c r="AC26" s="485" t="str">
        <f t="shared" si="4"/>
        <v/>
      </c>
      <c r="AD26" s="486"/>
      <c r="AE26" s="487"/>
    </row>
    <row r="27" spans="2:31">
      <c r="B27" s="477">
        <v>19</v>
      </c>
      <c r="C27" s="457"/>
      <c r="D27" s="457"/>
      <c r="E27" s="489"/>
      <c r="F27" s="493"/>
      <c r="G27" s="459" t="str">
        <f t="shared" si="7"/>
        <v/>
      </c>
      <c r="H27" s="459"/>
      <c r="I27" s="460"/>
      <c r="J27" s="461" t="str">
        <f t="shared" si="5"/>
        <v/>
      </c>
      <c r="K27" s="490"/>
      <c r="L27" s="491"/>
      <c r="M27" s="463"/>
      <c r="N27" s="483"/>
      <c r="O27" s="492"/>
      <c r="P27" s="464" t="str">
        <f t="shared" si="6"/>
        <v/>
      </c>
      <c r="Q27" s="463"/>
      <c r="R27" s="483"/>
      <c r="S27" s="491"/>
      <c r="T27" s="482"/>
      <c r="U27" s="483"/>
      <c r="V27" s="484"/>
      <c r="W27" s="470" t="str">
        <f t="shared" si="0"/>
        <v/>
      </c>
      <c r="X27" s="463"/>
      <c r="Y27" s="460"/>
      <c r="Z27" s="472" t="str">
        <f t="shared" si="1"/>
        <v/>
      </c>
      <c r="AA27" s="473" t="str">
        <f t="shared" si="2"/>
        <v/>
      </c>
      <c r="AB27" s="461" t="str">
        <f t="shared" si="3"/>
        <v/>
      </c>
      <c r="AC27" s="485" t="str">
        <f t="shared" si="4"/>
        <v/>
      </c>
      <c r="AD27" s="486"/>
      <c r="AE27" s="487"/>
    </row>
    <row r="28" spans="2:31">
      <c r="B28" s="477">
        <v>20</v>
      </c>
      <c r="C28" s="457"/>
      <c r="D28" s="457"/>
      <c r="E28" s="489"/>
      <c r="F28" s="493"/>
      <c r="G28" s="459" t="str">
        <f t="shared" si="7"/>
        <v/>
      </c>
      <c r="H28" s="459"/>
      <c r="I28" s="460"/>
      <c r="J28" s="461" t="str">
        <f t="shared" si="5"/>
        <v/>
      </c>
      <c r="K28" s="490"/>
      <c r="L28" s="491"/>
      <c r="M28" s="463"/>
      <c r="N28" s="483"/>
      <c r="O28" s="492"/>
      <c r="P28" s="464" t="str">
        <f t="shared" si="6"/>
        <v/>
      </c>
      <c r="Q28" s="463"/>
      <c r="R28" s="483"/>
      <c r="S28" s="491"/>
      <c r="T28" s="482"/>
      <c r="U28" s="483"/>
      <c r="V28" s="484"/>
      <c r="W28" s="470" t="str">
        <f t="shared" si="0"/>
        <v/>
      </c>
      <c r="X28" s="463"/>
      <c r="Y28" s="460"/>
      <c r="Z28" s="472" t="str">
        <f t="shared" si="1"/>
        <v/>
      </c>
      <c r="AA28" s="473" t="str">
        <f t="shared" si="2"/>
        <v/>
      </c>
      <c r="AB28" s="461" t="str">
        <f t="shared" si="3"/>
        <v/>
      </c>
      <c r="AC28" s="485" t="str">
        <f t="shared" si="4"/>
        <v/>
      </c>
      <c r="AD28" s="486"/>
      <c r="AE28" s="487"/>
    </row>
    <row r="29" spans="2:31">
      <c r="B29" s="477">
        <v>21</v>
      </c>
      <c r="C29" s="457"/>
      <c r="D29" s="457"/>
      <c r="E29" s="489"/>
      <c r="F29" s="493"/>
      <c r="G29" s="459" t="str">
        <f t="shared" si="7"/>
        <v/>
      </c>
      <c r="H29" s="459"/>
      <c r="I29" s="460"/>
      <c r="J29" s="461" t="str">
        <f t="shared" si="5"/>
        <v/>
      </c>
      <c r="K29" s="490"/>
      <c r="L29" s="491"/>
      <c r="M29" s="463"/>
      <c r="N29" s="483"/>
      <c r="O29" s="492"/>
      <c r="P29" s="464" t="str">
        <f t="shared" si="6"/>
        <v/>
      </c>
      <c r="Q29" s="463"/>
      <c r="R29" s="483"/>
      <c r="S29" s="491"/>
      <c r="T29" s="482"/>
      <c r="U29" s="483"/>
      <c r="V29" s="484"/>
      <c r="W29" s="470" t="str">
        <f t="shared" si="0"/>
        <v/>
      </c>
      <c r="X29" s="463"/>
      <c r="Y29" s="460"/>
      <c r="Z29" s="472" t="str">
        <f t="shared" si="1"/>
        <v/>
      </c>
      <c r="AA29" s="473" t="str">
        <f t="shared" si="2"/>
        <v/>
      </c>
      <c r="AB29" s="461" t="str">
        <f t="shared" si="3"/>
        <v/>
      </c>
      <c r="AC29" s="485" t="str">
        <f t="shared" si="4"/>
        <v/>
      </c>
      <c r="AD29" s="486"/>
      <c r="AE29" s="487"/>
    </row>
    <row r="30" spans="2:31">
      <c r="B30" s="477">
        <v>22</v>
      </c>
      <c r="C30" s="457"/>
      <c r="D30" s="457"/>
      <c r="E30" s="489"/>
      <c r="F30" s="493"/>
      <c r="G30" s="459" t="str">
        <f t="shared" si="7"/>
        <v/>
      </c>
      <c r="H30" s="459"/>
      <c r="I30" s="460"/>
      <c r="J30" s="461" t="str">
        <f t="shared" si="5"/>
        <v/>
      </c>
      <c r="K30" s="490"/>
      <c r="L30" s="491"/>
      <c r="M30" s="463"/>
      <c r="N30" s="483"/>
      <c r="O30" s="492"/>
      <c r="P30" s="464" t="str">
        <f t="shared" si="6"/>
        <v/>
      </c>
      <c r="Q30" s="463"/>
      <c r="R30" s="483"/>
      <c r="S30" s="491"/>
      <c r="T30" s="482"/>
      <c r="U30" s="483"/>
      <c r="V30" s="484"/>
      <c r="W30" s="470" t="str">
        <f t="shared" si="0"/>
        <v/>
      </c>
      <c r="X30" s="463"/>
      <c r="Y30" s="460"/>
      <c r="Z30" s="472" t="str">
        <f t="shared" si="1"/>
        <v/>
      </c>
      <c r="AA30" s="473" t="str">
        <f t="shared" si="2"/>
        <v/>
      </c>
      <c r="AB30" s="461" t="str">
        <f t="shared" si="3"/>
        <v/>
      </c>
      <c r="AC30" s="485" t="str">
        <f t="shared" si="4"/>
        <v/>
      </c>
      <c r="AD30" s="486"/>
      <c r="AE30" s="487"/>
    </row>
    <row r="31" spans="2:31">
      <c r="B31" s="477">
        <v>23</v>
      </c>
      <c r="C31" s="457"/>
      <c r="D31" s="457"/>
      <c r="E31" s="489"/>
      <c r="F31" s="493"/>
      <c r="G31" s="459" t="str">
        <f t="shared" si="7"/>
        <v/>
      </c>
      <c r="H31" s="459"/>
      <c r="I31" s="460"/>
      <c r="J31" s="461" t="str">
        <f t="shared" si="5"/>
        <v/>
      </c>
      <c r="K31" s="490"/>
      <c r="L31" s="491"/>
      <c r="M31" s="463"/>
      <c r="N31" s="483"/>
      <c r="O31" s="492"/>
      <c r="P31" s="464" t="str">
        <f t="shared" si="6"/>
        <v/>
      </c>
      <c r="Q31" s="463"/>
      <c r="R31" s="483"/>
      <c r="S31" s="491"/>
      <c r="T31" s="482"/>
      <c r="U31" s="483"/>
      <c r="V31" s="484"/>
      <c r="W31" s="470" t="str">
        <f t="shared" si="0"/>
        <v/>
      </c>
      <c r="X31" s="463"/>
      <c r="Y31" s="460"/>
      <c r="Z31" s="472" t="str">
        <f t="shared" si="1"/>
        <v/>
      </c>
      <c r="AA31" s="473" t="str">
        <f t="shared" si="2"/>
        <v/>
      </c>
      <c r="AB31" s="461" t="str">
        <f t="shared" si="3"/>
        <v/>
      </c>
      <c r="AC31" s="485" t="str">
        <f t="shared" si="4"/>
        <v/>
      </c>
      <c r="AD31" s="486"/>
      <c r="AE31" s="487"/>
    </row>
    <row r="32" spans="2:31">
      <c r="B32" s="477">
        <v>24</v>
      </c>
      <c r="C32" s="457"/>
      <c r="D32" s="457"/>
      <c r="E32" s="489"/>
      <c r="F32" s="493"/>
      <c r="G32" s="459" t="str">
        <f t="shared" si="7"/>
        <v/>
      </c>
      <c r="H32" s="459"/>
      <c r="I32" s="460"/>
      <c r="J32" s="461" t="str">
        <f t="shared" si="5"/>
        <v/>
      </c>
      <c r="K32" s="490"/>
      <c r="L32" s="491"/>
      <c r="M32" s="463"/>
      <c r="N32" s="483"/>
      <c r="O32" s="492"/>
      <c r="P32" s="464" t="str">
        <f t="shared" si="6"/>
        <v/>
      </c>
      <c r="Q32" s="463"/>
      <c r="R32" s="483"/>
      <c r="S32" s="491"/>
      <c r="T32" s="482"/>
      <c r="U32" s="483"/>
      <c r="V32" s="484"/>
      <c r="W32" s="470" t="str">
        <f t="shared" si="0"/>
        <v/>
      </c>
      <c r="X32" s="463"/>
      <c r="Y32" s="460"/>
      <c r="Z32" s="472" t="str">
        <f t="shared" si="1"/>
        <v/>
      </c>
      <c r="AA32" s="473" t="str">
        <f t="shared" si="2"/>
        <v/>
      </c>
      <c r="AB32" s="461" t="str">
        <f t="shared" si="3"/>
        <v/>
      </c>
      <c r="AC32" s="485" t="str">
        <f t="shared" si="4"/>
        <v/>
      </c>
      <c r="AD32" s="486"/>
      <c r="AE32" s="487"/>
    </row>
    <row r="33" spans="2:31">
      <c r="B33" s="477">
        <v>25</v>
      </c>
      <c r="C33" s="457"/>
      <c r="D33" s="457"/>
      <c r="E33" s="489"/>
      <c r="F33" s="493"/>
      <c r="G33" s="459" t="str">
        <f t="shared" si="7"/>
        <v/>
      </c>
      <c r="H33" s="459"/>
      <c r="I33" s="460"/>
      <c r="J33" s="461" t="str">
        <f t="shared" si="5"/>
        <v/>
      </c>
      <c r="K33" s="490"/>
      <c r="L33" s="491"/>
      <c r="M33" s="463"/>
      <c r="N33" s="483"/>
      <c r="O33" s="492"/>
      <c r="P33" s="464" t="str">
        <f t="shared" si="6"/>
        <v/>
      </c>
      <c r="Q33" s="463"/>
      <c r="R33" s="483"/>
      <c r="S33" s="491"/>
      <c r="T33" s="482"/>
      <c r="U33" s="483"/>
      <c r="V33" s="484"/>
      <c r="W33" s="470" t="str">
        <f t="shared" si="0"/>
        <v/>
      </c>
      <c r="X33" s="463"/>
      <c r="Y33" s="460"/>
      <c r="Z33" s="472" t="str">
        <f t="shared" si="1"/>
        <v/>
      </c>
      <c r="AA33" s="473" t="str">
        <f t="shared" si="2"/>
        <v/>
      </c>
      <c r="AB33" s="461" t="str">
        <f t="shared" si="3"/>
        <v/>
      </c>
      <c r="AC33" s="485" t="str">
        <f t="shared" si="4"/>
        <v/>
      </c>
      <c r="AD33" s="486"/>
      <c r="AE33" s="487"/>
    </row>
    <row r="34" spans="2:31">
      <c r="B34" s="477">
        <v>26</v>
      </c>
      <c r="C34" s="457"/>
      <c r="D34" s="457"/>
      <c r="E34" s="489"/>
      <c r="F34" s="493"/>
      <c r="G34" s="459" t="str">
        <f t="shared" si="7"/>
        <v/>
      </c>
      <c r="H34" s="459"/>
      <c r="I34" s="460"/>
      <c r="J34" s="461" t="str">
        <f t="shared" si="5"/>
        <v/>
      </c>
      <c r="K34" s="490"/>
      <c r="L34" s="491"/>
      <c r="M34" s="463"/>
      <c r="N34" s="483"/>
      <c r="O34" s="492"/>
      <c r="P34" s="464" t="str">
        <f t="shared" si="6"/>
        <v/>
      </c>
      <c r="Q34" s="463"/>
      <c r="R34" s="483"/>
      <c r="S34" s="491"/>
      <c r="T34" s="482"/>
      <c r="U34" s="483"/>
      <c r="V34" s="484"/>
      <c r="W34" s="470" t="str">
        <f t="shared" si="0"/>
        <v/>
      </c>
      <c r="X34" s="463"/>
      <c r="Y34" s="460"/>
      <c r="Z34" s="472" t="str">
        <f t="shared" si="1"/>
        <v/>
      </c>
      <c r="AA34" s="473" t="str">
        <f t="shared" si="2"/>
        <v/>
      </c>
      <c r="AB34" s="461" t="str">
        <f t="shared" si="3"/>
        <v/>
      </c>
      <c r="AC34" s="485" t="str">
        <f t="shared" si="4"/>
        <v/>
      </c>
      <c r="AD34" s="486"/>
      <c r="AE34" s="487"/>
    </row>
    <row r="35" spans="2:31">
      <c r="B35" s="477">
        <v>27</v>
      </c>
      <c r="C35" s="457"/>
      <c r="D35" s="457"/>
      <c r="E35" s="489"/>
      <c r="F35" s="493"/>
      <c r="G35" s="459" t="str">
        <f t="shared" si="7"/>
        <v/>
      </c>
      <c r="H35" s="459"/>
      <c r="I35" s="460"/>
      <c r="J35" s="461" t="str">
        <f t="shared" si="5"/>
        <v/>
      </c>
      <c r="K35" s="490"/>
      <c r="L35" s="491"/>
      <c r="M35" s="463"/>
      <c r="N35" s="483"/>
      <c r="O35" s="492"/>
      <c r="P35" s="464" t="str">
        <f t="shared" si="6"/>
        <v/>
      </c>
      <c r="Q35" s="463"/>
      <c r="R35" s="483"/>
      <c r="S35" s="491"/>
      <c r="T35" s="482"/>
      <c r="U35" s="483"/>
      <c r="V35" s="484"/>
      <c r="W35" s="470" t="str">
        <f t="shared" si="0"/>
        <v/>
      </c>
      <c r="X35" s="463"/>
      <c r="Y35" s="460"/>
      <c r="Z35" s="472" t="str">
        <f t="shared" si="1"/>
        <v/>
      </c>
      <c r="AA35" s="473" t="str">
        <f t="shared" si="2"/>
        <v/>
      </c>
      <c r="AB35" s="461" t="str">
        <f t="shared" si="3"/>
        <v/>
      </c>
      <c r="AC35" s="485" t="str">
        <f t="shared" si="4"/>
        <v/>
      </c>
      <c r="AD35" s="486"/>
      <c r="AE35" s="487"/>
    </row>
    <row r="36" spans="2:31">
      <c r="B36" s="477">
        <v>28</v>
      </c>
      <c r="C36" s="457"/>
      <c r="D36" s="457"/>
      <c r="E36" s="489"/>
      <c r="F36" s="493"/>
      <c r="G36" s="459" t="str">
        <f t="shared" si="7"/>
        <v/>
      </c>
      <c r="H36" s="459"/>
      <c r="I36" s="460"/>
      <c r="J36" s="461" t="str">
        <f t="shared" si="5"/>
        <v/>
      </c>
      <c r="K36" s="490"/>
      <c r="L36" s="491"/>
      <c r="M36" s="463"/>
      <c r="N36" s="483"/>
      <c r="O36" s="492"/>
      <c r="P36" s="464" t="str">
        <f t="shared" si="6"/>
        <v/>
      </c>
      <c r="Q36" s="463"/>
      <c r="R36" s="483"/>
      <c r="S36" s="491"/>
      <c r="T36" s="482"/>
      <c r="U36" s="483"/>
      <c r="V36" s="484"/>
      <c r="W36" s="470" t="str">
        <f t="shared" si="0"/>
        <v/>
      </c>
      <c r="X36" s="463"/>
      <c r="Y36" s="460"/>
      <c r="Z36" s="472" t="str">
        <f t="shared" si="1"/>
        <v/>
      </c>
      <c r="AA36" s="473" t="str">
        <f t="shared" si="2"/>
        <v/>
      </c>
      <c r="AB36" s="461" t="str">
        <f t="shared" si="3"/>
        <v/>
      </c>
      <c r="AC36" s="485" t="str">
        <f t="shared" si="4"/>
        <v/>
      </c>
      <c r="AD36" s="486"/>
      <c r="AE36" s="487"/>
    </row>
    <row r="37" spans="2:31">
      <c r="B37" s="477">
        <v>29</v>
      </c>
      <c r="C37" s="457"/>
      <c r="D37" s="457"/>
      <c r="E37" s="489"/>
      <c r="F37" s="493"/>
      <c r="G37" s="459" t="str">
        <f t="shared" si="7"/>
        <v/>
      </c>
      <c r="H37" s="459"/>
      <c r="I37" s="460"/>
      <c r="J37" s="461" t="str">
        <f t="shared" si="5"/>
        <v/>
      </c>
      <c r="K37" s="490"/>
      <c r="L37" s="491"/>
      <c r="M37" s="463"/>
      <c r="N37" s="483"/>
      <c r="O37" s="492"/>
      <c r="P37" s="464" t="str">
        <f t="shared" si="6"/>
        <v/>
      </c>
      <c r="Q37" s="463"/>
      <c r="R37" s="483"/>
      <c r="S37" s="491"/>
      <c r="T37" s="482"/>
      <c r="U37" s="483"/>
      <c r="V37" s="484"/>
      <c r="W37" s="470" t="str">
        <f t="shared" si="0"/>
        <v/>
      </c>
      <c r="X37" s="463"/>
      <c r="Y37" s="460"/>
      <c r="Z37" s="472" t="str">
        <f t="shared" si="1"/>
        <v/>
      </c>
      <c r="AA37" s="473" t="str">
        <f t="shared" si="2"/>
        <v/>
      </c>
      <c r="AB37" s="461" t="str">
        <f t="shared" si="3"/>
        <v/>
      </c>
      <c r="AC37" s="485" t="str">
        <f t="shared" si="4"/>
        <v/>
      </c>
      <c r="AD37" s="486"/>
      <c r="AE37" s="487"/>
    </row>
    <row r="38" spans="2:31">
      <c r="B38" s="477">
        <v>30</v>
      </c>
      <c r="C38" s="457"/>
      <c r="D38" s="457"/>
      <c r="E38" s="489"/>
      <c r="F38" s="493"/>
      <c r="G38" s="459" t="str">
        <f t="shared" si="7"/>
        <v/>
      </c>
      <c r="H38" s="459"/>
      <c r="I38" s="460"/>
      <c r="J38" s="461" t="str">
        <f t="shared" si="5"/>
        <v/>
      </c>
      <c r="K38" s="490"/>
      <c r="L38" s="491"/>
      <c r="M38" s="463"/>
      <c r="N38" s="483"/>
      <c r="O38" s="492"/>
      <c r="P38" s="464" t="str">
        <f t="shared" si="6"/>
        <v/>
      </c>
      <c r="Q38" s="463"/>
      <c r="R38" s="483"/>
      <c r="S38" s="491"/>
      <c r="T38" s="482"/>
      <c r="U38" s="483"/>
      <c r="V38" s="484"/>
      <c r="W38" s="470" t="str">
        <f t="shared" si="0"/>
        <v/>
      </c>
      <c r="X38" s="463"/>
      <c r="Y38" s="460"/>
      <c r="Z38" s="472" t="str">
        <f t="shared" si="1"/>
        <v/>
      </c>
      <c r="AA38" s="473" t="str">
        <f t="shared" si="2"/>
        <v/>
      </c>
      <c r="AB38" s="461" t="str">
        <f t="shared" si="3"/>
        <v/>
      </c>
      <c r="AC38" s="485" t="str">
        <f t="shared" si="4"/>
        <v/>
      </c>
      <c r="AD38" s="486"/>
      <c r="AE38" s="487"/>
    </row>
    <row r="39" spans="2:31">
      <c r="B39" s="477">
        <v>31</v>
      </c>
      <c r="C39" s="457"/>
      <c r="D39" s="457"/>
      <c r="E39" s="489"/>
      <c r="F39" s="493"/>
      <c r="G39" s="459" t="str">
        <f t="shared" si="7"/>
        <v/>
      </c>
      <c r="H39" s="459"/>
      <c r="I39" s="460"/>
      <c r="J39" s="461" t="str">
        <f t="shared" si="5"/>
        <v/>
      </c>
      <c r="K39" s="490"/>
      <c r="L39" s="491"/>
      <c r="M39" s="463"/>
      <c r="N39" s="483"/>
      <c r="O39" s="492"/>
      <c r="P39" s="464" t="str">
        <f t="shared" si="6"/>
        <v/>
      </c>
      <c r="Q39" s="463"/>
      <c r="R39" s="483"/>
      <c r="S39" s="491"/>
      <c r="T39" s="482"/>
      <c r="U39" s="483"/>
      <c r="V39" s="484"/>
      <c r="W39" s="470" t="str">
        <f t="shared" si="0"/>
        <v/>
      </c>
      <c r="X39" s="463"/>
      <c r="Y39" s="460"/>
      <c r="Z39" s="472" t="str">
        <f t="shared" si="1"/>
        <v/>
      </c>
      <c r="AA39" s="473" t="str">
        <f t="shared" si="2"/>
        <v/>
      </c>
      <c r="AB39" s="461" t="str">
        <f t="shared" si="3"/>
        <v/>
      </c>
      <c r="AC39" s="485" t="str">
        <f t="shared" si="4"/>
        <v/>
      </c>
      <c r="AD39" s="486"/>
      <c r="AE39" s="487"/>
    </row>
    <row r="40" spans="2:31">
      <c r="B40" s="477">
        <v>32</v>
      </c>
      <c r="C40" s="457"/>
      <c r="D40" s="457"/>
      <c r="E40" s="489"/>
      <c r="F40" s="493"/>
      <c r="G40" s="459" t="str">
        <f t="shared" si="7"/>
        <v/>
      </c>
      <c r="H40" s="459"/>
      <c r="I40" s="460"/>
      <c r="J40" s="461" t="str">
        <f t="shared" si="5"/>
        <v/>
      </c>
      <c r="K40" s="490"/>
      <c r="L40" s="491"/>
      <c r="M40" s="463"/>
      <c r="N40" s="483"/>
      <c r="O40" s="492"/>
      <c r="P40" s="464" t="str">
        <f t="shared" si="6"/>
        <v/>
      </c>
      <c r="Q40" s="463"/>
      <c r="R40" s="483"/>
      <c r="S40" s="491"/>
      <c r="T40" s="482"/>
      <c r="U40" s="483"/>
      <c r="V40" s="484"/>
      <c r="W40" s="470" t="str">
        <f t="shared" si="0"/>
        <v/>
      </c>
      <c r="X40" s="463"/>
      <c r="Y40" s="460"/>
      <c r="Z40" s="472" t="str">
        <f t="shared" si="1"/>
        <v/>
      </c>
      <c r="AA40" s="473" t="str">
        <f t="shared" si="2"/>
        <v/>
      </c>
      <c r="AB40" s="461" t="str">
        <f t="shared" si="3"/>
        <v/>
      </c>
      <c r="AC40" s="485" t="str">
        <f t="shared" si="4"/>
        <v/>
      </c>
      <c r="AD40" s="486"/>
      <c r="AE40" s="487"/>
    </row>
    <row r="41" spans="2:31">
      <c r="B41" s="477">
        <v>33</v>
      </c>
      <c r="C41" s="457"/>
      <c r="D41" s="457"/>
      <c r="E41" s="489"/>
      <c r="F41" s="493"/>
      <c r="G41" s="459" t="str">
        <f t="shared" si="7"/>
        <v/>
      </c>
      <c r="H41" s="459"/>
      <c r="I41" s="460"/>
      <c r="J41" s="461" t="str">
        <f t="shared" si="5"/>
        <v/>
      </c>
      <c r="K41" s="490"/>
      <c r="L41" s="491"/>
      <c r="M41" s="463"/>
      <c r="N41" s="483"/>
      <c r="O41" s="492"/>
      <c r="P41" s="464" t="str">
        <f t="shared" si="6"/>
        <v/>
      </c>
      <c r="Q41" s="463"/>
      <c r="R41" s="483"/>
      <c r="S41" s="491"/>
      <c r="T41" s="482"/>
      <c r="U41" s="483"/>
      <c r="V41" s="484"/>
      <c r="W41" s="470" t="str">
        <f t="shared" si="0"/>
        <v/>
      </c>
      <c r="X41" s="463"/>
      <c r="Y41" s="460"/>
      <c r="Z41" s="472" t="str">
        <f t="shared" si="1"/>
        <v/>
      </c>
      <c r="AA41" s="473" t="str">
        <f t="shared" si="2"/>
        <v/>
      </c>
      <c r="AB41" s="461" t="str">
        <f t="shared" si="3"/>
        <v/>
      </c>
      <c r="AC41" s="485" t="str">
        <f t="shared" si="4"/>
        <v/>
      </c>
      <c r="AD41" s="486"/>
      <c r="AE41" s="487"/>
    </row>
    <row r="42" spans="2:31">
      <c r="B42" s="477">
        <v>34</v>
      </c>
      <c r="C42" s="457"/>
      <c r="D42" s="457"/>
      <c r="E42" s="489"/>
      <c r="F42" s="493"/>
      <c r="G42" s="459" t="str">
        <f t="shared" si="7"/>
        <v/>
      </c>
      <c r="H42" s="459"/>
      <c r="I42" s="460"/>
      <c r="J42" s="461" t="str">
        <f t="shared" si="5"/>
        <v/>
      </c>
      <c r="K42" s="490"/>
      <c r="L42" s="491"/>
      <c r="M42" s="463"/>
      <c r="N42" s="483"/>
      <c r="O42" s="492"/>
      <c r="P42" s="464" t="str">
        <f t="shared" si="6"/>
        <v/>
      </c>
      <c r="Q42" s="463"/>
      <c r="R42" s="483"/>
      <c r="S42" s="491"/>
      <c r="T42" s="482"/>
      <c r="U42" s="483"/>
      <c r="V42" s="484"/>
      <c r="W42" s="470" t="str">
        <f t="shared" si="0"/>
        <v/>
      </c>
      <c r="X42" s="463"/>
      <c r="Y42" s="460"/>
      <c r="Z42" s="472" t="str">
        <f t="shared" si="1"/>
        <v/>
      </c>
      <c r="AA42" s="473" t="str">
        <f t="shared" si="2"/>
        <v/>
      </c>
      <c r="AB42" s="461" t="str">
        <f t="shared" si="3"/>
        <v/>
      </c>
      <c r="AC42" s="485" t="str">
        <f t="shared" si="4"/>
        <v/>
      </c>
      <c r="AD42" s="486"/>
      <c r="AE42" s="487"/>
    </row>
    <row r="43" spans="2:31">
      <c r="B43" s="477">
        <v>35</v>
      </c>
      <c r="C43" s="457"/>
      <c r="D43" s="457"/>
      <c r="E43" s="489"/>
      <c r="F43" s="493"/>
      <c r="G43" s="459" t="str">
        <f t="shared" si="7"/>
        <v/>
      </c>
      <c r="H43" s="459"/>
      <c r="I43" s="460"/>
      <c r="J43" s="461" t="str">
        <f t="shared" si="5"/>
        <v/>
      </c>
      <c r="K43" s="490"/>
      <c r="L43" s="491"/>
      <c r="M43" s="463"/>
      <c r="N43" s="483"/>
      <c r="O43" s="492"/>
      <c r="P43" s="464" t="str">
        <f t="shared" si="6"/>
        <v/>
      </c>
      <c r="Q43" s="463"/>
      <c r="R43" s="483"/>
      <c r="S43" s="491"/>
      <c r="T43" s="482"/>
      <c r="U43" s="483"/>
      <c r="V43" s="484"/>
      <c r="W43" s="470" t="str">
        <f t="shared" si="0"/>
        <v/>
      </c>
      <c r="X43" s="463"/>
      <c r="Y43" s="460"/>
      <c r="Z43" s="472" t="str">
        <f t="shared" si="1"/>
        <v/>
      </c>
      <c r="AA43" s="473" t="str">
        <f t="shared" si="2"/>
        <v/>
      </c>
      <c r="AB43" s="461" t="str">
        <f t="shared" si="3"/>
        <v/>
      </c>
      <c r="AC43" s="485" t="str">
        <f t="shared" si="4"/>
        <v/>
      </c>
      <c r="AD43" s="486"/>
      <c r="AE43" s="487"/>
    </row>
    <row r="44" spans="2:31">
      <c r="B44" s="477">
        <v>36</v>
      </c>
      <c r="C44" s="457"/>
      <c r="D44" s="457"/>
      <c r="E44" s="489"/>
      <c r="F44" s="493"/>
      <c r="G44" s="459" t="str">
        <f t="shared" si="7"/>
        <v/>
      </c>
      <c r="H44" s="459"/>
      <c r="I44" s="460"/>
      <c r="J44" s="461" t="str">
        <f t="shared" si="5"/>
        <v/>
      </c>
      <c r="K44" s="490"/>
      <c r="L44" s="491"/>
      <c r="M44" s="463"/>
      <c r="N44" s="483"/>
      <c r="O44" s="492"/>
      <c r="P44" s="464" t="str">
        <f t="shared" si="6"/>
        <v/>
      </c>
      <c r="Q44" s="463"/>
      <c r="R44" s="483"/>
      <c r="S44" s="491"/>
      <c r="T44" s="482"/>
      <c r="U44" s="483"/>
      <c r="V44" s="484"/>
      <c r="W44" s="470" t="str">
        <f t="shared" si="0"/>
        <v/>
      </c>
      <c r="X44" s="463"/>
      <c r="Y44" s="460"/>
      <c r="Z44" s="472" t="str">
        <f t="shared" si="1"/>
        <v/>
      </c>
      <c r="AA44" s="473" t="str">
        <f t="shared" si="2"/>
        <v/>
      </c>
      <c r="AB44" s="461" t="str">
        <f t="shared" si="3"/>
        <v/>
      </c>
      <c r="AC44" s="485" t="str">
        <f t="shared" si="4"/>
        <v/>
      </c>
      <c r="AD44" s="486"/>
      <c r="AE44" s="487"/>
    </row>
    <row r="45" spans="2:31">
      <c r="B45" s="477">
        <v>37</v>
      </c>
      <c r="C45" s="457"/>
      <c r="D45" s="457"/>
      <c r="E45" s="489"/>
      <c r="F45" s="493"/>
      <c r="G45" s="459" t="str">
        <f t="shared" si="7"/>
        <v/>
      </c>
      <c r="H45" s="459"/>
      <c r="I45" s="460"/>
      <c r="J45" s="461" t="str">
        <f t="shared" si="5"/>
        <v/>
      </c>
      <c r="K45" s="490"/>
      <c r="L45" s="491"/>
      <c r="M45" s="463"/>
      <c r="N45" s="483"/>
      <c r="O45" s="492"/>
      <c r="P45" s="464" t="str">
        <f t="shared" si="6"/>
        <v/>
      </c>
      <c r="Q45" s="463"/>
      <c r="R45" s="483"/>
      <c r="S45" s="491"/>
      <c r="T45" s="482"/>
      <c r="U45" s="483"/>
      <c r="V45" s="484"/>
      <c r="W45" s="470" t="str">
        <f t="shared" si="0"/>
        <v/>
      </c>
      <c r="X45" s="463"/>
      <c r="Y45" s="460"/>
      <c r="Z45" s="472" t="str">
        <f t="shared" si="1"/>
        <v/>
      </c>
      <c r="AA45" s="473" t="str">
        <f t="shared" si="2"/>
        <v/>
      </c>
      <c r="AB45" s="461" t="str">
        <f t="shared" si="3"/>
        <v/>
      </c>
      <c r="AC45" s="485" t="str">
        <f t="shared" si="4"/>
        <v/>
      </c>
      <c r="AD45" s="486"/>
      <c r="AE45" s="487"/>
    </row>
    <row r="46" spans="2:31">
      <c r="B46" s="477">
        <v>38</v>
      </c>
      <c r="C46" s="457"/>
      <c r="D46" s="457"/>
      <c r="E46" s="489"/>
      <c r="F46" s="493"/>
      <c r="G46" s="459" t="str">
        <f t="shared" si="7"/>
        <v/>
      </c>
      <c r="H46" s="459"/>
      <c r="I46" s="460"/>
      <c r="J46" s="461" t="str">
        <f t="shared" si="5"/>
        <v/>
      </c>
      <c r="K46" s="490"/>
      <c r="L46" s="491"/>
      <c r="M46" s="463"/>
      <c r="N46" s="483"/>
      <c r="O46" s="492"/>
      <c r="P46" s="464" t="str">
        <f t="shared" si="6"/>
        <v/>
      </c>
      <c r="Q46" s="463"/>
      <c r="R46" s="483"/>
      <c r="S46" s="491"/>
      <c r="T46" s="482"/>
      <c r="U46" s="483"/>
      <c r="V46" s="484"/>
      <c r="W46" s="470" t="str">
        <f t="shared" si="0"/>
        <v/>
      </c>
      <c r="X46" s="463"/>
      <c r="Y46" s="460"/>
      <c r="Z46" s="472" t="str">
        <f t="shared" si="1"/>
        <v/>
      </c>
      <c r="AA46" s="473" t="str">
        <f t="shared" si="2"/>
        <v/>
      </c>
      <c r="AB46" s="461" t="str">
        <f t="shared" si="3"/>
        <v/>
      </c>
      <c r="AC46" s="485" t="str">
        <f t="shared" si="4"/>
        <v/>
      </c>
      <c r="AD46" s="486"/>
      <c r="AE46" s="487"/>
    </row>
    <row r="47" spans="2:31">
      <c r="B47" s="494">
        <v>39</v>
      </c>
      <c r="C47" s="495"/>
      <c r="D47" s="495"/>
      <c r="E47" s="496"/>
      <c r="F47" s="497"/>
      <c r="G47" s="498" t="str">
        <f t="shared" si="7"/>
        <v/>
      </c>
      <c r="H47" s="498"/>
      <c r="I47" s="499"/>
      <c r="J47" s="461" t="str">
        <f t="shared" si="5"/>
        <v/>
      </c>
      <c r="K47" s="500"/>
      <c r="L47" s="501"/>
      <c r="M47" s="502"/>
      <c r="N47" s="503"/>
      <c r="O47" s="504"/>
      <c r="P47" s="505"/>
      <c r="Q47" s="502"/>
      <c r="R47" s="503"/>
      <c r="S47" s="501"/>
      <c r="T47" s="506"/>
      <c r="U47" s="503"/>
      <c r="V47" s="507"/>
      <c r="W47" s="508"/>
      <c r="X47" s="502"/>
      <c r="Y47" s="499"/>
      <c r="Z47" s="509" t="str">
        <f t="shared" si="1"/>
        <v/>
      </c>
      <c r="AA47" s="510"/>
      <c r="AB47" s="461" t="str">
        <f t="shared" si="3"/>
        <v/>
      </c>
      <c r="AC47" s="511"/>
      <c r="AD47" s="486"/>
      <c r="AE47" s="487"/>
    </row>
    <row r="48" spans="2:31">
      <c r="B48" s="494">
        <v>40</v>
      </c>
      <c r="C48" s="495"/>
      <c r="D48" s="495"/>
      <c r="E48" s="496"/>
      <c r="F48" s="497"/>
      <c r="G48" s="498" t="str">
        <f t="shared" si="7"/>
        <v/>
      </c>
      <c r="H48" s="498"/>
      <c r="I48" s="499"/>
      <c r="J48" s="461" t="str">
        <f t="shared" si="5"/>
        <v/>
      </c>
      <c r="K48" s="500"/>
      <c r="L48" s="501"/>
      <c r="M48" s="502"/>
      <c r="N48" s="503"/>
      <c r="O48" s="504"/>
      <c r="P48" s="505"/>
      <c r="Q48" s="502"/>
      <c r="R48" s="503"/>
      <c r="S48" s="501"/>
      <c r="T48" s="506"/>
      <c r="U48" s="503"/>
      <c r="V48" s="507"/>
      <c r="W48" s="508"/>
      <c r="X48" s="502"/>
      <c r="Y48" s="499"/>
      <c r="Z48" s="509" t="str">
        <f t="shared" si="1"/>
        <v/>
      </c>
      <c r="AA48" s="510"/>
      <c r="AB48" s="461" t="str">
        <f t="shared" si="3"/>
        <v/>
      </c>
      <c r="AC48" s="511"/>
      <c r="AD48" s="486"/>
      <c r="AE48" s="487"/>
    </row>
    <row r="49" spans="2:31">
      <c r="B49" s="477">
        <v>41</v>
      </c>
      <c r="C49" s="495"/>
      <c r="D49" s="495"/>
      <c r="E49" s="496"/>
      <c r="F49" s="497"/>
      <c r="G49" s="498" t="str">
        <f t="shared" si="7"/>
        <v/>
      </c>
      <c r="H49" s="498"/>
      <c r="I49" s="499"/>
      <c r="J49" s="461" t="str">
        <f t="shared" si="5"/>
        <v/>
      </c>
      <c r="K49" s="500"/>
      <c r="L49" s="501"/>
      <c r="M49" s="502"/>
      <c r="N49" s="503"/>
      <c r="O49" s="504"/>
      <c r="P49" s="505"/>
      <c r="Q49" s="502"/>
      <c r="R49" s="503"/>
      <c r="S49" s="501"/>
      <c r="T49" s="506"/>
      <c r="U49" s="503"/>
      <c r="V49" s="507"/>
      <c r="W49" s="508"/>
      <c r="X49" s="502"/>
      <c r="Y49" s="499"/>
      <c r="Z49" s="509" t="str">
        <f t="shared" si="1"/>
        <v/>
      </c>
      <c r="AA49" s="510"/>
      <c r="AB49" s="461" t="str">
        <f t="shared" si="3"/>
        <v/>
      </c>
      <c r="AC49" s="511"/>
      <c r="AD49" s="486"/>
      <c r="AE49" s="487"/>
    </row>
    <row r="50" spans="2:31">
      <c r="B50" s="477">
        <v>42</v>
      </c>
      <c r="C50" s="495"/>
      <c r="D50" s="495"/>
      <c r="E50" s="496"/>
      <c r="F50" s="497"/>
      <c r="G50" s="498" t="str">
        <f t="shared" si="7"/>
        <v/>
      </c>
      <c r="H50" s="498"/>
      <c r="I50" s="499"/>
      <c r="J50" s="461" t="str">
        <f t="shared" si="5"/>
        <v/>
      </c>
      <c r="K50" s="500"/>
      <c r="L50" s="501"/>
      <c r="M50" s="502"/>
      <c r="N50" s="503"/>
      <c r="O50" s="504"/>
      <c r="P50" s="505"/>
      <c r="Q50" s="502"/>
      <c r="R50" s="503"/>
      <c r="S50" s="501"/>
      <c r="T50" s="506"/>
      <c r="U50" s="503"/>
      <c r="V50" s="507"/>
      <c r="W50" s="508"/>
      <c r="X50" s="502"/>
      <c r="Y50" s="499"/>
      <c r="Z50" s="509" t="str">
        <f t="shared" si="1"/>
        <v/>
      </c>
      <c r="AA50" s="510"/>
      <c r="AB50" s="461" t="str">
        <f t="shared" si="3"/>
        <v/>
      </c>
      <c r="AC50" s="511"/>
      <c r="AD50" s="486"/>
      <c r="AE50" s="487"/>
    </row>
    <row r="51" spans="2:31">
      <c r="B51" s="494">
        <v>43</v>
      </c>
      <c r="C51" s="495"/>
      <c r="D51" s="495"/>
      <c r="E51" s="496"/>
      <c r="F51" s="497"/>
      <c r="G51" s="498" t="str">
        <f t="shared" si="7"/>
        <v/>
      </c>
      <c r="H51" s="498"/>
      <c r="I51" s="499"/>
      <c r="J51" s="461" t="str">
        <f t="shared" si="5"/>
        <v/>
      </c>
      <c r="K51" s="500"/>
      <c r="L51" s="501"/>
      <c r="M51" s="502"/>
      <c r="N51" s="503"/>
      <c r="O51" s="504"/>
      <c r="P51" s="505"/>
      <c r="Q51" s="502"/>
      <c r="R51" s="503"/>
      <c r="S51" s="501"/>
      <c r="T51" s="506"/>
      <c r="U51" s="503"/>
      <c r="V51" s="507"/>
      <c r="W51" s="508"/>
      <c r="X51" s="502"/>
      <c r="Y51" s="499"/>
      <c r="Z51" s="509" t="str">
        <f t="shared" si="1"/>
        <v/>
      </c>
      <c r="AA51" s="510"/>
      <c r="AB51" s="461" t="str">
        <f t="shared" si="3"/>
        <v/>
      </c>
      <c r="AC51" s="511"/>
      <c r="AD51" s="486"/>
      <c r="AE51" s="487"/>
    </row>
    <row r="52" spans="2:31">
      <c r="B52" s="494">
        <v>44</v>
      </c>
      <c r="C52" s="495"/>
      <c r="D52" s="495"/>
      <c r="E52" s="496"/>
      <c r="F52" s="497"/>
      <c r="G52" s="498" t="str">
        <f t="shared" si="7"/>
        <v/>
      </c>
      <c r="H52" s="498"/>
      <c r="I52" s="499"/>
      <c r="J52" s="461" t="str">
        <f t="shared" si="5"/>
        <v/>
      </c>
      <c r="K52" s="500"/>
      <c r="L52" s="501"/>
      <c r="M52" s="502"/>
      <c r="N52" s="503"/>
      <c r="O52" s="504"/>
      <c r="P52" s="505"/>
      <c r="Q52" s="502"/>
      <c r="R52" s="503"/>
      <c r="S52" s="501"/>
      <c r="T52" s="506"/>
      <c r="U52" s="503"/>
      <c r="V52" s="507"/>
      <c r="W52" s="508"/>
      <c r="X52" s="502"/>
      <c r="Y52" s="499"/>
      <c r="Z52" s="509" t="str">
        <f t="shared" si="1"/>
        <v/>
      </c>
      <c r="AA52" s="510"/>
      <c r="AB52" s="461" t="str">
        <f t="shared" si="3"/>
        <v/>
      </c>
      <c r="AC52" s="511"/>
      <c r="AD52" s="486"/>
      <c r="AE52" s="487"/>
    </row>
    <row r="53" spans="2:31">
      <c r="B53" s="477">
        <v>45</v>
      </c>
      <c r="C53" s="495"/>
      <c r="D53" s="495"/>
      <c r="E53" s="496"/>
      <c r="F53" s="497"/>
      <c r="G53" s="498" t="str">
        <f t="shared" si="7"/>
        <v/>
      </c>
      <c r="H53" s="498"/>
      <c r="I53" s="499"/>
      <c r="J53" s="461" t="str">
        <f t="shared" si="5"/>
        <v/>
      </c>
      <c r="K53" s="500"/>
      <c r="L53" s="501"/>
      <c r="M53" s="502"/>
      <c r="N53" s="503"/>
      <c r="O53" s="504"/>
      <c r="P53" s="505"/>
      <c r="Q53" s="502"/>
      <c r="R53" s="503"/>
      <c r="S53" s="501"/>
      <c r="T53" s="506"/>
      <c r="U53" s="503"/>
      <c r="V53" s="507"/>
      <c r="W53" s="508"/>
      <c r="X53" s="502"/>
      <c r="Y53" s="499"/>
      <c r="Z53" s="509" t="str">
        <f t="shared" si="1"/>
        <v/>
      </c>
      <c r="AA53" s="510"/>
      <c r="AB53" s="461" t="str">
        <f t="shared" si="3"/>
        <v/>
      </c>
      <c r="AC53" s="511"/>
      <c r="AD53" s="486"/>
      <c r="AE53" s="487"/>
    </row>
    <row r="54" spans="2:31">
      <c r="B54" s="494">
        <v>46</v>
      </c>
      <c r="C54" s="495"/>
      <c r="D54" s="495"/>
      <c r="E54" s="496"/>
      <c r="F54" s="497"/>
      <c r="G54" s="498" t="str">
        <f t="shared" si="7"/>
        <v/>
      </c>
      <c r="H54" s="498"/>
      <c r="I54" s="499"/>
      <c r="J54" s="461" t="str">
        <f t="shared" si="5"/>
        <v/>
      </c>
      <c r="K54" s="500"/>
      <c r="L54" s="501"/>
      <c r="M54" s="502"/>
      <c r="N54" s="503"/>
      <c r="O54" s="504"/>
      <c r="P54" s="505"/>
      <c r="Q54" s="502"/>
      <c r="R54" s="503"/>
      <c r="S54" s="501"/>
      <c r="T54" s="506"/>
      <c r="U54" s="503"/>
      <c r="V54" s="507"/>
      <c r="W54" s="508"/>
      <c r="X54" s="502"/>
      <c r="Y54" s="499"/>
      <c r="Z54" s="509" t="str">
        <f t="shared" si="1"/>
        <v/>
      </c>
      <c r="AA54" s="510"/>
      <c r="AB54" s="461" t="str">
        <f t="shared" si="3"/>
        <v/>
      </c>
      <c r="AC54" s="511"/>
      <c r="AD54" s="486"/>
      <c r="AE54" s="487"/>
    </row>
    <row r="55" spans="2:31">
      <c r="B55" s="477">
        <v>47</v>
      </c>
      <c r="C55" s="495"/>
      <c r="D55" s="495"/>
      <c r="E55" s="496"/>
      <c r="F55" s="497"/>
      <c r="G55" s="498" t="str">
        <f t="shared" si="7"/>
        <v/>
      </c>
      <c r="H55" s="498"/>
      <c r="I55" s="499"/>
      <c r="J55" s="461" t="str">
        <f t="shared" si="5"/>
        <v/>
      </c>
      <c r="K55" s="500"/>
      <c r="L55" s="501"/>
      <c r="M55" s="502"/>
      <c r="N55" s="503"/>
      <c r="O55" s="504"/>
      <c r="P55" s="505"/>
      <c r="Q55" s="502"/>
      <c r="R55" s="503"/>
      <c r="S55" s="501"/>
      <c r="T55" s="506"/>
      <c r="U55" s="503"/>
      <c r="V55" s="507"/>
      <c r="W55" s="508"/>
      <c r="X55" s="502"/>
      <c r="Y55" s="499"/>
      <c r="Z55" s="509" t="str">
        <f t="shared" si="1"/>
        <v/>
      </c>
      <c r="AA55" s="510"/>
      <c r="AB55" s="461" t="str">
        <f t="shared" si="3"/>
        <v/>
      </c>
      <c r="AC55" s="511"/>
      <c r="AD55" s="486"/>
      <c r="AE55" s="487"/>
    </row>
    <row r="56" spans="2:31">
      <c r="B56" s="477">
        <v>48</v>
      </c>
      <c r="C56" s="495"/>
      <c r="D56" s="495"/>
      <c r="E56" s="496"/>
      <c r="F56" s="497"/>
      <c r="G56" s="498" t="str">
        <f t="shared" si="7"/>
        <v/>
      </c>
      <c r="H56" s="498"/>
      <c r="I56" s="499"/>
      <c r="J56" s="461" t="str">
        <f t="shared" si="5"/>
        <v/>
      </c>
      <c r="K56" s="500"/>
      <c r="L56" s="501"/>
      <c r="M56" s="502"/>
      <c r="N56" s="503"/>
      <c r="O56" s="504"/>
      <c r="P56" s="505"/>
      <c r="Q56" s="502"/>
      <c r="R56" s="503"/>
      <c r="S56" s="501"/>
      <c r="T56" s="506"/>
      <c r="U56" s="503"/>
      <c r="V56" s="507"/>
      <c r="W56" s="508"/>
      <c r="X56" s="502"/>
      <c r="Y56" s="499"/>
      <c r="Z56" s="509" t="str">
        <f t="shared" si="1"/>
        <v/>
      </c>
      <c r="AA56" s="510"/>
      <c r="AB56" s="461" t="str">
        <f t="shared" si="3"/>
        <v/>
      </c>
      <c r="AC56" s="511"/>
      <c r="AD56" s="486"/>
      <c r="AE56" s="487"/>
    </row>
    <row r="57" spans="2:31">
      <c r="B57" s="494">
        <v>49</v>
      </c>
      <c r="C57" s="495"/>
      <c r="D57" s="495"/>
      <c r="E57" s="496"/>
      <c r="F57" s="497"/>
      <c r="G57" s="498" t="str">
        <f t="shared" si="7"/>
        <v/>
      </c>
      <c r="H57" s="498"/>
      <c r="I57" s="499"/>
      <c r="J57" s="461" t="str">
        <f t="shared" si="5"/>
        <v/>
      </c>
      <c r="K57" s="500"/>
      <c r="L57" s="501"/>
      <c r="M57" s="502"/>
      <c r="N57" s="503"/>
      <c r="O57" s="504"/>
      <c r="P57" s="505"/>
      <c r="Q57" s="502"/>
      <c r="R57" s="503"/>
      <c r="S57" s="501"/>
      <c r="T57" s="506"/>
      <c r="U57" s="503"/>
      <c r="V57" s="507"/>
      <c r="W57" s="508"/>
      <c r="X57" s="502"/>
      <c r="Y57" s="499"/>
      <c r="Z57" s="509" t="str">
        <f t="shared" si="1"/>
        <v/>
      </c>
      <c r="AA57" s="510"/>
      <c r="AB57" s="461" t="str">
        <f t="shared" si="3"/>
        <v/>
      </c>
      <c r="AC57" s="511"/>
      <c r="AD57" s="486"/>
      <c r="AE57" s="487"/>
    </row>
    <row r="58" spans="2:31">
      <c r="B58" s="494">
        <v>50</v>
      </c>
      <c r="C58" s="495"/>
      <c r="D58" s="495"/>
      <c r="E58" s="496"/>
      <c r="F58" s="497"/>
      <c r="G58" s="498" t="str">
        <f t="shared" si="7"/>
        <v/>
      </c>
      <c r="H58" s="498"/>
      <c r="I58" s="499"/>
      <c r="J58" s="461" t="str">
        <f t="shared" si="5"/>
        <v/>
      </c>
      <c r="K58" s="500"/>
      <c r="L58" s="501"/>
      <c r="M58" s="502"/>
      <c r="N58" s="503"/>
      <c r="O58" s="504"/>
      <c r="P58" s="505"/>
      <c r="Q58" s="502"/>
      <c r="R58" s="503"/>
      <c r="S58" s="501"/>
      <c r="T58" s="506"/>
      <c r="U58" s="503"/>
      <c r="V58" s="507"/>
      <c r="W58" s="508"/>
      <c r="X58" s="502"/>
      <c r="Y58" s="499"/>
      <c r="Z58" s="509" t="str">
        <f t="shared" si="1"/>
        <v/>
      </c>
      <c r="AA58" s="510"/>
      <c r="AB58" s="461" t="str">
        <f t="shared" si="3"/>
        <v/>
      </c>
      <c r="AC58" s="511"/>
      <c r="AD58" s="486"/>
      <c r="AE58" s="487"/>
    </row>
    <row r="59" ht="15.75" spans="2:31">
      <c r="B59" s="512"/>
      <c r="C59" s="513"/>
      <c r="D59" s="513"/>
      <c r="E59" s="514" t="s">
        <v>823</v>
      </c>
      <c r="F59" s="515">
        <f>SUM(F9:F58)</f>
        <v>3502841.2928</v>
      </c>
      <c r="G59" s="516">
        <f>SUM(G9:G58)</f>
        <v>0</v>
      </c>
      <c r="H59" s="516">
        <f>SUM(H9:H58)</f>
        <v>0</v>
      </c>
      <c r="I59" s="517">
        <f>SUM(I9:I58)</f>
        <v>0</v>
      </c>
      <c r="J59" s="518">
        <f>SUM(J9:J58)</f>
        <v>4028267.48672</v>
      </c>
      <c r="K59" s="519"/>
      <c r="L59" s="520"/>
      <c r="M59" s="521"/>
      <c r="N59" s="522"/>
      <c r="O59" s="513"/>
      <c r="P59" s="523" t="str">
        <f t="shared" si="6"/>
        <v/>
      </c>
      <c r="Q59" s="521"/>
      <c r="R59" s="522"/>
      <c r="S59" s="524"/>
      <c r="T59" s="525"/>
      <c r="U59" s="522"/>
      <c r="V59" s="526"/>
      <c r="W59" s="523" t="str">
        <f t="shared" si="0"/>
        <v/>
      </c>
      <c r="X59" s="521"/>
      <c r="Y59" s="516"/>
      <c r="Z59" s="527"/>
      <c r="AA59" s="528" t="str">
        <f t="shared" si="2"/>
        <v/>
      </c>
      <c r="AB59" s="518">
        <f>SUM(AB9:AB58)</f>
        <v>0</v>
      </c>
      <c r="AC59" s="529" t="str">
        <f t="shared" si="4"/>
        <v/>
      </c>
      <c r="AD59" s="530"/>
      <c r="AE59" s="531"/>
    </row>
    <row r="60" spans="2:31">
      <c r="W60" s="8"/>
    </row>
  </sheetData>
  <mergeCells count="123">
    <mergeCell ref="B1:AE1"/>
    <mergeCell ref="B2:J2"/>
    <mergeCell ref="K2:R2"/>
    <mergeCell ref="S2:AB2"/>
    <mergeCell ref="AC2:AE2"/>
    <mergeCell ref="B3:D3"/>
    <mergeCell ref="E3:F3"/>
    <mergeCell ref="G3:H3"/>
    <mergeCell ref="I3:J3"/>
    <mergeCell ref="K3:L3"/>
    <mergeCell ref="M3:N3"/>
    <mergeCell ref="O3:P3"/>
    <mergeCell ref="Q3:R3"/>
    <mergeCell ref="S3:T3"/>
    <mergeCell ref="U3:V3"/>
    <mergeCell ref="W3:X3"/>
    <mergeCell ref="Y3:Z3"/>
    <mergeCell ref="AC3:AD3"/>
    <mergeCell ref="B4:D4"/>
    <mergeCell ref="E4:F4"/>
    <mergeCell ref="G4:H4"/>
    <mergeCell ref="I4:J4"/>
    <mergeCell ref="K4:L4"/>
    <mergeCell ref="M4:N4"/>
    <mergeCell ref="O4:P4"/>
    <mergeCell ref="Q4:R4"/>
    <mergeCell ref="S4:T4"/>
    <mergeCell ref="U4:V4"/>
    <mergeCell ref="W4:X4"/>
    <mergeCell ref="Y4:Z4"/>
    <mergeCell ref="AC4:AD4"/>
    <mergeCell ref="B5:D5"/>
    <mergeCell ref="E5:F5"/>
    <mergeCell ref="G5:H5"/>
    <mergeCell ref="I5:J5"/>
    <mergeCell ref="K5:L5"/>
    <mergeCell ref="M5:N5"/>
    <mergeCell ref="O5:P5"/>
    <mergeCell ref="Q5:R5"/>
    <mergeCell ref="S5:T5"/>
    <mergeCell ref="U5:V5"/>
    <mergeCell ref="W5:X5"/>
    <mergeCell ref="Y5:Z5"/>
    <mergeCell ref="AC5:AD5"/>
    <mergeCell ref="B6:D6"/>
    <mergeCell ref="E6:F6"/>
    <mergeCell ref="G6:H6"/>
    <mergeCell ref="I6:J6"/>
    <mergeCell ref="K6:L6"/>
    <mergeCell ref="M6:N6"/>
    <mergeCell ref="O6:P6"/>
    <mergeCell ref="Q6:R6"/>
    <mergeCell ref="S6:T6"/>
    <mergeCell ref="U6:V6"/>
    <mergeCell ref="W6:X6"/>
    <mergeCell ref="Y6:Z6"/>
    <mergeCell ref="AC6:AD6"/>
    <mergeCell ref="B7:E7"/>
    <mergeCell ref="F7:J7"/>
    <mergeCell ref="K7:L7"/>
    <mergeCell ref="M7:P7"/>
    <mergeCell ref="Q7:W7"/>
    <mergeCell ref="X7:AB7"/>
    <mergeCell ref="AD9:AE9"/>
    <mergeCell ref="C10:E10"/>
    <mergeCell ref="AD10:AE10"/>
    <mergeCell ref="AD11:AE11"/>
    <mergeCell ref="AD12:AE12"/>
    <mergeCell ref="AD13:AE13"/>
    <mergeCell ref="AD14:AE14"/>
    <mergeCell ref="AD15:AE15"/>
    <mergeCell ref="AD16:AE16"/>
    <mergeCell ref="AD17:AE17"/>
    <mergeCell ref="AD18:AE18"/>
    <mergeCell ref="AD19:AE19"/>
    <mergeCell ref="AD20:AE20"/>
    <mergeCell ref="AD21:AE21"/>
    <mergeCell ref="AD22:AE22"/>
    <mergeCell ref="AD23:AE23"/>
    <mergeCell ref="AD24:AE24"/>
    <mergeCell ref="AD25:AE25"/>
    <mergeCell ref="AD26:AE26"/>
    <mergeCell ref="AD27:AE27"/>
    <mergeCell ref="AD28:AE28"/>
    <mergeCell ref="AD29:AE29"/>
    <mergeCell ref="AD30:AE30"/>
    <mergeCell ref="AD31:AE31"/>
    <mergeCell ref="AD32:AE32"/>
    <mergeCell ref="AD33:AE33"/>
    <mergeCell ref="AD34:AE34"/>
    <mergeCell ref="AD35:AE35"/>
    <mergeCell ref="AD36:AE36"/>
    <mergeCell ref="AD37:AE37"/>
    <mergeCell ref="AD38:AE38"/>
    <mergeCell ref="AD39:AE39"/>
    <mergeCell ref="AD40:AE40"/>
    <mergeCell ref="AD41:AE41"/>
    <mergeCell ref="AD42:AE42"/>
    <mergeCell ref="AD43:AE43"/>
    <mergeCell ref="AD44:AE44"/>
    <mergeCell ref="AD45:AE45"/>
    <mergeCell ref="AD46:AE46"/>
    <mergeCell ref="AD47:AE47"/>
    <mergeCell ref="AD48:AE48"/>
    <mergeCell ref="AD49:AE49"/>
    <mergeCell ref="AD50:AE50"/>
    <mergeCell ref="AD51:AE51"/>
    <mergeCell ref="AD52:AE52"/>
    <mergeCell ref="AD53:AE53"/>
    <mergeCell ref="AD54:AE54"/>
    <mergeCell ref="AD55:AE55"/>
    <mergeCell ref="AD56:AE56"/>
    <mergeCell ref="AD57:AE57"/>
    <mergeCell ref="AD58:AE58"/>
    <mergeCell ref="AD59:AE59"/>
    <mergeCell ref="AA3:AA4"/>
    <mergeCell ref="AA5:AA6"/>
    <mergeCell ref="AB3:AB4"/>
    <mergeCell ref="AB5:AB6"/>
    <mergeCell ref="AC7:AC8"/>
    <mergeCell ref="AG3:AG4"/>
    <mergeCell ref="AD7:AE8"/>
    <mergeCell ref="AH3:AI4"/>
  </mergeCells>
  <conditionalFormatting sqref="E6:F6">
    <cfRule type="cellIs" dxfId="3" priority="10" operator="greaterThan">
      <formula>0</formula>
    </cfRule>
  </conditionalFormatting>
  <conditionalFormatting sqref="I6:J6">
    <cfRule type="cellIs" dxfId="3" priority="9" operator="greaterThan">
      <formula>0</formula>
    </cfRule>
  </conditionalFormatting>
  <dataValidations count="1">
    <dataValidation type="list" allowBlank="1" showInputMessage="1" showErrorMessage="1" sqref="N10:N59 R9:R59 U9:U59">
      <formula1>$AJ$1:$AJ$2</formula1>
    </dataValidation>
  </dataValidations>
  <printOptions horizontalCentered="1"/>
  <pageMargins left="0.2" right="0.2" top="0.75" bottom="0.75" header="0.3" footer="0.3"/>
  <pageSetup paperSize="8" scale="61" orientation="landscape"/>
  <headerFooter>
    <oddFooter>&amp;R
&amp;1#&amp;"Aptos"&amp;10&amp;K000000 Data sensitivity - Public</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574"/>
  <sheetViews>
    <sheetView view="pageBreakPreview" zoomScale="70" zoomScaleNormal="55" topLeftCell="H1" workbookViewId="0">
      <pane ySplit="1" topLeftCell="A43" activePane="bottomLeft" state="frozen"/>
      <selection/>
      <selection pane="bottomLeft" activeCell="W2" sqref="W2"/>
    </sheetView>
  </sheetViews>
  <sheetFormatPr defaultColWidth="9" defaultRowHeight="37.35" customHeight="1"/>
  <cols>
    <col min="1" max="1" width="16.552380952381" style="276" customWidth="1"/>
    <col min="2" max="2" width="20.2190476190476" style="276" hidden="1" customWidth="1"/>
    <col min="3" max="3" width="31.4380952380952" style="277" hidden="1" customWidth="1"/>
    <col min="4" max="4" width="151.219047619048" style="276" customWidth="1"/>
    <col min="5" max="5" width="39.2190476190476" style="276" hidden="1" customWidth="1"/>
    <col min="6" max="6" width="19" style="276" customWidth="1"/>
    <col min="7" max="7" width="13.2190476190476" style="278" customWidth="1"/>
    <col min="8" max="8" width="18.7809523809524" style="276" customWidth="1"/>
    <col min="9" max="9" width="19.4380952380952" style="276" hidden="1" customWidth="1"/>
    <col min="10" max="10" width="40.4380952380952" style="276" hidden="1" customWidth="1"/>
    <col min="11" max="11" width="31.4380952380952" style="279" hidden="1" customWidth="1"/>
    <col min="12" max="12" width="32.552380952381" style="280" hidden="1" customWidth="1"/>
    <col min="13" max="13" width="35.4380952380952" style="278" hidden="1" customWidth="1"/>
    <col min="14" max="14" width="19.7809523809524" style="276" hidden="1" customWidth="1"/>
    <col min="15" max="15" width="45.4380952380952" style="276" customWidth="1"/>
    <col min="16" max="16" width="27.7809523809524" style="281" hidden="1" customWidth="1"/>
    <col min="17" max="17" width="53.4380952380952" style="276" customWidth="1"/>
    <col min="18" max="18" width="74.552380952381" style="282" customWidth="1"/>
    <col min="19" max="19" width="25" style="276" customWidth="1"/>
    <col min="20" max="20" width="33.4380952380952" style="276" customWidth="1"/>
    <col min="21" max="21" width="25.552380952381" style="276" customWidth="1"/>
    <col min="22" max="22" width="29.2190476190476" style="276" customWidth="1"/>
    <col min="23" max="23" width="27.7809523809524" style="276" customWidth="1"/>
    <col min="24" max="24" width="24.7809523809524" style="276" customWidth="1"/>
  </cols>
  <sheetData>
    <row r="1" s="26" customFormat="1" customHeight="1" spans="1:25">
      <c r="A1" s="283" t="s">
        <v>824</v>
      </c>
      <c r="B1" s="283" t="s">
        <v>28</v>
      </c>
      <c r="C1" s="284" t="s">
        <v>825</v>
      </c>
      <c r="D1" s="283" t="s">
        <v>826</v>
      </c>
      <c r="E1" s="283" t="s">
        <v>827</v>
      </c>
      <c r="F1" s="285" t="s">
        <v>828</v>
      </c>
      <c r="G1" s="286" t="s">
        <v>829</v>
      </c>
      <c r="H1" s="287" t="s">
        <v>830</v>
      </c>
      <c r="I1" s="287" t="s">
        <v>831</v>
      </c>
      <c r="J1" s="288" t="s">
        <v>832</v>
      </c>
      <c r="K1" s="289" t="s">
        <v>833</v>
      </c>
      <c r="L1" s="285" t="s">
        <v>834</v>
      </c>
      <c r="M1" s="285" t="s">
        <v>835</v>
      </c>
      <c r="N1" s="285" t="s">
        <v>836</v>
      </c>
      <c r="O1" s="285" t="s">
        <v>837</v>
      </c>
      <c r="P1" s="288" t="s">
        <v>838</v>
      </c>
      <c r="Q1" s="288" t="s">
        <v>839</v>
      </c>
      <c r="R1" s="288" t="s">
        <v>840</v>
      </c>
      <c r="S1" s="290" t="s">
        <v>841</v>
      </c>
      <c r="T1" s="290" t="s">
        <v>842</v>
      </c>
      <c r="U1" s="285" t="s">
        <v>843</v>
      </c>
      <c r="V1" s="285" t="s">
        <v>844</v>
      </c>
      <c r="W1" s="283" t="s">
        <v>795</v>
      </c>
      <c r="X1" s="291"/>
      <c r="Y1" s="280"/>
    </row>
    <row r="2" ht="64.05" customHeight="1" spans="1:25">
      <c r="A2" s="292">
        <v>1</v>
      </c>
      <c r="B2" s="293"/>
      <c r="C2" s="294"/>
      <c r="D2" s="295" t="s">
        <v>845</v>
      </c>
      <c r="E2" s="293"/>
      <c r="F2" s="296" t="s">
        <v>846</v>
      </c>
      <c r="G2" s="297" t="s">
        <v>847</v>
      </c>
      <c r="H2" s="297" t="s">
        <v>848</v>
      </c>
      <c r="I2" s="293"/>
      <c r="J2" s="298"/>
      <c r="K2" s="298"/>
      <c r="L2" s="299"/>
      <c r="M2" s="300"/>
      <c r="N2" s="300"/>
      <c r="O2" s="301" t="s">
        <v>849</v>
      </c>
      <c r="P2" s="300"/>
      <c r="Q2" s="302"/>
      <c r="R2" s="303"/>
      <c r="S2" s="304"/>
      <c r="T2" s="305" t="s">
        <v>849</v>
      </c>
      <c r="U2" s="306"/>
      <c r="V2" s="307"/>
      <c r="W2" s="308" t="s">
        <v>850</v>
      </c>
      <c r="X2"/>
      <c r="Y2" s="276"/>
    </row>
    <row r="3" customHeight="1" spans="1:25">
      <c r="A3" s="309">
        <v>2</v>
      </c>
      <c r="B3" s="310"/>
      <c r="C3" s="311"/>
      <c r="D3" s="312" t="s">
        <v>851</v>
      </c>
      <c r="E3" s="313"/>
      <c r="F3" s="314">
        <v>7.1</v>
      </c>
      <c r="G3" s="315" t="s">
        <v>852</v>
      </c>
      <c r="H3" s="315" t="s">
        <v>853</v>
      </c>
      <c r="I3" s="310"/>
      <c r="J3" s="316"/>
      <c r="K3" s="316"/>
      <c r="L3" s="317"/>
      <c r="M3" s="318"/>
      <c r="N3" s="318"/>
      <c r="O3" s="319" t="s">
        <v>849</v>
      </c>
      <c r="P3" s="318"/>
      <c r="Q3" s="320"/>
      <c r="R3" s="321"/>
      <c r="S3" s="322"/>
      <c r="T3" s="323" t="s">
        <v>849</v>
      </c>
      <c r="U3" s="306"/>
      <c r="V3" s="307"/>
      <c r="W3" s="324" t="s">
        <v>854</v>
      </c>
      <c r="X3"/>
      <c r="Y3" s="276"/>
    </row>
    <row r="4" customHeight="1" spans="1:25">
      <c r="A4" s="325">
        <v>3</v>
      </c>
      <c r="B4" s="310"/>
      <c r="C4" s="311"/>
      <c r="D4" s="326" t="s">
        <v>855</v>
      </c>
      <c r="E4" s="313"/>
      <c r="F4" s="327">
        <v>13.2</v>
      </c>
      <c r="G4" s="328" t="s">
        <v>856</v>
      </c>
      <c r="H4" s="328" t="s">
        <v>857</v>
      </c>
      <c r="I4" s="310"/>
      <c r="J4" s="316"/>
      <c r="K4" s="316"/>
      <c r="L4" s="317"/>
      <c r="M4" s="318"/>
      <c r="N4" s="318"/>
      <c r="O4" s="319" t="s">
        <v>849</v>
      </c>
      <c r="P4" s="318"/>
      <c r="Q4" s="320"/>
      <c r="R4" s="321"/>
      <c r="S4" s="322"/>
      <c r="T4" s="323" t="s">
        <v>849</v>
      </c>
      <c r="U4" s="306"/>
      <c r="V4" s="307"/>
      <c r="W4" s="329"/>
      <c r="X4" s="278"/>
      <c r="Y4" s="276"/>
    </row>
    <row r="5" customHeight="1" spans="1:25">
      <c r="A5" s="309">
        <v>4</v>
      </c>
      <c r="B5" s="310"/>
      <c r="C5" s="311"/>
      <c r="D5" s="312" t="s">
        <v>858</v>
      </c>
      <c r="E5" s="313"/>
      <c r="F5" s="314" t="s">
        <v>859</v>
      </c>
      <c r="G5" s="315" t="s">
        <v>860</v>
      </c>
      <c r="H5" s="315" t="s">
        <v>861</v>
      </c>
      <c r="I5" s="310"/>
      <c r="J5" s="316"/>
      <c r="K5" s="316"/>
      <c r="L5" s="317"/>
      <c r="M5" s="318"/>
      <c r="N5" s="318"/>
      <c r="O5" s="319" t="s">
        <v>849</v>
      </c>
      <c r="P5" s="318"/>
      <c r="Q5" s="320"/>
      <c r="R5" s="321"/>
      <c r="S5" s="322"/>
      <c r="T5" s="323" t="s">
        <v>849</v>
      </c>
      <c r="U5" s="306"/>
      <c r="V5" s="307"/>
      <c r="W5" s="330"/>
      <c r="X5"/>
      <c r="Y5" s="276"/>
    </row>
    <row r="6" customHeight="1" spans="1:25">
      <c r="A6" s="325">
        <v>5</v>
      </c>
      <c r="B6" s="310"/>
      <c r="C6" s="311"/>
      <c r="D6" s="326" t="s">
        <v>862</v>
      </c>
      <c r="E6" s="313"/>
      <c r="F6" s="327">
        <v>16.1</v>
      </c>
      <c r="G6" s="328" t="s">
        <v>863</v>
      </c>
      <c r="H6" s="328" t="s">
        <v>864</v>
      </c>
      <c r="I6" s="310"/>
      <c r="J6" s="316"/>
      <c r="K6" s="316"/>
      <c r="L6" s="317"/>
      <c r="M6" s="318"/>
      <c r="N6" s="318"/>
      <c r="O6" s="319" t="s">
        <v>849</v>
      </c>
      <c r="P6" s="318"/>
      <c r="Q6" s="320"/>
      <c r="R6" s="321"/>
      <c r="S6" s="322"/>
      <c r="T6" s="323" t="s">
        <v>849</v>
      </c>
      <c r="U6" s="306"/>
      <c r="V6" s="307"/>
      <c r="W6" s="329"/>
      <c r="X6"/>
      <c r="Y6" s="276"/>
    </row>
    <row r="7" customHeight="1" spans="1:25">
      <c r="A7" s="309">
        <v>6</v>
      </c>
      <c r="B7" s="310"/>
      <c r="C7" s="311"/>
      <c r="D7" s="312" t="s">
        <v>865</v>
      </c>
      <c r="E7" s="313"/>
      <c r="F7" s="314" t="s">
        <v>866</v>
      </c>
      <c r="G7" s="315" t="s">
        <v>867</v>
      </c>
      <c r="H7" s="315" t="s">
        <v>868</v>
      </c>
      <c r="I7" s="310"/>
      <c r="J7" s="316"/>
      <c r="K7" s="316"/>
      <c r="L7" s="317"/>
      <c r="M7" s="318"/>
      <c r="N7" s="318"/>
      <c r="O7" s="319" t="s">
        <v>849</v>
      </c>
      <c r="P7" s="318"/>
      <c r="Q7" s="320"/>
      <c r="R7" s="321"/>
      <c r="S7" s="322"/>
      <c r="T7" s="323" t="s">
        <v>849</v>
      </c>
      <c r="U7" s="306"/>
      <c r="V7" s="307"/>
      <c r="W7" s="324"/>
      <c r="X7"/>
      <c r="Y7" s="276"/>
    </row>
    <row r="8" customHeight="1" spans="1:25">
      <c r="A8" s="325">
        <v>7</v>
      </c>
      <c r="B8" s="310"/>
      <c r="C8" s="311"/>
      <c r="D8" s="326" t="s">
        <v>869</v>
      </c>
      <c r="E8" s="313"/>
      <c r="F8" s="327" t="s">
        <v>870</v>
      </c>
      <c r="G8" s="328" t="s">
        <v>856</v>
      </c>
      <c r="H8" s="328" t="s">
        <v>857</v>
      </c>
      <c r="I8" s="310"/>
      <c r="J8" s="316"/>
      <c r="K8" s="316"/>
      <c r="L8" s="317"/>
      <c r="M8" s="318"/>
      <c r="N8" s="318"/>
      <c r="O8" s="319" t="s">
        <v>849</v>
      </c>
      <c r="P8" s="318"/>
      <c r="Q8" s="320"/>
      <c r="R8" s="321"/>
      <c r="S8" s="322"/>
      <c r="T8" s="323" t="s">
        <v>849</v>
      </c>
      <c r="U8" s="306"/>
      <c r="V8" s="307"/>
      <c r="W8" s="329"/>
      <c r="X8"/>
      <c r="Y8" s="276"/>
    </row>
    <row r="9" customHeight="1" spans="1:25">
      <c r="A9" s="309">
        <v>8</v>
      </c>
      <c r="B9" s="310"/>
      <c r="C9" s="311"/>
      <c r="D9" s="312" t="s">
        <v>871</v>
      </c>
      <c r="E9" s="313"/>
      <c r="F9" s="314" t="s">
        <v>872</v>
      </c>
      <c r="G9" s="315" t="s">
        <v>856</v>
      </c>
      <c r="H9" s="315" t="s">
        <v>873</v>
      </c>
      <c r="I9" s="310"/>
      <c r="J9" s="316"/>
      <c r="K9" s="316"/>
      <c r="L9" s="317"/>
      <c r="M9" s="318"/>
      <c r="N9" s="318"/>
      <c r="O9" s="319" t="s">
        <v>849</v>
      </c>
      <c r="P9" s="318"/>
      <c r="Q9" s="320"/>
      <c r="R9" s="321"/>
      <c r="S9" s="322"/>
      <c r="T9" s="323" t="s">
        <v>849</v>
      </c>
      <c r="U9" s="306"/>
      <c r="V9" s="307"/>
      <c r="W9" s="324"/>
      <c r="X9"/>
      <c r="Y9" s="276"/>
    </row>
    <row r="10" customHeight="1" spans="1:25">
      <c r="A10" s="325">
        <v>9</v>
      </c>
      <c r="B10" s="310"/>
      <c r="C10" s="311"/>
      <c r="D10" s="326" t="s">
        <v>874</v>
      </c>
      <c r="E10" s="313"/>
      <c r="F10" s="327" t="s">
        <v>875</v>
      </c>
      <c r="G10" s="328" t="s">
        <v>860</v>
      </c>
      <c r="H10" s="328" t="s">
        <v>876</v>
      </c>
      <c r="I10" s="310"/>
      <c r="J10" s="316"/>
      <c r="K10" s="316"/>
      <c r="L10" s="317"/>
      <c r="M10" s="318"/>
      <c r="N10" s="318"/>
      <c r="O10" s="331"/>
      <c r="P10" s="318"/>
      <c r="Q10" s="320"/>
      <c r="R10" s="321"/>
      <c r="S10" s="322"/>
      <c r="T10" s="332"/>
      <c r="U10" s="306"/>
      <c r="V10" s="307"/>
      <c r="W10" s="333"/>
      <c r="X10"/>
      <c r="Y10" s="276"/>
    </row>
    <row r="11" customHeight="1" spans="1:25">
      <c r="A11" s="309">
        <v>10</v>
      </c>
      <c r="B11" s="310"/>
      <c r="C11" s="311"/>
      <c r="D11" s="312" t="s">
        <v>877</v>
      </c>
      <c r="E11" s="313"/>
      <c r="F11" s="314" t="s">
        <v>878</v>
      </c>
      <c r="G11" s="315" t="s">
        <v>856</v>
      </c>
      <c r="H11" s="315" t="s">
        <v>879</v>
      </c>
      <c r="I11" s="310"/>
      <c r="J11" s="316"/>
      <c r="K11" s="316"/>
      <c r="L11" s="317"/>
      <c r="M11" s="318"/>
      <c r="N11" s="318"/>
      <c r="O11" s="334"/>
      <c r="P11" s="318"/>
      <c r="Q11" s="320"/>
      <c r="R11" s="321"/>
      <c r="S11" s="322"/>
      <c r="T11" s="335"/>
      <c r="U11" s="306"/>
      <c r="V11" s="307"/>
      <c r="W11" s="324"/>
      <c r="X11" s="4"/>
      <c r="Y11" s="4"/>
    </row>
    <row r="12" customHeight="1" spans="1:25">
      <c r="A12" s="325">
        <v>11</v>
      </c>
      <c r="B12" s="310"/>
      <c r="C12" s="311"/>
      <c r="D12" s="326" t="s">
        <v>880</v>
      </c>
      <c r="E12" s="313"/>
      <c r="F12" s="327">
        <v>16.3</v>
      </c>
      <c r="G12" s="328" t="s">
        <v>856</v>
      </c>
      <c r="H12" s="328" t="s">
        <v>857</v>
      </c>
      <c r="I12" s="310"/>
      <c r="J12" s="316"/>
      <c r="K12" s="316"/>
      <c r="L12" s="317"/>
      <c r="M12" s="318"/>
      <c r="N12" s="318"/>
      <c r="O12" s="331"/>
      <c r="P12" s="318"/>
      <c r="Q12" s="320"/>
      <c r="R12" s="321"/>
      <c r="S12" s="322"/>
      <c r="T12" s="332"/>
      <c r="U12" s="306"/>
      <c r="V12" s="307"/>
      <c r="W12" s="333"/>
      <c r="X12"/>
      <c r="Y12" s="276"/>
    </row>
    <row r="13" customHeight="1" spans="1:25">
      <c r="A13" s="309">
        <v>12</v>
      </c>
      <c r="B13" s="310"/>
      <c r="C13" s="311"/>
      <c r="D13" s="312" t="s">
        <v>881</v>
      </c>
      <c r="E13" s="313"/>
      <c r="F13" s="314" t="s">
        <v>882</v>
      </c>
      <c r="G13" s="315" t="s">
        <v>847</v>
      </c>
      <c r="H13" s="315" t="s">
        <v>883</v>
      </c>
      <c r="I13" s="310"/>
      <c r="J13" s="316"/>
      <c r="K13" s="316"/>
      <c r="L13" s="317"/>
      <c r="M13" s="318"/>
      <c r="N13" s="318"/>
      <c r="O13" s="319" t="s">
        <v>849</v>
      </c>
      <c r="P13" s="318"/>
      <c r="Q13" s="320"/>
      <c r="R13" s="321"/>
      <c r="S13" s="322"/>
      <c r="T13" s="323" t="s">
        <v>849</v>
      </c>
      <c r="U13" s="306"/>
      <c r="V13" s="307"/>
      <c r="W13" s="324" t="s">
        <v>854</v>
      </c>
      <c r="X13" s="4"/>
      <c r="Y13" s="4"/>
    </row>
    <row r="14" customHeight="1" spans="1:25">
      <c r="A14" s="325">
        <v>13</v>
      </c>
      <c r="B14" s="310"/>
      <c r="C14" s="311"/>
      <c r="D14" s="326" t="s">
        <v>884</v>
      </c>
      <c r="E14" s="313"/>
      <c r="F14" s="327" t="s">
        <v>885</v>
      </c>
      <c r="G14" s="328" t="s">
        <v>847</v>
      </c>
      <c r="H14" s="328" t="s">
        <v>883</v>
      </c>
      <c r="I14" s="310"/>
      <c r="J14" s="316"/>
      <c r="K14" s="316"/>
      <c r="L14" s="317"/>
      <c r="M14" s="318"/>
      <c r="N14" s="318"/>
      <c r="O14" s="319" t="s">
        <v>849</v>
      </c>
      <c r="P14" s="318"/>
      <c r="Q14" s="320"/>
      <c r="R14" s="321"/>
      <c r="S14" s="322"/>
      <c r="T14" s="323" t="s">
        <v>849</v>
      </c>
      <c r="U14" s="306"/>
      <c r="V14" s="307"/>
      <c r="W14" s="329" t="s">
        <v>854</v>
      </c>
      <c r="X14" s="4"/>
      <c r="Y14" s="4"/>
    </row>
    <row r="15" customHeight="1" spans="1:25">
      <c r="A15" s="309">
        <v>14</v>
      </c>
      <c r="B15" s="310"/>
      <c r="C15" s="336"/>
      <c r="D15" s="312" t="s">
        <v>886</v>
      </c>
      <c r="E15" s="337"/>
      <c r="F15" s="314">
        <v>3.2</v>
      </c>
      <c r="G15" s="315" t="s">
        <v>847</v>
      </c>
      <c r="H15" s="315" t="s">
        <v>887</v>
      </c>
      <c r="I15" s="338"/>
      <c r="J15" s="339"/>
      <c r="K15" s="340"/>
      <c r="L15" s="341"/>
      <c r="M15" s="342"/>
      <c r="N15" s="343"/>
      <c r="O15" s="319" t="s">
        <v>849</v>
      </c>
      <c r="P15" s="343"/>
      <c r="Q15" s="321"/>
      <c r="R15" s="321"/>
      <c r="S15" s="322"/>
      <c r="T15" s="323" t="s">
        <v>849</v>
      </c>
      <c r="U15" s="307"/>
      <c r="V15" s="344"/>
      <c r="W15" s="324" t="s">
        <v>854</v>
      </c>
      <c r="X15" s="4"/>
      <c r="Y15" s="4"/>
    </row>
    <row r="16" customHeight="1" spans="1:25">
      <c r="A16" s="325">
        <v>15</v>
      </c>
      <c r="B16" s="310"/>
      <c r="C16" s="336"/>
      <c r="D16" s="326" t="s">
        <v>888</v>
      </c>
      <c r="E16" s="337"/>
      <c r="F16" s="327" t="s">
        <v>889</v>
      </c>
      <c r="G16" s="328" t="s">
        <v>847</v>
      </c>
      <c r="H16" s="328" t="s">
        <v>887</v>
      </c>
      <c r="I16" s="338"/>
      <c r="J16" s="339"/>
      <c r="K16" s="340"/>
      <c r="L16" s="341"/>
      <c r="M16" s="342"/>
      <c r="N16" s="343"/>
      <c r="O16" s="319" t="s">
        <v>849</v>
      </c>
      <c r="P16" s="343"/>
      <c r="Q16" s="321"/>
      <c r="R16" s="321"/>
      <c r="S16" s="322"/>
      <c r="T16" s="323" t="s">
        <v>849</v>
      </c>
      <c r="U16" s="345"/>
      <c r="V16" s="344"/>
      <c r="W16" s="329" t="s">
        <v>854</v>
      </c>
      <c r="X16" s="4"/>
      <c r="Y16" s="4"/>
    </row>
    <row r="17" ht="26.1" customHeight="1" spans="1:25">
      <c r="A17" s="309">
        <v>16</v>
      </c>
      <c r="B17" s="310"/>
      <c r="C17" s="336"/>
      <c r="D17" s="312" t="s">
        <v>890</v>
      </c>
      <c r="E17" s="346"/>
      <c r="F17" s="314" t="s">
        <v>891</v>
      </c>
      <c r="G17" s="315" t="s">
        <v>847</v>
      </c>
      <c r="H17" s="315" t="s">
        <v>887</v>
      </c>
      <c r="I17" s="338"/>
      <c r="J17" s="339"/>
      <c r="K17" s="340"/>
      <c r="L17" s="341"/>
      <c r="M17" s="342"/>
      <c r="N17" s="343"/>
      <c r="O17" s="319" t="s">
        <v>849</v>
      </c>
      <c r="P17" s="343"/>
      <c r="Q17" s="321"/>
      <c r="R17" s="321"/>
      <c r="S17" s="347"/>
      <c r="T17" s="323" t="s">
        <v>849</v>
      </c>
      <c r="U17" s="345"/>
      <c r="V17" s="344"/>
      <c r="W17" s="324" t="s">
        <v>854</v>
      </c>
      <c r="X17" s="4"/>
      <c r="Y17" s="4"/>
    </row>
    <row r="18" ht="29.55" customHeight="1" spans="1:25">
      <c r="A18" s="325">
        <v>17</v>
      </c>
      <c r="B18" s="310"/>
      <c r="C18" s="336"/>
      <c r="D18" s="326" t="s">
        <v>892</v>
      </c>
      <c r="E18" s="346"/>
      <c r="F18" s="327" t="s">
        <v>893</v>
      </c>
      <c r="G18" s="328" t="s">
        <v>847</v>
      </c>
      <c r="H18" s="328" t="s">
        <v>861</v>
      </c>
      <c r="I18" s="338"/>
      <c r="J18" s="339"/>
      <c r="K18" s="340"/>
      <c r="L18" s="341"/>
      <c r="M18" s="342"/>
      <c r="N18" s="343"/>
      <c r="O18" s="319" t="s">
        <v>849</v>
      </c>
      <c r="P18" s="343"/>
      <c r="Q18" s="321"/>
      <c r="R18" s="321"/>
      <c r="S18" s="348"/>
      <c r="T18" s="323" t="s">
        <v>849</v>
      </c>
      <c r="U18" s="345"/>
      <c r="V18" s="344"/>
      <c r="W18" s="329" t="s">
        <v>854</v>
      </c>
      <c r="X18" s="4"/>
      <c r="Y18" s="4"/>
    </row>
    <row r="19" customHeight="1" spans="1:25">
      <c r="A19" s="309">
        <v>18</v>
      </c>
      <c r="B19" s="310"/>
      <c r="C19" s="336"/>
      <c r="D19" s="312" t="s">
        <v>894</v>
      </c>
      <c r="E19" s="337"/>
      <c r="F19" s="314" t="s">
        <v>895</v>
      </c>
      <c r="G19" s="315" t="s">
        <v>847</v>
      </c>
      <c r="H19" s="315" t="s">
        <v>883</v>
      </c>
      <c r="I19" s="338"/>
      <c r="J19" s="339"/>
      <c r="K19" s="340"/>
      <c r="L19" s="341"/>
      <c r="M19" s="342"/>
      <c r="N19" s="343"/>
      <c r="O19" s="319" t="s">
        <v>849</v>
      </c>
      <c r="P19" s="343"/>
      <c r="Q19" s="321"/>
      <c r="R19" s="321"/>
      <c r="S19" s="349"/>
      <c r="T19" s="323" t="s">
        <v>849</v>
      </c>
      <c r="U19" s="345"/>
      <c r="V19" s="344"/>
      <c r="W19" s="324" t="s">
        <v>854</v>
      </c>
      <c r="X19" s="4"/>
      <c r="Y19" s="4"/>
    </row>
    <row r="20" customHeight="1" spans="1:25">
      <c r="A20" s="325">
        <v>19</v>
      </c>
      <c r="B20" s="310" t="s">
        <v>896</v>
      </c>
      <c r="C20" s="336"/>
      <c r="D20" s="326" t="s">
        <v>897</v>
      </c>
      <c r="E20" s="337"/>
      <c r="F20" s="327" t="s">
        <v>898</v>
      </c>
      <c r="G20" s="328" t="s">
        <v>847</v>
      </c>
      <c r="H20" s="328" t="s">
        <v>899</v>
      </c>
      <c r="I20" s="338"/>
      <c r="J20" s="339"/>
      <c r="K20" s="340"/>
      <c r="L20" s="341"/>
      <c r="M20" s="342"/>
      <c r="N20" s="343"/>
      <c r="O20" s="319" t="s">
        <v>849</v>
      </c>
      <c r="P20" s="343"/>
      <c r="Q20" s="321"/>
      <c r="R20" s="321"/>
      <c r="S20" s="349"/>
      <c r="T20" s="323" t="s">
        <v>849</v>
      </c>
      <c r="U20" s="345"/>
      <c r="V20" s="344"/>
      <c r="W20" s="329" t="s">
        <v>854</v>
      </c>
      <c r="X20" s="4"/>
      <c r="Y20" s="4"/>
    </row>
    <row r="21" customHeight="1" spans="1:25">
      <c r="A21" s="309">
        <v>20</v>
      </c>
      <c r="B21" s="310" t="s">
        <v>896</v>
      </c>
      <c r="C21" s="336"/>
      <c r="D21" s="312" t="s">
        <v>900</v>
      </c>
      <c r="E21" s="337"/>
      <c r="F21" s="314" t="s">
        <v>901</v>
      </c>
      <c r="G21" s="315" t="s">
        <v>847</v>
      </c>
      <c r="H21" s="315" t="s">
        <v>902</v>
      </c>
      <c r="I21" s="338"/>
      <c r="J21" s="339"/>
      <c r="K21" s="340"/>
      <c r="L21" s="341"/>
      <c r="M21" s="342"/>
      <c r="N21" s="343"/>
      <c r="O21" s="319" t="s">
        <v>849</v>
      </c>
      <c r="P21" s="343"/>
      <c r="Q21" s="321"/>
      <c r="R21" s="321"/>
      <c r="S21" s="349"/>
      <c r="T21" s="323" t="s">
        <v>849</v>
      </c>
      <c r="U21" s="345"/>
      <c r="V21" s="344"/>
      <c r="W21" s="324" t="s">
        <v>854</v>
      </c>
      <c r="X21" s="4"/>
      <c r="Y21" s="4"/>
    </row>
    <row r="22" customHeight="1" spans="1:25">
      <c r="A22" s="325">
        <v>21</v>
      </c>
      <c r="B22" s="310" t="s">
        <v>896</v>
      </c>
      <c r="C22" s="336"/>
      <c r="D22" s="326" t="s">
        <v>903</v>
      </c>
      <c r="E22" s="337"/>
      <c r="F22" s="327" t="s">
        <v>904</v>
      </c>
      <c r="G22" s="328" t="s">
        <v>847</v>
      </c>
      <c r="H22" s="328" t="s">
        <v>883</v>
      </c>
      <c r="I22" s="338"/>
      <c r="J22" s="339"/>
      <c r="K22" s="340"/>
      <c r="L22" s="341"/>
      <c r="M22" s="342"/>
      <c r="N22" s="343"/>
      <c r="O22" s="319" t="s">
        <v>849</v>
      </c>
      <c r="P22" s="343"/>
      <c r="Q22" s="321"/>
      <c r="R22" s="321"/>
      <c r="S22" s="349"/>
      <c r="T22" s="323" t="s">
        <v>849</v>
      </c>
      <c r="U22" s="345"/>
      <c r="V22" s="344"/>
      <c r="W22" s="329" t="s">
        <v>854</v>
      </c>
      <c r="X22" s="4"/>
      <c r="Y22" s="4"/>
    </row>
    <row r="23" ht="26.55" customHeight="1" spans="1:25">
      <c r="A23" s="309">
        <v>22</v>
      </c>
      <c r="B23" s="310" t="s">
        <v>896</v>
      </c>
      <c r="C23" s="336"/>
      <c r="D23" s="312" t="s">
        <v>905</v>
      </c>
      <c r="E23" s="337"/>
      <c r="F23" s="314" t="s">
        <v>906</v>
      </c>
      <c r="G23" s="315" t="s">
        <v>847</v>
      </c>
      <c r="H23" s="315" t="s">
        <v>864</v>
      </c>
      <c r="I23" s="338"/>
      <c r="J23" s="339"/>
      <c r="K23" s="340"/>
      <c r="L23" s="341"/>
      <c r="M23" s="342"/>
      <c r="N23" s="342"/>
      <c r="O23" s="319" t="s">
        <v>849</v>
      </c>
      <c r="P23" s="343"/>
      <c r="Q23" s="321"/>
      <c r="R23" s="321"/>
      <c r="S23" s="349"/>
      <c r="T23" s="323" t="s">
        <v>849</v>
      </c>
      <c r="U23" s="345"/>
      <c r="V23" s="344"/>
      <c r="W23" s="324" t="s">
        <v>854</v>
      </c>
      <c r="X23" s="4"/>
      <c r="Y23" s="4"/>
    </row>
    <row r="24" ht="26.55" customHeight="1" spans="1:25">
      <c r="A24" s="325">
        <v>23</v>
      </c>
      <c r="B24" s="310" t="s">
        <v>896</v>
      </c>
      <c r="C24" s="336"/>
      <c r="D24" s="326" t="s">
        <v>907</v>
      </c>
      <c r="E24" s="337"/>
      <c r="F24" s="327" t="s">
        <v>908</v>
      </c>
      <c r="G24" s="328" t="s">
        <v>847</v>
      </c>
      <c r="H24" s="328" t="s">
        <v>883</v>
      </c>
      <c r="I24" s="338"/>
      <c r="J24" s="339"/>
      <c r="K24" s="340"/>
      <c r="L24" s="341"/>
      <c r="M24" s="342"/>
      <c r="N24" s="342"/>
      <c r="O24" s="319" t="s">
        <v>849</v>
      </c>
      <c r="P24" s="343"/>
      <c r="Q24" s="321"/>
      <c r="R24" s="321"/>
      <c r="S24" s="349"/>
      <c r="T24" s="323" t="s">
        <v>849</v>
      </c>
      <c r="U24" s="345"/>
      <c r="V24" s="344"/>
      <c r="W24" s="329" t="s">
        <v>854</v>
      </c>
      <c r="X24" s="4"/>
      <c r="Y24" s="4"/>
    </row>
    <row r="25" ht="26.55" customHeight="1" spans="1:25">
      <c r="A25" s="309">
        <v>24</v>
      </c>
      <c r="B25" s="310" t="s">
        <v>896</v>
      </c>
      <c r="C25" s="336"/>
      <c r="D25" s="312" t="s">
        <v>909</v>
      </c>
      <c r="E25" s="337"/>
      <c r="F25" s="314" t="s">
        <v>910</v>
      </c>
      <c r="G25" s="315" t="s">
        <v>860</v>
      </c>
      <c r="H25" s="315" t="s">
        <v>883</v>
      </c>
      <c r="I25" s="338"/>
      <c r="J25" s="339"/>
      <c r="K25" s="340"/>
      <c r="L25" s="341"/>
      <c r="M25" s="342"/>
      <c r="N25" s="343"/>
      <c r="O25" s="331"/>
      <c r="P25" s="343"/>
      <c r="Q25" s="321"/>
      <c r="R25" s="321"/>
      <c r="S25" s="349"/>
      <c r="T25" s="332"/>
      <c r="U25" s="345"/>
      <c r="V25" s="344"/>
      <c r="W25" s="330"/>
      <c r="X25" s="4"/>
      <c r="Y25" s="4"/>
    </row>
    <row r="26" ht="35.55" customHeight="1" spans="1:25">
      <c r="A26" s="325">
        <v>25</v>
      </c>
      <c r="B26" s="310" t="s">
        <v>896</v>
      </c>
      <c r="C26" s="336"/>
      <c r="D26" s="326" t="s">
        <v>911</v>
      </c>
      <c r="E26" s="337"/>
      <c r="F26" s="327" t="s">
        <v>912</v>
      </c>
      <c r="G26" s="328" t="s">
        <v>856</v>
      </c>
      <c r="H26" s="328" t="s">
        <v>913</v>
      </c>
      <c r="I26" s="338"/>
      <c r="J26" s="339"/>
      <c r="K26" s="340"/>
      <c r="L26" s="341"/>
      <c r="M26" s="342"/>
      <c r="N26" s="343"/>
      <c r="O26" s="331"/>
      <c r="P26" s="343"/>
      <c r="Q26" s="321"/>
      <c r="R26" s="321"/>
      <c r="S26" s="349"/>
      <c r="T26" s="332"/>
      <c r="U26" s="345"/>
      <c r="V26" s="344"/>
      <c r="W26" s="333"/>
      <c r="X26" s="4"/>
      <c r="Y26" s="4"/>
    </row>
    <row r="27" customHeight="1" spans="1:25">
      <c r="A27" s="309">
        <v>26</v>
      </c>
      <c r="B27" s="310" t="s">
        <v>896</v>
      </c>
      <c r="C27" s="336"/>
      <c r="D27" s="312" t="s">
        <v>914</v>
      </c>
      <c r="E27" s="337"/>
      <c r="F27" s="314" t="s">
        <v>915</v>
      </c>
      <c r="G27" s="315" t="s">
        <v>852</v>
      </c>
      <c r="H27" s="315" t="s">
        <v>899</v>
      </c>
      <c r="I27" s="338"/>
      <c r="J27" s="339"/>
      <c r="K27" s="340"/>
      <c r="L27" s="341"/>
      <c r="M27" s="342"/>
      <c r="N27" s="343"/>
      <c r="O27" s="319" t="s">
        <v>849</v>
      </c>
      <c r="P27" s="343"/>
      <c r="Q27" s="321"/>
      <c r="R27" s="321"/>
      <c r="S27" s="349"/>
      <c r="T27" s="323" t="s">
        <v>849</v>
      </c>
      <c r="U27" s="345"/>
      <c r="V27" s="344"/>
      <c r="W27" s="324" t="s">
        <v>854</v>
      </c>
      <c r="X27" s="4"/>
      <c r="Y27" s="4"/>
    </row>
    <row r="28" customHeight="1" spans="1:25">
      <c r="A28" s="325">
        <v>27</v>
      </c>
      <c r="B28" s="310" t="s">
        <v>896</v>
      </c>
      <c r="C28" s="336"/>
      <c r="D28" s="326" t="s">
        <v>916</v>
      </c>
      <c r="E28" s="337"/>
      <c r="F28" s="327" t="s">
        <v>917</v>
      </c>
      <c r="G28" s="328" t="s">
        <v>852</v>
      </c>
      <c r="H28" s="328" t="s">
        <v>913</v>
      </c>
      <c r="I28" s="338"/>
      <c r="J28" s="339"/>
      <c r="K28" s="340"/>
      <c r="L28" s="341"/>
      <c r="M28" s="342"/>
      <c r="N28" s="343"/>
      <c r="O28" s="319" t="s">
        <v>849</v>
      </c>
      <c r="P28" s="343"/>
      <c r="Q28" s="321"/>
      <c r="R28" s="321"/>
      <c r="S28" s="349"/>
      <c r="T28" s="323" t="s">
        <v>849</v>
      </c>
      <c r="U28" s="345"/>
      <c r="V28" s="344"/>
      <c r="W28" s="329" t="s">
        <v>854</v>
      </c>
      <c r="X28" s="4"/>
      <c r="Y28" s="4"/>
    </row>
    <row r="29" customHeight="1" spans="1:25">
      <c r="A29" s="309">
        <v>28</v>
      </c>
      <c r="B29" s="310" t="s">
        <v>896</v>
      </c>
      <c r="C29" s="336"/>
      <c r="D29" s="312" t="s">
        <v>918</v>
      </c>
      <c r="E29" s="337"/>
      <c r="F29" s="314" t="s">
        <v>919</v>
      </c>
      <c r="G29" s="315" t="s">
        <v>852</v>
      </c>
      <c r="H29" s="315" t="s">
        <v>920</v>
      </c>
      <c r="I29" s="338"/>
      <c r="J29" s="339"/>
      <c r="K29" s="340"/>
      <c r="L29" s="341"/>
      <c r="M29" s="342"/>
      <c r="N29" s="343"/>
      <c r="O29" s="319" t="s">
        <v>849</v>
      </c>
      <c r="P29" s="343"/>
      <c r="Q29" s="343"/>
      <c r="R29" s="343"/>
      <c r="S29" s="349"/>
      <c r="T29" s="323" t="s">
        <v>849</v>
      </c>
      <c r="U29" s="345"/>
      <c r="V29" s="344"/>
      <c r="W29" s="324" t="s">
        <v>854</v>
      </c>
      <c r="X29" s="4"/>
      <c r="Y29" s="4"/>
    </row>
    <row r="30" customHeight="1" spans="1:25">
      <c r="A30" s="325">
        <v>29</v>
      </c>
      <c r="B30" s="310" t="s">
        <v>896</v>
      </c>
      <c r="C30" s="336"/>
      <c r="D30" s="326" t="s">
        <v>921</v>
      </c>
      <c r="E30" s="337"/>
      <c r="F30" s="327" t="s">
        <v>922</v>
      </c>
      <c r="G30" s="328" t="s">
        <v>852</v>
      </c>
      <c r="H30" s="328" t="s">
        <v>923</v>
      </c>
      <c r="I30" s="338"/>
      <c r="J30" s="339"/>
      <c r="K30" s="340"/>
      <c r="L30" s="341"/>
      <c r="M30" s="343"/>
      <c r="N30" s="343"/>
      <c r="O30" s="319" t="s">
        <v>849</v>
      </c>
      <c r="P30" s="343"/>
      <c r="Q30" s="343"/>
      <c r="R30" s="318"/>
      <c r="S30" s="349"/>
      <c r="T30" s="323" t="s">
        <v>849</v>
      </c>
      <c r="U30" s="345"/>
      <c r="V30" s="344"/>
      <c r="W30" s="329" t="s">
        <v>854</v>
      </c>
      <c r="X30" s="4"/>
      <c r="Y30" s="4"/>
    </row>
    <row r="31" customHeight="1" spans="1:25">
      <c r="A31" s="309">
        <v>30</v>
      </c>
      <c r="B31" s="310" t="s">
        <v>896</v>
      </c>
      <c r="C31" s="311" t="s">
        <v>924</v>
      </c>
      <c r="D31" s="312" t="s">
        <v>925</v>
      </c>
      <c r="E31" s="313"/>
      <c r="F31" s="314">
        <v>5.1</v>
      </c>
      <c r="G31" s="315" t="s">
        <v>860</v>
      </c>
      <c r="H31" s="315" t="s">
        <v>883</v>
      </c>
      <c r="I31" s="310"/>
      <c r="J31" s="350"/>
      <c r="K31" s="316"/>
      <c r="L31" s="341"/>
      <c r="M31" s="318"/>
      <c r="N31" s="318"/>
      <c r="O31" s="334"/>
      <c r="P31" s="318"/>
      <c r="Q31" s="318"/>
      <c r="R31" s="318"/>
      <c r="S31" s="349"/>
      <c r="T31" s="335"/>
      <c r="U31" s="351"/>
      <c r="V31" s="307"/>
      <c r="W31" s="324"/>
      <c r="Y31" s="276"/>
    </row>
    <row r="32" customHeight="1" spans="1:25">
      <c r="A32" s="325">
        <v>31</v>
      </c>
      <c r="B32" s="310" t="s">
        <v>896</v>
      </c>
      <c r="C32" s="311" t="s">
        <v>924</v>
      </c>
      <c r="D32" s="326" t="s">
        <v>926</v>
      </c>
      <c r="E32" s="313"/>
      <c r="F32" s="327" t="s">
        <v>927</v>
      </c>
      <c r="G32" s="328" t="s">
        <v>860</v>
      </c>
      <c r="H32" s="328" t="s">
        <v>883</v>
      </c>
      <c r="I32" s="310"/>
      <c r="J32" s="339"/>
      <c r="K32" s="316"/>
      <c r="L32" s="317"/>
      <c r="M32" s="318"/>
      <c r="N32" s="318"/>
      <c r="O32" s="331"/>
      <c r="P32" s="318"/>
      <c r="Q32" s="318"/>
      <c r="R32" s="318"/>
      <c r="S32" s="349"/>
      <c r="T32" s="332"/>
      <c r="U32" s="351"/>
      <c r="V32" s="307"/>
      <c r="W32" s="329" t="s">
        <v>854</v>
      </c>
      <c r="Y32" s="276"/>
    </row>
    <row r="33" customHeight="1" spans="1:25">
      <c r="A33" s="309">
        <v>32</v>
      </c>
      <c r="B33" s="310" t="s">
        <v>896</v>
      </c>
      <c r="C33" s="311" t="s">
        <v>924</v>
      </c>
      <c r="D33" s="312" t="s">
        <v>928</v>
      </c>
      <c r="E33" s="313"/>
      <c r="F33" s="314">
        <v>5.3</v>
      </c>
      <c r="G33" s="315" t="s">
        <v>860</v>
      </c>
      <c r="H33" s="315" t="s">
        <v>883</v>
      </c>
      <c r="I33" s="310"/>
      <c r="J33" s="339"/>
      <c r="K33" s="316"/>
      <c r="L33" s="317"/>
      <c r="M33" s="318"/>
      <c r="N33" s="318"/>
      <c r="O33" s="319" t="s">
        <v>849</v>
      </c>
      <c r="P33" s="318"/>
      <c r="Q33" s="318"/>
      <c r="R33" s="318"/>
      <c r="S33" s="349"/>
      <c r="T33" s="323" t="s">
        <v>849</v>
      </c>
      <c r="U33" s="351"/>
      <c r="V33" s="307"/>
      <c r="W33" s="330"/>
      <c r="Y33" s="276"/>
    </row>
    <row r="34" customHeight="1" spans="1:25">
      <c r="A34" s="325">
        <v>33</v>
      </c>
      <c r="B34" s="310" t="s">
        <v>896</v>
      </c>
      <c r="C34" s="311" t="s">
        <v>924</v>
      </c>
      <c r="D34" s="326" t="s">
        <v>929</v>
      </c>
      <c r="E34" s="313"/>
      <c r="F34" s="327" t="s">
        <v>930</v>
      </c>
      <c r="G34" s="328" t="s">
        <v>860</v>
      </c>
      <c r="H34" s="328" t="s">
        <v>931</v>
      </c>
      <c r="I34" s="310"/>
      <c r="J34" s="339"/>
      <c r="K34" s="316"/>
      <c r="L34" s="317"/>
      <c r="M34" s="318"/>
      <c r="N34" s="318"/>
      <c r="O34" s="331"/>
      <c r="P34" s="318"/>
      <c r="Q34" s="318"/>
      <c r="R34" s="318"/>
      <c r="S34" s="349"/>
      <c r="T34" s="332"/>
      <c r="U34" s="351"/>
      <c r="V34" s="307"/>
      <c r="W34" s="333"/>
      <c r="Y34" s="276"/>
    </row>
    <row r="35" customHeight="1" spans="1:25">
      <c r="A35" s="309">
        <v>34</v>
      </c>
      <c r="B35" s="310" t="s">
        <v>896</v>
      </c>
      <c r="C35" s="311" t="s">
        <v>924</v>
      </c>
      <c r="D35" s="312" t="s">
        <v>932</v>
      </c>
      <c r="E35" s="313"/>
      <c r="F35" s="314">
        <v>6.2</v>
      </c>
      <c r="G35" s="315" t="s">
        <v>860</v>
      </c>
      <c r="H35" s="315" t="s">
        <v>883</v>
      </c>
      <c r="I35" s="310"/>
      <c r="J35" s="339"/>
      <c r="K35" s="316"/>
      <c r="L35" s="317"/>
      <c r="M35" s="318"/>
      <c r="N35" s="318"/>
      <c r="O35" s="334"/>
      <c r="P35" s="318"/>
      <c r="Q35" s="318"/>
      <c r="R35" s="318"/>
      <c r="S35" s="349"/>
      <c r="T35" s="335"/>
      <c r="U35" s="351"/>
      <c r="V35" s="307"/>
      <c r="W35" s="330"/>
      <c r="Y35" s="276"/>
    </row>
    <row r="36" customHeight="1" spans="1:25">
      <c r="A36" s="325">
        <v>35</v>
      </c>
      <c r="B36" s="310" t="s">
        <v>896</v>
      </c>
      <c r="C36" s="311" t="s">
        <v>924</v>
      </c>
      <c r="D36" s="326" t="s">
        <v>933</v>
      </c>
      <c r="E36" s="313"/>
      <c r="F36" s="327" t="s">
        <v>934</v>
      </c>
      <c r="G36" s="328" t="s">
        <v>852</v>
      </c>
      <c r="H36" s="328" t="s">
        <v>935</v>
      </c>
      <c r="I36" s="310"/>
      <c r="J36" s="339"/>
      <c r="K36" s="316"/>
      <c r="L36" s="317"/>
      <c r="M36" s="318"/>
      <c r="N36" s="318"/>
      <c r="O36" s="319" t="s">
        <v>849</v>
      </c>
      <c r="P36" s="318"/>
      <c r="Q36" s="318"/>
      <c r="R36" s="318"/>
      <c r="S36" s="349"/>
      <c r="T36" s="323" t="s">
        <v>849</v>
      </c>
      <c r="U36" s="351"/>
      <c r="V36" s="307"/>
      <c r="W36" s="329"/>
      <c r="Y36" s="276"/>
    </row>
    <row r="37" customHeight="1" spans="1:25">
      <c r="A37" s="309">
        <v>36</v>
      </c>
      <c r="B37" s="310" t="s">
        <v>896</v>
      </c>
      <c r="C37" s="352" t="s">
        <v>936</v>
      </c>
      <c r="D37" s="312" t="s">
        <v>937</v>
      </c>
      <c r="E37" s="313"/>
      <c r="F37" s="314" t="s">
        <v>938</v>
      </c>
      <c r="G37" s="315" t="s">
        <v>852</v>
      </c>
      <c r="H37" s="315" t="s">
        <v>899</v>
      </c>
      <c r="I37" s="310"/>
      <c r="J37" s="350"/>
      <c r="K37" s="316"/>
      <c r="L37" s="317"/>
      <c r="M37" s="318"/>
      <c r="N37" s="318"/>
      <c r="O37" s="319" t="s">
        <v>849</v>
      </c>
      <c r="P37" s="318"/>
      <c r="Q37" s="318"/>
      <c r="R37" s="318"/>
      <c r="S37" s="349"/>
      <c r="T37" s="323" t="s">
        <v>849</v>
      </c>
      <c r="U37" s="351"/>
      <c r="V37" s="307"/>
      <c r="W37" s="324"/>
      <c r="Y37" s="276"/>
    </row>
    <row r="38" customHeight="1" spans="1:25">
      <c r="A38" s="325">
        <v>37</v>
      </c>
      <c r="B38" s="310" t="s">
        <v>896</v>
      </c>
      <c r="C38" s="352" t="s">
        <v>936</v>
      </c>
      <c r="D38" s="326" t="s">
        <v>939</v>
      </c>
      <c r="E38" s="313"/>
      <c r="F38" s="327">
        <v>7.2</v>
      </c>
      <c r="G38" s="328" t="s">
        <v>852</v>
      </c>
      <c r="H38" s="328" t="s">
        <v>940</v>
      </c>
      <c r="I38" s="310"/>
      <c r="J38" s="350"/>
      <c r="K38" s="316"/>
      <c r="L38" s="317"/>
      <c r="M38" s="318"/>
      <c r="N38" s="318"/>
      <c r="O38" s="319" t="s">
        <v>849</v>
      </c>
      <c r="P38" s="318"/>
      <c r="Q38" s="318"/>
      <c r="R38" s="318"/>
      <c r="S38" s="349"/>
      <c r="T38" s="323" t="s">
        <v>849</v>
      </c>
      <c r="U38" s="351"/>
      <c r="V38" s="307"/>
      <c r="W38" s="329"/>
      <c r="Y38" s="276"/>
    </row>
    <row r="39" customHeight="1" spans="1:25">
      <c r="A39" s="309">
        <v>38</v>
      </c>
      <c r="B39" s="310" t="s">
        <v>896</v>
      </c>
      <c r="C39" s="352" t="s">
        <v>936</v>
      </c>
      <c r="D39" s="312" t="s">
        <v>941</v>
      </c>
      <c r="E39" s="313"/>
      <c r="F39" s="314" t="s">
        <v>942</v>
      </c>
      <c r="G39" s="315" t="s">
        <v>852</v>
      </c>
      <c r="H39" s="315" t="s">
        <v>943</v>
      </c>
      <c r="I39" s="310"/>
      <c r="J39" s="350"/>
      <c r="K39" s="316"/>
      <c r="L39" s="317"/>
      <c r="M39" s="318"/>
      <c r="N39" s="318"/>
      <c r="O39" s="319" t="s">
        <v>849</v>
      </c>
      <c r="P39" s="318"/>
      <c r="Q39" s="318"/>
      <c r="R39" s="318"/>
      <c r="S39" s="349"/>
      <c r="T39" s="323" t="s">
        <v>849</v>
      </c>
      <c r="U39" s="351"/>
      <c r="V39" s="307"/>
      <c r="W39" s="324"/>
      <c r="Y39" s="276"/>
    </row>
    <row r="40" customHeight="1" spans="1:25">
      <c r="A40" s="325">
        <v>39</v>
      </c>
      <c r="B40" s="310" t="s">
        <v>896</v>
      </c>
      <c r="C40" s="352" t="s">
        <v>936</v>
      </c>
      <c r="D40" s="326" t="s">
        <v>944</v>
      </c>
      <c r="E40" s="313"/>
      <c r="F40" s="327" t="s">
        <v>945</v>
      </c>
      <c r="G40" s="328" t="s">
        <v>852</v>
      </c>
      <c r="H40" s="328" t="s">
        <v>943</v>
      </c>
      <c r="I40" s="310"/>
      <c r="J40" s="350"/>
      <c r="K40" s="316"/>
      <c r="L40" s="317"/>
      <c r="M40" s="318"/>
      <c r="N40" s="318"/>
      <c r="O40" s="319" t="s">
        <v>849</v>
      </c>
      <c r="P40" s="318"/>
      <c r="Q40" s="318"/>
      <c r="R40" s="318"/>
      <c r="S40" s="349"/>
      <c r="T40" s="323" t="s">
        <v>849</v>
      </c>
      <c r="U40" s="351"/>
      <c r="V40" s="307"/>
      <c r="W40" s="329"/>
      <c r="Y40" s="276"/>
    </row>
    <row r="41" customHeight="1" spans="1:25">
      <c r="A41" s="309">
        <v>40</v>
      </c>
      <c r="B41" s="310" t="s">
        <v>896</v>
      </c>
      <c r="C41" s="336"/>
      <c r="D41" s="312" t="s">
        <v>946</v>
      </c>
      <c r="E41" s="337"/>
      <c r="F41" s="314" t="s">
        <v>947</v>
      </c>
      <c r="G41" s="315" t="s">
        <v>852</v>
      </c>
      <c r="H41" s="315" t="s">
        <v>943</v>
      </c>
      <c r="I41" s="338"/>
      <c r="J41" s="339"/>
      <c r="K41" s="340"/>
      <c r="L41" s="341"/>
      <c r="M41" s="342"/>
      <c r="N41" s="343"/>
      <c r="O41" s="319" t="s">
        <v>849</v>
      </c>
      <c r="P41" s="343"/>
      <c r="Q41" s="343"/>
      <c r="R41" s="318"/>
      <c r="S41" s="349"/>
      <c r="T41" s="323" t="s">
        <v>849</v>
      </c>
      <c r="U41" s="345"/>
      <c r="V41" s="344"/>
      <c r="W41" s="324"/>
      <c r="Y41" s="276"/>
    </row>
    <row r="42" customHeight="1" spans="1:25">
      <c r="A42" s="325">
        <v>41</v>
      </c>
      <c r="B42" s="310" t="s">
        <v>896</v>
      </c>
      <c r="C42" s="336"/>
      <c r="D42" s="326" t="s">
        <v>948</v>
      </c>
      <c r="E42" s="337"/>
      <c r="F42" s="327" t="s">
        <v>949</v>
      </c>
      <c r="G42" s="328" t="s">
        <v>852</v>
      </c>
      <c r="H42" s="328" t="s">
        <v>943</v>
      </c>
      <c r="I42" s="338"/>
      <c r="J42" s="339"/>
      <c r="K42" s="340"/>
      <c r="L42" s="341"/>
      <c r="M42" s="342"/>
      <c r="N42" s="343"/>
      <c r="O42" s="319" t="s">
        <v>849</v>
      </c>
      <c r="P42" s="343"/>
      <c r="Q42" s="343"/>
      <c r="R42" s="318"/>
      <c r="S42" s="349"/>
      <c r="T42" s="323" t="s">
        <v>849</v>
      </c>
      <c r="U42" s="345"/>
      <c r="V42" s="344"/>
      <c r="W42" s="329"/>
      <c r="Y42" s="276"/>
    </row>
    <row r="43" customHeight="1" spans="1:25">
      <c r="A43" s="309">
        <v>42</v>
      </c>
      <c r="B43" s="310" t="s">
        <v>896</v>
      </c>
      <c r="C43" s="336"/>
      <c r="D43" s="312" t="s">
        <v>950</v>
      </c>
      <c r="E43" s="337"/>
      <c r="F43" s="314" t="s">
        <v>951</v>
      </c>
      <c r="G43" s="315" t="s">
        <v>852</v>
      </c>
      <c r="H43" s="315" t="s">
        <v>943</v>
      </c>
      <c r="I43" s="338"/>
      <c r="J43" s="339"/>
      <c r="K43" s="340"/>
      <c r="L43" s="341"/>
      <c r="M43" s="342"/>
      <c r="N43" s="343"/>
      <c r="O43" s="334"/>
      <c r="P43" s="343"/>
      <c r="Q43" s="343"/>
      <c r="R43" s="318"/>
      <c r="S43" s="349"/>
      <c r="T43" s="335"/>
      <c r="U43" s="345"/>
      <c r="V43" s="344"/>
      <c r="W43" s="330"/>
      <c r="X43" s="4"/>
      <c r="Y43" s="4"/>
    </row>
    <row r="44" customHeight="1" spans="1:25">
      <c r="A44" s="325">
        <v>43</v>
      </c>
      <c r="B44" s="310" t="s">
        <v>896</v>
      </c>
      <c r="C44" s="336"/>
      <c r="D44" s="326" t="s">
        <v>952</v>
      </c>
      <c r="E44" s="337"/>
      <c r="F44" s="327" t="s">
        <v>953</v>
      </c>
      <c r="G44" s="328" t="s">
        <v>852</v>
      </c>
      <c r="H44" s="328" t="s">
        <v>943</v>
      </c>
      <c r="I44" s="338"/>
      <c r="J44" s="339"/>
      <c r="K44" s="340"/>
      <c r="L44" s="341"/>
      <c r="M44" s="342"/>
      <c r="N44" s="343"/>
      <c r="O44" s="319" t="s">
        <v>849</v>
      </c>
      <c r="P44" s="343"/>
      <c r="Q44" s="343"/>
      <c r="R44" s="318"/>
      <c r="S44" s="349"/>
      <c r="T44" s="323" t="s">
        <v>849</v>
      </c>
      <c r="U44" s="345"/>
      <c r="V44" s="344"/>
      <c r="W44" s="329"/>
      <c r="X44" s="4"/>
      <c r="Y44" s="4"/>
    </row>
    <row r="45" customHeight="1" spans="1:25">
      <c r="A45" s="309">
        <v>44</v>
      </c>
      <c r="B45" s="310" t="s">
        <v>896</v>
      </c>
      <c r="C45" s="336"/>
      <c r="D45" s="312" t="s">
        <v>954</v>
      </c>
      <c r="E45" s="337"/>
      <c r="F45" s="314" t="s">
        <v>955</v>
      </c>
      <c r="G45" s="315" t="s">
        <v>852</v>
      </c>
      <c r="H45" s="315" t="s">
        <v>943</v>
      </c>
      <c r="I45" s="338"/>
      <c r="J45" s="339"/>
      <c r="K45" s="340"/>
      <c r="L45" s="341"/>
      <c r="M45" s="342"/>
      <c r="N45" s="343"/>
      <c r="O45" s="319" t="s">
        <v>849</v>
      </c>
      <c r="P45" s="343"/>
      <c r="Q45" s="343"/>
      <c r="R45" s="318"/>
      <c r="S45" s="349"/>
      <c r="T45" s="323" t="s">
        <v>849</v>
      </c>
      <c r="U45" s="345"/>
      <c r="V45" s="344"/>
      <c r="W45" s="324"/>
      <c r="X45" s="4"/>
      <c r="Y45" s="4"/>
    </row>
    <row r="46" customHeight="1" spans="1:25">
      <c r="A46" s="325">
        <v>45</v>
      </c>
      <c r="B46" s="310" t="s">
        <v>896</v>
      </c>
      <c r="C46" s="336"/>
      <c r="D46" s="326" t="s">
        <v>956</v>
      </c>
      <c r="E46" s="337"/>
      <c r="F46" s="327" t="s">
        <v>957</v>
      </c>
      <c r="G46" s="328" t="s">
        <v>852</v>
      </c>
      <c r="H46" s="328" t="s">
        <v>943</v>
      </c>
      <c r="I46" s="338"/>
      <c r="J46" s="339"/>
      <c r="K46" s="340"/>
      <c r="L46" s="341"/>
      <c r="M46" s="342"/>
      <c r="N46" s="343"/>
      <c r="O46" s="331"/>
      <c r="P46" s="343"/>
      <c r="Q46" s="343"/>
      <c r="R46" s="318"/>
      <c r="S46" s="349"/>
      <c r="T46" s="332"/>
      <c r="U46" s="345"/>
      <c r="V46" s="344"/>
      <c r="W46" s="333"/>
      <c r="X46" s="4"/>
      <c r="Y46" s="4"/>
    </row>
    <row r="47" customHeight="1" spans="1:25">
      <c r="A47" s="309">
        <v>46</v>
      </c>
      <c r="B47" s="310" t="s">
        <v>896</v>
      </c>
      <c r="C47" s="336"/>
      <c r="D47" s="312" t="s">
        <v>958</v>
      </c>
      <c r="E47" s="337"/>
      <c r="F47" s="314" t="s">
        <v>959</v>
      </c>
      <c r="G47" s="315" t="s">
        <v>856</v>
      </c>
      <c r="H47" s="315" t="s">
        <v>960</v>
      </c>
      <c r="I47" s="338"/>
      <c r="J47" s="339"/>
      <c r="K47" s="340"/>
      <c r="L47" s="341"/>
      <c r="M47" s="342"/>
      <c r="N47" s="343"/>
      <c r="O47" s="319" t="s">
        <v>849</v>
      </c>
      <c r="P47" s="343"/>
      <c r="Q47" s="343"/>
      <c r="R47" s="318"/>
      <c r="S47" s="349"/>
      <c r="T47" s="323" t="s">
        <v>849</v>
      </c>
      <c r="U47" s="345"/>
      <c r="V47" s="344"/>
      <c r="W47" s="330"/>
      <c r="X47" s="4"/>
      <c r="Y47" s="4"/>
    </row>
    <row r="48" customHeight="1" spans="1:25">
      <c r="A48" s="325">
        <v>47</v>
      </c>
      <c r="B48" s="310" t="s">
        <v>896</v>
      </c>
      <c r="C48" s="336"/>
      <c r="D48" s="326" t="s">
        <v>961</v>
      </c>
      <c r="E48" s="337"/>
      <c r="F48" s="327" t="s">
        <v>962</v>
      </c>
      <c r="G48" s="328" t="s">
        <v>852</v>
      </c>
      <c r="H48" s="328" t="s">
        <v>963</v>
      </c>
      <c r="I48" s="338"/>
      <c r="J48" s="339"/>
      <c r="K48" s="340"/>
      <c r="L48" s="341"/>
      <c r="M48" s="342"/>
      <c r="N48" s="343"/>
      <c r="O48" s="319" t="s">
        <v>849</v>
      </c>
      <c r="P48" s="343"/>
      <c r="Q48" s="343"/>
      <c r="R48" s="318"/>
      <c r="S48" s="349"/>
      <c r="T48" s="323" t="s">
        <v>849</v>
      </c>
      <c r="U48" s="345"/>
      <c r="V48" s="344"/>
      <c r="W48" s="329"/>
      <c r="X48" s="4"/>
      <c r="Y48" s="4"/>
    </row>
    <row r="49" customHeight="1" spans="1:25">
      <c r="A49" s="309">
        <v>48</v>
      </c>
      <c r="B49" s="310" t="s">
        <v>896</v>
      </c>
      <c r="C49" s="336"/>
      <c r="D49" s="312" t="s">
        <v>964</v>
      </c>
      <c r="E49" s="337"/>
      <c r="F49" s="314" t="s">
        <v>965</v>
      </c>
      <c r="G49" s="315" t="s">
        <v>852</v>
      </c>
      <c r="H49" s="315" t="s">
        <v>966</v>
      </c>
      <c r="I49" s="338"/>
      <c r="J49" s="339"/>
      <c r="K49" s="340"/>
      <c r="L49" s="341"/>
      <c r="M49" s="342"/>
      <c r="N49" s="343"/>
      <c r="O49" s="319" t="s">
        <v>849</v>
      </c>
      <c r="P49" s="343"/>
      <c r="Q49" s="343"/>
      <c r="R49" s="318"/>
      <c r="S49" s="349"/>
      <c r="T49" s="323" t="s">
        <v>849</v>
      </c>
      <c r="U49" s="345"/>
      <c r="V49" s="344"/>
      <c r="W49" s="324"/>
      <c r="X49" s="4"/>
      <c r="Y49" s="4"/>
    </row>
    <row r="50" customHeight="1" spans="1:25">
      <c r="A50" s="325">
        <v>49</v>
      </c>
      <c r="B50" s="310" t="s">
        <v>896</v>
      </c>
      <c r="C50" s="336"/>
      <c r="D50" s="326" t="s">
        <v>967</v>
      </c>
      <c r="E50" s="337"/>
      <c r="F50" s="327" t="s">
        <v>968</v>
      </c>
      <c r="G50" s="328" t="s">
        <v>856</v>
      </c>
      <c r="H50" s="328" t="s">
        <v>899</v>
      </c>
      <c r="I50" s="338"/>
      <c r="J50" s="339"/>
      <c r="K50" s="340"/>
      <c r="L50" s="341"/>
      <c r="M50" s="342"/>
      <c r="N50" s="343"/>
      <c r="O50" s="319" t="s">
        <v>849</v>
      </c>
      <c r="P50" s="343"/>
      <c r="Q50" s="343"/>
      <c r="R50" s="318"/>
      <c r="S50" s="349"/>
      <c r="T50" s="323" t="s">
        <v>849</v>
      </c>
      <c r="U50" s="345"/>
      <c r="V50" s="344"/>
      <c r="W50" s="329"/>
      <c r="X50" s="4"/>
      <c r="Y50" s="4"/>
    </row>
    <row r="51" ht="47.25" spans="1:25">
      <c r="A51" s="309">
        <v>50</v>
      </c>
      <c r="B51" s="310" t="s">
        <v>896</v>
      </c>
      <c r="C51" s="353" t="s">
        <v>969</v>
      </c>
      <c r="D51" s="312" t="s">
        <v>970</v>
      </c>
      <c r="E51" s="337"/>
      <c r="F51" s="314">
        <v>7.4</v>
      </c>
      <c r="G51" s="315" t="s">
        <v>852</v>
      </c>
      <c r="H51" s="315" t="s">
        <v>940</v>
      </c>
      <c r="I51" s="338"/>
      <c r="J51" s="339"/>
      <c r="K51" s="340"/>
      <c r="L51" s="341"/>
      <c r="M51" s="342"/>
      <c r="N51" s="343"/>
      <c r="O51" s="319" t="s">
        <v>849</v>
      </c>
      <c r="P51" s="343"/>
      <c r="Q51" s="343"/>
      <c r="R51" s="318"/>
      <c r="S51" s="349"/>
      <c r="T51" s="323" t="s">
        <v>849</v>
      </c>
      <c r="U51" s="345"/>
      <c r="V51" s="344"/>
      <c r="W51" s="324" t="s">
        <v>854</v>
      </c>
      <c r="X51" s="4"/>
      <c r="Y51" s="4"/>
    </row>
    <row r="52" ht="47.25" spans="1:25">
      <c r="A52" s="325">
        <v>51</v>
      </c>
      <c r="B52" s="310" t="s">
        <v>896</v>
      </c>
      <c r="C52" s="353" t="s">
        <v>969</v>
      </c>
      <c r="D52" s="326" t="s">
        <v>971</v>
      </c>
      <c r="E52" s="337"/>
      <c r="F52" s="327" t="s">
        <v>972</v>
      </c>
      <c r="G52" s="328" t="s">
        <v>860</v>
      </c>
      <c r="H52" s="328" t="s">
        <v>883</v>
      </c>
      <c r="I52" s="338"/>
      <c r="J52" s="339"/>
      <c r="K52" s="340"/>
      <c r="L52" s="341"/>
      <c r="M52" s="342"/>
      <c r="N52" s="343"/>
      <c r="O52" s="331"/>
      <c r="P52" s="343"/>
      <c r="Q52" s="343"/>
      <c r="R52" s="318"/>
      <c r="S52" s="349"/>
      <c r="T52" s="332"/>
      <c r="U52" s="345"/>
      <c r="V52" s="344"/>
      <c r="W52" s="329"/>
      <c r="X52" s="4"/>
      <c r="Y52" s="4"/>
    </row>
    <row r="53" ht="14.55" customHeight="1" spans="1:25">
      <c r="A53" s="309">
        <v>52</v>
      </c>
      <c r="B53" s="310" t="s">
        <v>896</v>
      </c>
      <c r="C53" s="353" t="s">
        <v>969</v>
      </c>
      <c r="D53" s="312" t="s">
        <v>973</v>
      </c>
      <c r="E53" s="337"/>
      <c r="F53" s="314" t="s">
        <v>974</v>
      </c>
      <c r="G53" s="315" t="s">
        <v>860</v>
      </c>
      <c r="H53" s="315" t="s">
        <v>883</v>
      </c>
      <c r="I53" s="338"/>
      <c r="J53" s="339"/>
      <c r="K53" s="340"/>
      <c r="L53" s="341"/>
      <c r="M53" s="342"/>
      <c r="N53" s="343"/>
      <c r="O53" s="334"/>
      <c r="P53" s="343"/>
      <c r="Q53" s="343"/>
      <c r="R53" s="318"/>
      <c r="S53" s="349"/>
      <c r="T53" s="335"/>
      <c r="U53" s="345"/>
      <c r="V53" s="344"/>
      <c r="W53" s="324"/>
      <c r="X53" s="4"/>
      <c r="Y53" s="4"/>
    </row>
    <row r="54" ht="47.25" spans="1:25">
      <c r="A54" s="325">
        <v>53</v>
      </c>
      <c r="B54" s="310" t="s">
        <v>896</v>
      </c>
      <c r="C54" s="336"/>
      <c r="D54" s="326" t="s">
        <v>975</v>
      </c>
      <c r="E54" s="337"/>
      <c r="F54" s="327" t="s">
        <v>976</v>
      </c>
      <c r="G54" s="328" t="s">
        <v>860</v>
      </c>
      <c r="H54" s="328" t="s">
        <v>883</v>
      </c>
      <c r="I54" s="338"/>
      <c r="J54" s="339"/>
      <c r="K54" s="340"/>
      <c r="L54" s="341"/>
      <c r="M54" s="342"/>
      <c r="N54" s="343"/>
      <c r="O54" s="331"/>
      <c r="P54" s="343"/>
      <c r="Q54" s="343"/>
      <c r="R54" s="318"/>
      <c r="S54" s="349"/>
      <c r="T54" s="332"/>
      <c r="U54" s="345"/>
      <c r="V54" s="344"/>
      <c r="W54" s="333"/>
      <c r="X54" s="4"/>
      <c r="Y54" s="4"/>
    </row>
    <row r="55" customHeight="1" spans="1:25">
      <c r="A55" s="309">
        <v>54</v>
      </c>
      <c r="B55" s="310" t="s">
        <v>896</v>
      </c>
      <c r="C55" s="336"/>
      <c r="D55" s="312" t="s">
        <v>977</v>
      </c>
      <c r="E55" s="337"/>
      <c r="F55" s="314" t="s">
        <v>978</v>
      </c>
      <c r="G55" s="315" t="s">
        <v>860</v>
      </c>
      <c r="H55" s="315" t="s">
        <v>883</v>
      </c>
      <c r="I55" s="338"/>
      <c r="J55" s="339"/>
      <c r="K55" s="340"/>
      <c r="L55" s="341"/>
      <c r="M55" s="342"/>
      <c r="N55" s="343"/>
      <c r="O55" s="319" t="s">
        <v>849</v>
      </c>
      <c r="P55" s="343"/>
      <c r="Q55" s="343"/>
      <c r="R55" s="318"/>
      <c r="S55" s="349"/>
      <c r="T55" s="323" t="s">
        <v>849</v>
      </c>
      <c r="U55" s="345"/>
      <c r="V55" s="344"/>
      <c r="W55" s="324"/>
      <c r="X55" s="4"/>
      <c r="Y55" s="4"/>
    </row>
    <row r="56" customHeight="1" spans="1:25">
      <c r="A56" s="325">
        <v>55</v>
      </c>
      <c r="B56" s="310" t="s">
        <v>896</v>
      </c>
      <c r="C56" s="354"/>
      <c r="D56" s="326" t="s">
        <v>979</v>
      </c>
      <c r="E56" s="337"/>
      <c r="F56" s="327" t="s">
        <v>980</v>
      </c>
      <c r="G56" s="328" t="s">
        <v>860</v>
      </c>
      <c r="H56" s="328" t="s">
        <v>883</v>
      </c>
      <c r="I56" s="338"/>
      <c r="J56" s="339"/>
      <c r="K56" s="340"/>
      <c r="L56" s="341"/>
      <c r="M56" s="342"/>
      <c r="N56" s="343"/>
      <c r="O56" s="319" t="s">
        <v>849</v>
      </c>
      <c r="P56" s="343"/>
      <c r="Q56" s="343"/>
      <c r="R56" s="318"/>
      <c r="S56" s="349"/>
      <c r="T56" s="323" t="s">
        <v>849</v>
      </c>
      <c r="U56" s="345"/>
      <c r="V56" s="344"/>
      <c r="W56" s="329"/>
      <c r="X56" s="4"/>
      <c r="Y56" s="4"/>
    </row>
    <row r="57" ht="27" spans="1:25">
      <c r="A57" s="309">
        <v>56</v>
      </c>
      <c r="B57" s="310" t="s">
        <v>896</v>
      </c>
      <c r="C57" s="336"/>
      <c r="D57" s="312" t="s">
        <v>981</v>
      </c>
      <c r="E57" s="337"/>
      <c r="F57" s="314" t="s">
        <v>982</v>
      </c>
      <c r="G57" s="315" t="s">
        <v>860</v>
      </c>
      <c r="H57" s="315" t="s">
        <v>883</v>
      </c>
      <c r="I57" s="338"/>
      <c r="J57" s="339"/>
      <c r="K57" s="340"/>
      <c r="L57" s="341"/>
      <c r="M57" s="342"/>
      <c r="N57" s="343"/>
      <c r="O57" s="319" t="s">
        <v>849</v>
      </c>
      <c r="P57" s="343"/>
      <c r="Q57" s="343"/>
      <c r="R57" s="318"/>
      <c r="S57" s="349"/>
      <c r="T57" s="323" t="s">
        <v>849</v>
      </c>
      <c r="U57" s="345"/>
      <c r="V57" s="344"/>
      <c r="W57" s="324"/>
      <c r="X57" s="4"/>
      <c r="Y57" s="4"/>
    </row>
    <row r="58" customHeight="1" spans="1:25">
      <c r="A58" s="325">
        <v>57</v>
      </c>
      <c r="B58" s="310" t="s">
        <v>896</v>
      </c>
      <c r="C58" s="336"/>
      <c r="D58" s="326" t="s">
        <v>983</v>
      </c>
      <c r="E58" s="355"/>
      <c r="F58" s="327" t="s">
        <v>984</v>
      </c>
      <c r="G58" s="328" t="s">
        <v>860</v>
      </c>
      <c r="H58" s="328" t="s">
        <v>883</v>
      </c>
      <c r="I58" s="356"/>
      <c r="J58" s="339"/>
      <c r="K58" s="343"/>
      <c r="L58" s="341"/>
      <c r="M58" s="342"/>
      <c r="N58" s="343"/>
      <c r="O58" s="319" t="s">
        <v>849</v>
      </c>
      <c r="P58" s="343"/>
      <c r="Q58" s="343"/>
      <c r="R58" s="318"/>
      <c r="S58" s="349"/>
      <c r="T58" s="323" t="s">
        <v>849</v>
      </c>
      <c r="U58" s="345"/>
      <c r="V58" s="344"/>
      <c r="W58" s="329"/>
      <c r="X58" s="4"/>
      <c r="Y58" s="4"/>
    </row>
    <row r="59" customHeight="1" spans="1:25">
      <c r="A59" s="309">
        <v>58</v>
      </c>
      <c r="B59" s="310" t="s">
        <v>896</v>
      </c>
      <c r="C59" s="336"/>
      <c r="D59" s="312" t="s">
        <v>985</v>
      </c>
      <c r="E59" s="355"/>
      <c r="F59" s="314" t="s">
        <v>986</v>
      </c>
      <c r="G59" s="315" t="s">
        <v>852</v>
      </c>
      <c r="H59" s="315" t="s">
        <v>987</v>
      </c>
      <c r="I59" s="356"/>
      <c r="J59" s="339"/>
      <c r="K59" s="343"/>
      <c r="L59" s="341"/>
      <c r="M59" s="342"/>
      <c r="N59" s="343"/>
      <c r="O59" s="319" t="s">
        <v>849</v>
      </c>
      <c r="P59" s="343"/>
      <c r="Q59" s="343"/>
      <c r="R59" s="318"/>
      <c r="S59" s="349"/>
      <c r="T59" s="323" t="s">
        <v>849</v>
      </c>
      <c r="U59" s="345"/>
      <c r="V59" s="344"/>
      <c r="W59" s="324"/>
      <c r="X59" s="4"/>
      <c r="Y59" s="4"/>
    </row>
    <row r="60" customHeight="1" spans="1:25">
      <c r="A60" s="325">
        <v>59</v>
      </c>
      <c r="B60" s="310" t="s">
        <v>896</v>
      </c>
      <c r="C60" s="336"/>
      <c r="D60" s="326" t="s">
        <v>988</v>
      </c>
      <c r="E60" s="355"/>
      <c r="F60" s="327" t="s">
        <v>989</v>
      </c>
      <c r="G60" s="328" t="s">
        <v>852</v>
      </c>
      <c r="H60" s="328" t="s">
        <v>899</v>
      </c>
      <c r="I60" s="356"/>
      <c r="J60" s="339"/>
      <c r="K60" s="343"/>
      <c r="L60" s="341"/>
      <c r="M60" s="342"/>
      <c r="N60" s="343"/>
      <c r="O60" s="319" t="s">
        <v>849</v>
      </c>
      <c r="P60" s="343"/>
      <c r="Q60" s="343"/>
      <c r="R60" s="318"/>
      <c r="S60" s="349"/>
      <c r="T60" s="323" t="s">
        <v>849</v>
      </c>
      <c r="U60" s="345"/>
      <c r="V60" s="344"/>
      <c r="W60" s="329"/>
      <c r="X60" s="4"/>
      <c r="Y60" s="4"/>
    </row>
    <row r="61" customHeight="1" spans="1:25">
      <c r="A61" s="309">
        <v>60</v>
      </c>
      <c r="B61" s="310" t="s">
        <v>896</v>
      </c>
      <c r="C61" s="336"/>
      <c r="D61" s="312" t="s">
        <v>990</v>
      </c>
      <c r="E61" s="355"/>
      <c r="F61" s="314" t="s">
        <v>991</v>
      </c>
      <c r="G61" s="315" t="s">
        <v>852</v>
      </c>
      <c r="H61" s="315" t="s">
        <v>887</v>
      </c>
      <c r="I61" s="356"/>
      <c r="J61" s="339"/>
      <c r="K61" s="343"/>
      <c r="L61" s="341"/>
      <c r="M61" s="342"/>
      <c r="N61" s="343"/>
      <c r="O61" s="319" t="s">
        <v>849</v>
      </c>
      <c r="P61" s="343"/>
      <c r="Q61" s="343"/>
      <c r="R61" s="318"/>
      <c r="S61" s="349"/>
      <c r="T61" s="323" t="s">
        <v>849</v>
      </c>
      <c r="U61" s="345"/>
      <c r="V61" s="344"/>
      <c r="W61" s="330"/>
      <c r="X61" s="4"/>
      <c r="Y61" s="4"/>
    </row>
    <row r="62" customHeight="1" spans="1:25">
      <c r="A62" s="325">
        <v>61</v>
      </c>
      <c r="B62" s="310" t="s">
        <v>896</v>
      </c>
      <c r="C62" s="336"/>
      <c r="D62" s="326" t="s">
        <v>992</v>
      </c>
      <c r="E62" s="355"/>
      <c r="F62" s="327" t="s">
        <v>993</v>
      </c>
      <c r="G62" s="328" t="s">
        <v>856</v>
      </c>
      <c r="H62" s="328" t="s">
        <v>864</v>
      </c>
      <c r="I62" s="356"/>
      <c r="J62" s="339"/>
      <c r="K62" s="343"/>
      <c r="L62" s="341"/>
      <c r="M62" s="342"/>
      <c r="N62" s="343"/>
      <c r="O62" s="331"/>
      <c r="P62" s="343"/>
      <c r="Q62" s="343"/>
      <c r="R62" s="318"/>
      <c r="S62" s="349"/>
      <c r="T62" s="332"/>
      <c r="U62" s="345"/>
      <c r="V62" s="344"/>
      <c r="W62" s="329"/>
      <c r="X62" s="4"/>
      <c r="Y62" s="4"/>
    </row>
    <row r="63" customHeight="1" spans="1:25">
      <c r="A63" s="309">
        <v>62</v>
      </c>
      <c r="B63" s="310" t="s">
        <v>896</v>
      </c>
      <c r="C63" s="336"/>
      <c r="D63" s="312" t="s">
        <v>994</v>
      </c>
      <c r="E63" s="355"/>
      <c r="F63" s="314" t="s">
        <v>995</v>
      </c>
      <c r="G63" s="315" t="s">
        <v>852</v>
      </c>
      <c r="H63" s="315" t="s">
        <v>996</v>
      </c>
      <c r="I63" s="356"/>
      <c r="J63" s="339"/>
      <c r="K63" s="343"/>
      <c r="L63" s="341"/>
      <c r="M63" s="342"/>
      <c r="N63" s="343"/>
      <c r="O63" s="319" t="s">
        <v>849</v>
      </c>
      <c r="P63" s="343"/>
      <c r="Q63" s="343"/>
      <c r="R63" s="318"/>
      <c r="S63" s="349"/>
      <c r="T63" s="323" t="s">
        <v>849</v>
      </c>
      <c r="U63" s="345"/>
      <c r="V63" s="344"/>
      <c r="W63" s="330"/>
      <c r="X63" s="4"/>
      <c r="Y63" s="4"/>
    </row>
    <row r="64" customHeight="1" spans="1:25">
      <c r="A64" s="325">
        <v>63</v>
      </c>
      <c r="B64" s="310" t="s">
        <v>896</v>
      </c>
      <c r="C64" s="336"/>
      <c r="D64" s="326" t="s">
        <v>997</v>
      </c>
      <c r="E64" s="355"/>
      <c r="F64" s="327" t="s">
        <v>998</v>
      </c>
      <c r="G64" s="328" t="s">
        <v>852</v>
      </c>
      <c r="H64" s="328" t="s">
        <v>999</v>
      </c>
      <c r="I64" s="356"/>
      <c r="J64" s="339"/>
      <c r="K64" s="343"/>
      <c r="L64" s="341"/>
      <c r="M64" s="342"/>
      <c r="N64" s="343"/>
      <c r="O64" s="319" t="s">
        <v>849</v>
      </c>
      <c r="P64" s="343"/>
      <c r="Q64" s="343"/>
      <c r="R64" s="318"/>
      <c r="S64" s="349"/>
      <c r="T64" s="323" t="s">
        <v>849</v>
      </c>
      <c r="U64" s="345"/>
      <c r="V64" s="344"/>
      <c r="W64" s="333"/>
      <c r="X64" s="4"/>
      <c r="Y64" s="4"/>
    </row>
    <row r="65" customHeight="1" spans="1:25">
      <c r="A65" s="309">
        <v>64</v>
      </c>
      <c r="B65" s="310" t="s">
        <v>896</v>
      </c>
      <c r="C65" s="336"/>
      <c r="D65" s="312" t="s">
        <v>1000</v>
      </c>
      <c r="E65" s="355"/>
      <c r="F65" s="314" t="s">
        <v>1001</v>
      </c>
      <c r="G65" s="315" t="s">
        <v>852</v>
      </c>
      <c r="H65" s="315" t="s">
        <v>1002</v>
      </c>
      <c r="I65" s="356"/>
      <c r="J65" s="339"/>
      <c r="K65" s="343"/>
      <c r="L65" s="341"/>
      <c r="M65" s="318"/>
      <c r="N65" s="318"/>
      <c r="O65" s="319" t="s">
        <v>849</v>
      </c>
      <c r="P65" s="343"/>
      <c r="Q65" s="343"/>
      <c r="R65" s="318"/>
      <c r="S65" s="349"/>
      <c r="T65" s="323" t="s">
        <v>849</v>
      </c>
      <c r="U65" s="345"/>
      <c r="V65" s="344"/>
      <c r="W65" s="330"/>
      <c r="X65" s="4"/>
      <c r="Y65" s="4"/>
    </row>
    <row r="66" customHeight="1" spans="1:25">
      <c r="A66" s="325">
        <v>65</v>
      </c>
      <c r="B66" s="310" t="s">
        <v>896</v>
      </c>
      <c r="C66" s="357"/>
      <c r="D66" s="326" t="s">
        <v>1003</v>
      </c>
      <c r="E66" s="313"/>
      <c r="F66" s="327" t="s">
        <v>1004</v>
      </c>
      <c r="G66" s="328" t="s">
        <v>852</v>
      </c>
      <c r="H66" s="328" t="s">
        <v>996</v>
      </c>
      <c r="I66" s="310"/>
      <c r="J66" s="358"/>
      <c r="K66" s="316"/>
      <c r="L66" s="359"/>
      <c r="M66" s="316"/>
      <c r="N66" s="316"/>
      <c r="O66" s="319" t="s">
        <v>849</v>
      </c>
      <c r="P66" s="318"/>
      <c r="Q66" s="318"/>
      <c r="R66" s="318"/>
      <c r="S66" s="349"/>
      <c r="T66" s="323" t="s">
        <v>849</v>
      </c>
      <c r="U66" s="360"/>
      <c r="V66" s="307"/>
      <c r="W66" s="329"/>
      <c r="X66" s="4"/>
      <c r="Y66" s="4"/>
    </row>
    <row r="67" customHeight="1" spans="1:25">
      <c r="A67" s="309">
        <v>66</v>
      </c>
      <c r="B67" s="310" t="s">
        <v>896</v>
      </c>
      <c r="C67" s="352" t="s">
        <v>1005</v>
      </c>
      <c r="D67" s="312" t="s">
        <v>1006</v>
      </c>
      <c r="E67" s="361"/>
      <c r="F67" s="314" t="s">
        <v>1007</v>
      </c>
      <c r="G67" s="315" t="s">
        <v>852</v>
      </c>
      <c r="H67" s="315" t="s">
        <v>999</v>
      </c>
      <c r="I67" s="362"/>
      <c r="J67" s="350"/>
      <c r="K67" s="318"/>
      <c r="L67" s="359"/>
      <c r="M67" s="318"/>
      <c r="N67" s="318"/>
      <c r="O67" s="319" t="s">
        <v>849</v>
      </c>
      <c r="P67" s="318"/>
      <c r="Q67" s="318"/>
      <c r="R67" s="318"/>
      <c r="S67" s="349"/>
      <c r="T67" s="323" t="s">
        <v>849</v>
      </c>
      <c r="U67" s="351"/>
      <c r="V67" s="307"/>
      <c r="W67" s="324"/>
      <c r="X67" s="4"/>
      <c r="Y67" s="4"/>
    </row>
    <row r="68" customHeight="1" spans="1:25">
      <c r="A68" s="325">
        <v>67</v>
      </c>
      <c r="B68" s="310" t="s">
        <v>896</v>
      </c>
      <c r="C68" s="363" t="s">
        <v>1008</v>
      </c>
      <c r="D68" s="326" t="s">
        <v>1009</v>
      </c>
      <c r="E68" s="355"/>
      <c r="F68" s="327" t="s">
        <v>1010</v>
      </c>
      <c r="G68" s="328" t="s">
        <v>852</v>
      </c>
      <c r="H68" s="328" t="s">
        <v>899</v>
      </c>
      <c r="I68" s="356"/>
      <c r="J68" s="339"/>
      <c r="K68" s="343"/>
      <c r="L68" s="341"/>
      <c r="M68" s="342"/>
      <c r="N68" s="343"/>
      <c r="O68" s="331"/>
      <c r="P68" s="343"/>
      <c r="Q68" s="343"/>
      <c r="R68" s="318"/>
      <c r="S68" s="349"/>
      <c r="T68" s="332"/>
      <c r="U68" s="345"/>
      <c r="V68" s="344"/>
      <c r="W68" s="329"/>
      <c r="Y68" s="276"/>
    </row>
    <row r="69" customHeight="1" spans="1:25">
      <c r="A69" s="309">
        <v>68</v>
      </c>
      <c r="B69" s="310" t="s">
        <v>896</v>
      </c>
      <c r="C69" s="363" t="s">
        <v>1008</v>
      </c>
      <c r="D69" s="312" t="s">
        <v>1011</v>
      </c>
      <c r="E69" s="355"/>
      <c r="F69" s="314" t="s">
        <v>1012</v>
      </c>
      <c r="G69" s="315" t="s">
        <v>860</v>
      </c>
      <c r="H69" s="315" t="s">
        <v>883</v>
      </c>
      <c r="I69" s="356"/>
      <c r="J69" s="339"/>
      <c r="K69" s="343"/>
      <c r="L69" s="341"/>
      <c r="M69" s="342"/>
      <c r="N69" s="343"/>
      <c r="O69" s="319" t="s">
        <v>849</v>
      </c>
      <c r="P69" s="343"/>
      <c r="Q69" s="343"/>
      <c r="R69" s="318"/>
      <c r="S69" s="349"/>
      <c r="T69" s="323" t="s">
        <v>849</v>
      </c>
      <c r="U69" s="345"/>
      <c r="V69" s="344"/>
      <c r="W69" s="324"/>
      <c r="Y69" s="276"/>
    </row>
    <row r="70" customHeight="1" spans="1:25">
      <c r="A70" s="325">
        <v>69</v>
      </c>
      <c r="B70" s="310" t="s">
        <v>896</v>
      </c>
      <c r="C70" s="363" t="s">
        <v>1008</v>
      </c>
      <c r="D70" s="326" t="s">
        <v>1013</v>
      </c>
      <c r="E70" s="355"/>
      <c r="F70" s="327" t="s">
        <v>1014</v>
      </c>
      <c r="G70" s="328" t="s">
        <v>860</v>
      </c>
      <c r="H70" s="328" t="s">
        <v>883</v>
      </c>
      <c r="I70" s="356"/>
      <c r="J70" s="339"/>
      <c r="K70" s="343"/>
      <c r="L70" s="341"/>
      <c r="M70" s="342"/>
      <c r="N70" s="343"/>
      <c r="O70" s="331"/>
      <c r="P70" s="343"/>
      <c r="Q70" s="343"/>
      <c r="R70" s="318"/>
      <c r="S70" s="349"/>
      <c r="T70" s="332"/>
      <c r="U70" s="345"/>
      <c r="V70" s="344"/>
      <c r="W70" s="329"/>
      <c r="X70" s="4"/>
      <c r="Y70" s="4"/>
    </row>
    <row r="71" customHeight="1" spans="1:25">
      <c r="A71" s="309">
        <v>70</v>
      </c>
      <c r="B71" s="310" t="s">
        <v>896</v>
      </c>
      <c r="C71" s="363" t="s">
        <v>1008</v>
      </c>
      <c r="D71" s="312" t="s">
        <v>1015</v>
      </c>
      <c r="E71" s="355"/>
      <c r="F71" s="314" t="s">
        <v>1016</v>
      </c>
      <c r="G71" s="315" t="s">
        <v>860</v>
      </c>
      <c r="H71" s="315" t="s">
        <v>883</v>
      </c>
      <c r="I71" s="356"/>
      <c r="J71" s="339"/>
      <c r="K71" s="343"/>
      <c r="L71" s="341"/>
      <c r="M71" s="342"/>
      <c r="N71" s="343"/>
      <c r="O71" s="319" t="s">
        <v>849</v>
      </c>
      <c r="P71" s="343"/>
      <c r="Q71" s="343"/>
      <c r="R71" s="318"/>
      <c r="S71" s="349"/>
      <c r="T71" s="323" t="s">
        <v>849</v>
      </c>
      <c r="U71" s="345"/>
      <c r="V71" s="344"/>
      <c r="W71" s="324"/>
      <c r="X71" s="4"/>
      <c r="Y71" s="4"/>
    </row>
    <row r="72" customHeight="1" spans="1:25">
      <c r="A72" s="325">
        <v>71</v>
      </c>
      <c r="B72" s="310" t="s">
        <v>896</v>
      </c>
      <c r="C72" s="363" t="s">
        <v>1008</v>
      </c>
      <c r="D72" s="326" t="s">
        <v>1017</v>
      </c>
      <c r="E72" s="355"/>
      <c r="F72" s="327" t="s">
        <v>1018</v>
      </c>
      <c r="G72" s="328" t="s">
        <v>860</v>
      </c>
      <c r="H72" s="328" t="s">
        <v>883</v>
      </c>
      <c r="I72" s="356"/>
      <c r="J72" s="339"/>
      <c r="K72" s="343"/>
      <c r="L72" s="341"/>
      <c r="M72" s="342"/>
      <c r="N72" s="343"/>
      <c r="O72" s="331"/>
      <c r="P72" s="343"/>
      <c r="Q72" s="343"/>
      <c r="R72" s="318"/>
      <c r="S72" s="349"/>
      <c r="T72" s="332"/>
      <c r="U72" s="345"/>
      <c r="V72" s="344"/>
      <c r="W72" s="333"/>
      <c r="X72" s="4"/>
      <c r="Y72" s="4"/>
    </row>
    <row r="73" customHeight="1" spans="1:25">
      <c r="A73" s="309">
        <v>72</v>
      </c>
      <c r="B73" s="310" t="s">
        <v>896</v>
      </c>
      <c r="C73" s="336"/>
      <c r="D73" s="312" t="s">
        <v>1019</v>
      </c>
      <c r="E73" s="355"/>
      <c r="F73" s="314" t="s">
        <v>1020</v>
      </c>
      <c r="G73" s="315" t="s">
        <v>860</v>
      </c>
      <c r="H73" s="315" t="s">
        <v>883</v>
      </c>
      <c r="I73" s="356"/>
      <c r="J73" s="339"/>
      <c r="K73" s="343"/>
      <c r="L73" s="341"/>
      <c r="M73" s="342"/>
      <c r="N73" s="343"/>
      <c r="O73" s="319" t="s">
        <v>849</v>
      </c>
      <c r="P73" s="343"/>
      <c r="Q73" s="343"/>
      <c r="R73" s="318"/>
      <c r="S73" s="349"/>
      <c r="T73" s="323" t="s">
        <v>849</v>
      </c>
      <c r="U73" s="345"/>
      <c r="V73" s="344"/>
      <c r="W73" s="324"/>
      <c r="X73" s="4"/>
      <c r="Y73" s="4"/>
    </row>
    <row r="74" customHeight="1" spans="1:25">
      <c r="A74" s="325">
        <v>73</v>
      </c>
      <c r="B74" s="310" t="s">
        <v>896</v>
      </c>
      <c r="C74" s="363" t="s">
        <v>1021</v>
      </c>
      <c r="D74" s="326" t="s">
        <v>1022</v>
      </c>
      <c r="E74" s="355"/>
      <c r="F74" s="327" t="s">
        <v>1023</v>
      </c>
      <c r="G74" s="328" t="s">
        <v>860</v>
      </c>
      <c r="H74" s="328" t="s">
        <v>883</v>
      </c>
      <c r="I74" s="356"/>
      <c r="J74" s="339"/>
      <c r="K74" s="343"/>
      <c r="L74" s="341"/>
      <c r="M74" s="342"/>
      <c r="N74" s="343"/>
      <c r="O74" s="319" t="s">
        <v>849</v>
      </c>
      <c r="P74" s="343"/>
      <c r="Q74" s="343"/>
      <c r="R74" s="318"/>
      <c r="S74" s="349"/>
      <c r="T74" s="323" t="s">
        <v>849</v>
      </c>
      <c r="U74" s="345"/>
      <c r="V74" s="344"/>
      <c r="W74" s="329"/>
      <c r="X74" s="4"/>
      <c r="Y74" s="4"/>
    </row>
    <row r="75" ht="78.45" customHeight="1" spans="1:25">
      <c r="A75" s="364">
        <v>74</v>
      </c>
      <c r="B75" s="310" t="s">
        <v>896</v>
      </c>
      <c r="C75" s="363" t="s">
        <v>1021</v>
      </c>
      <c r="D75" s="365" t="s">
        <v>1024</v>
      </c>
      <c r="E75" s="355"/>
      <c r="F75" s="366" t="s">
        <v>1025</v>
      </c>
      <c r="G75" s="367" t="s">
        <v>860</v>
      </c>
      <c r="H75" s="367" t="s">
        <v>883</v>
      </c>
      <c r="I75" s="356"/>
      <c r="J75" s="339"/>
      <c r="K75" s="343"/>
      <c r="L75" s="341"/>
      <c r="M75" s="342"/>
      <c r="N75" s="343"/>
      <c r="O75" s="368" t="s">
        <v>1026</v>
      </c>
      <c r="P75" s="343"/>
      <c r="Q75" s="343"/>
      <c r="R75" s="318"/>
      <c r="S75" s="349"/>
      <c r="T75" s="368" t="s">
        <v>1026</v>
      </c>
      <c r="U75" s="345"/>
      <c r="V75" s="344"/>
      <c r="W75" s="330"/>
      <c r="X75" s="4"/>
      <c r="Y75" s="4"/>
    </row>
    <row r="76" customHeight="1" spans="1:25">
      <c r="A76" s="325">
        <v>75</v>
      </c>
      <c r="B76" s="310" t="s">
        <v>896</v>
      </c>
      <c r="C76" s="363" t="s">
        <v>1021</v>
      </c>
      <c r="D76" s="326" t="s">
        <v>1027</v>
      </c>
      <c r="E76" s="355"/>
      <c r="F76" s="327" t="s">
        <v>1028</v>
      </c>
      <c r="G76" s="328" t="s">
        <v>860</v>
      </c>
      <c r="H76" s="328" t="s">
        <v>902</v>
      </c>
      <c r="I76" s="356"/>
      <c r="J76" s="339"/>
      <c r="K76" s="343"/>
      <c r="L76" s="341"/>
      <c r="M76" s="342"/>
      <c r="N76" s="343"/>
      <c r="O76" s="331"/>
      <c r="P76" s="343"/>
      <c r="Q76" s="343"/>
      <c r="R76" s="318"/>
      <c r="S76" s="349"/>
      <c r="T76" s="332"/>
      <c r="U76" s="345"/>
      <c r="V76" s="344"/>
      <c r="W76" s="333"/>
      <c r="X76" s="4"/>
      <c r="Y76" s="4"/>
    </row>
    <row r="77" customHeight="1" spans="1:25">
      <c r="A77" s="309">
        <v>76</v>
      </c>
      <c r="B77" s="310" t="s">
        <v>896</v>
      </c>
      <c r="C77" s="363" t="s">
        <v>1021</v>
      </c>
      <c r="D77" s="312" t="s">
        <v>1029</v>
      </c>
      <c r="E77" s="355"/>
      <c r="F77" s="314" t="s">
        <v>1030</v>
      </c>
      <c r="G77" s="315" t="s">
        <v>860</v>
      </c>
      <c r="H77" s="315" t="s">
        <v>861</v>
      </c>
      <c r="I77" s="356"/>
      <c r="J77" s="339"/>
      <c r="K77" s="343"/>
      <c r="L77" s="341"/>
      <c r="M77" s="342"/>
      <c r="N77" s="343"/>
      <c r="O77" s="334"/>
      <c r="P77" s="343"/>
      <c r="Q77" s="343"/>
      <c r="R77" s="318"/>
      <c r="S77" s="349"/>
      <c r="T77" s="335"/>
      <c r="U77" s="345"/>
      <c r="V77" s="344"/>
      <c r="W77" s="330"/>
      <c r="X77" s="4"/>
      <c r="Y77" s="4"/>
    </row>
    <row r="78" customHeight="1" spans="1:25">
      <c r="A78" s="325">
        <v>77</v>
      </c>
      <c r="B78" s="310" t="s">
        <v>896</v>
      </c>
      <c r="C78" s="363" t="s">
        <v>1021</v>
      </c>
      <c r="D78" s="326" t="s">
        <v>1031</v>
      </c>
      <c r="E78" s="355"/>
      <c r="F78" s="327" t="s">
        <v>1032</v>
      </c>
      <c r="G78" s="328" t="s">
        <v>860</v>
      </c>
      <c r="H78" s="328" t="s">
        <v>861</v>
      </c>
      <c r="I78" s="356"/>
      <c r="J78" s="339"/>
      <c r="K78" s="343"/>
      <c r="L78" s="341"/>
      <c r="M78" s="342"/>
      <c r="N78" s="343"/>
      <c r="O78" s="331"/>
      <c r="P78" s="343"/>
      <c r="Q78" s="343"/>
      <c r="R78" s="318"/>
      <c r="S78" s="349"/>
      <c r="T78" s="332"/>
      <c r="U78" s="345"/>
      <c r="V78" s="344"/>
      <c r="W78" s="333"/>
      <c r="X78" s="4"/>
      <c r="Y78" s="4"/>
    </row>
    <row r="79" customHeight="1" spans="1:25">
      <c r="A79" s="309">
        <v>78</v>
      </c>
      <c r="B79" s="310" t="s">
        <v>896</v>
      </c>
      <c r="C79" s="363" t="s">
        <v>1021</v>
      </c>
      <c r="D79" s="312" t="s">
        <v>1033</v>
      </c>
      <c r="E79" s="355"/>
      <c r="F79" s="314" t="s">
        <v>1034</v>
      </c>
      <c r="G79" s="315" t="s">
        <v>860</v>
      </c>
      <c r="H79" s="315" t="s">
        <v>883</v>
      </c>
      <c r="I79" s="356"/>
      <c r="J79" s="339"/>
      <c r="K79" s="343"/>
      <c r="L79" s="341"/>
      <c r="M79" s="342"/>
      <c r="N79" s="343"/>
      <c r="O79" s="319" t="s">
        <v>849</v>
      </c>
      <c r="P79" s="343"/>
      <c r="Q79" s="343"/>
      <c r="R79" s="318"/>
      <c r="S79" s="349"/>
      <c r="T79" s="323" t="s">
        <v>849</v>
      </c>
      <c r="U79" s="345"/>
      <c r="V79" s="344"/>
      <c r="W79" s="324"/>
      <c r="X79" s="4"/>
      <c r="Y79" s="4"/>
    </row>
    <row r="80" customHeight="1" spans="1:25">
      <c r="A80" s="325">
        <v>79</v>
      </c>
      <c r="B80" s="310" t="s">
        <v>896</v>
      </c>
      <c r="C80" s="363" t="s">
        <v>1021</v>
      </c>
      <c r="D80" s="326" t="s">
        <v>1035</v>
      </c>
      <c r="E80" s="355"/>
      <c r="F80" s="327" t="s">
        <v>1036</v>
      </c>
      <c r="G80" s="328" t="s">
        <v>860</v>
      </c>
      <c r="H80" s="328" t="s">
        <v>883</v>
      </c>
      <c r="I80" s="356"/>
      <c r="J80" s="339"/>
      <c r="K80" s="343"/>
      <c r="L80" s="341"/>
      <c r="M80" s="342"/>
      <c r="N80" s="343"/>
      <c r="O80" s="319" t="s">
        <v>849</v>
      </c>
      <c r="P80" s="343"/>
      <c r="Q80" s="343"/>
      <c r="R80" s="318"/>
      <c r="S80" s="349"/>
      <c r="T80" s="323" t="s">
        <v>849</v>
      </c>
      <c r="U80" s="345"/>
      <c r="V80" s="344"/>
      <c r="W80" s="329"/>
      <c r="X80" s="4"/>
      <c r="Y80" s="4"/>
    </row>
    <row r="81" customHeight="1" spans="1:25">
      <c r="A81" s="309">
        <v>80</v>
      </c>
      <c r="B81" s="310" t="s">
        <v>896</v>
      </c>
      <c r="C81" s="363" t="s">
        <v>1021</v>
      </c>
      <c r="D81" s="312" t="s">
        <v>1037</v>
      </c>
      <c r="E81" s="355"/>
      <c r="F81" s="314" t="s">
        <v>1038</v>
      </c>
      <c r="G81" s="315" t="s">
        <v>1039</v>
      </c>
      <c r="H81" s="315" t="s">
        <v>864</v>
      </c>
      <c r="I81" s="356"/>
      <c r="J81" s="339"/>
      <c r="K81" s="343"/>
      <c r="L81" s="341"/>
      <c r="M81" s="342"/>
      <c r="N81" s="343"/>
      <c r="O81" s="319" t="s">
        <v>849</v>
      </c>
      <c r="P81" s="343"/>
      <c r="Q81" s="343"/>
      <c r="R81" s="318"/>
      <c r="S81" s="349"/>
      <c r="T81" s="323" t="s">
        <v>849</v>
      </c>
      <c r="U81" s="345"/>
      <c r="V81" s="344"/>
      <c r="W81" s="324" t="s">
        <v>854</v>
      </c>
      <c r="X81" s="4"/>
      <c r="Y81" s="4"/>
    </row>
    <row r="82" customHeight="1" spans="1:25">
      <c r="A82" s="325">
        <v>81</v>
      </c>
      <c r="B82" s="310" t="s">
        <v>896</v>
      </c>
      <c r="C82" s="363" t="s">
        <v>1021</v>
      </c>
      <c r="D82" s="326" t="s">
        <v>1040</v>
      </c>
      <c r="E82" s="355"/>
      <c r="F82" s="327" t="s">
        <v>1041</v>
      </c>
      <c r="G82" s="328" t="s">
        <v>1039</v>
      </c>
      <c r="H82" s="328" t="s">
        <v>887</v>
      </c>
      <c r="I82" s="356"/>
      <c r="J82" s="339"/>
      <c r="K82" s="343"/>
      <c r="L82" s="341"/>
      <c r="M82" s="342"/>
      <c r="N82" s="343"/>
      <c r="O82" s="319" t="s">
        <v>849</v>
      </c>
      <c r="P82" s="343"/>
      <c r="Q82" s="343"/>
      <c r="R82" s="318"/>
      <c r="S82" s="349"/>
      <c r="T82" s="323" t="s">
        <v>849</v>
      </c>
      <c r="U82" s="345"/>
      <c r="V82" s="344"/>
      <c r="W82" s="329" t="s">
        <v>854</v>
      </c>
      <c r="X82" s="4"/>
      <c r="Y82" s="4"/>
    </row>
    <row r="83" customHeight="1" spans="1:25">
      <c r="A83" s="309">
        <v>82</v>
      </c>
      <c r="B83" s="310" t="s">
        <v>896</v>
      </c>
      <c r="C83" s="363" t="s">
        <v>1042</v>
      </c>
      <c r="D83" s="312" t="s">
        <v>1043</v>
      </c>
      <c r="E83" s="355"/>
      <c r="F83" s="314" t="s">
        <v>1044</v>
      </c>
      <c r="G83" s="315" t="s">
        <v>1039</v>
      </c>
      <c r="H83" s="315" t="s">
        <v>902</v>
      </c>
      <c r="I83" s="356"/>
      <c r="J83" s="339"/>
      <c r="K83" s="343"/>
      <c r="L83" s="341"/>
      <c r="M83" s="342"/>
      <c r="N83" s="343"/>
      <c r="O83" s="319" t="s">
        <v>849</v>
      </c>
      <c r="P83" s="343"/>
      <c r="Q83" s="343"/>
      <c r="R83" s="318"/>
      <c r="S83" s="349"/>
      <c r="T83" s="323" t="s">
        <v>849</v>
      </c>
      <c r="U83" s="345"/>
      <c r="V83" s="344"/>
      <c r="W83" s="324" t="s">
        <v>854</v>
      </c>
      <c r="X83" s="4"/>
      <c r="Y83" s="4"/>
    </row>
    <row r="84" customHeight="1" spans="1:25">
      <c r="A84" s="325">
        <v>83</v>
      </c>
      <c r="B84" s="310" t="s">
        <v>896</v>
      </c>
      <c r="C84" s="363" t="s">
        <v>1042</v>
      </c>
      <c r="D84" s="326" t="s">
        <v>1045</v>
      </c>
      <c r="E84" s="355"/>
      <c r="F84" s="327" t="s">
        <v>1046</v>
      </c>
      <c r="G84" s="328" t="s">
        <v>1039</v>
      </c>
      <c r="H84" s="328" t="s">
        <v>1047</v>
      </c>
      <c r="I84" s="356"/>
      <c r="J84" s="339"/>
      <c r="K84" s="343"/>
      <c r="L84" s="341"/>
      <c r="M84" s="342"/>
      <c r="N84" s="343"/>
      <c r="O84" s="319" t="s">
        <v>849</v>
      </c>
      <c r="P84" s="343"/>
      <c r="Q84" s="343"/>
      <c r="R84" s="318"/>
      <c r="S84" s="349"/>
      <c r="T84" s="323" t="s">
        <v>849</v>
      </c>
      <c r="U84" s="345"/>
      <c r="V84" s="344"/>
      <c r="W84" s="329" t="s">
        <v>854</v>
      </c>
      <c r="X84" s="4"/>
      <c r="Y84" s="4"/>
    </row>
    <row r="85" customHeight="1" spans="1:25">
      <c r="A85" s="309">
        <v>84</v>
      </c>
      <c r="B85" s="310" t="s">
        <v>896</v>
      </c>
      <c r="C85" s="363" t="s">
        <v>1042</v>
      </c>
      <c r="D85" s="312" t="s">
        <v>1048</v>
      </c>
      <c r="E85" s="355"/>
      <c r="F85" s="314" t="s">
        <v>1049</v>
      </c>
      <c r="G85" s="315" t="s">
        <v>1039</v>
      </c>
      <c r="H85" s="315" t="s">
        <v>864</v>
      </c>
      <c r="I85" s="356"/>
      <c r="J85" s="339"/>
      <c r="K85" s="343"/>
      <c r="L85" s="341"/>
      <c r="M85" s="342"/>
      <c r="N85" s="343"/>
      <c r="O85" s="319" t="s">
        <v>849</v>
      </c>
      <c r="P85" s="343"/>
      <c r="Q85" s="343"/>
      <c r="R85" s="318"/>
      <c r="S85" s="349"/>
      <c r="T85" s="323" t="s">
        <v>849</v>
      </c>
      <c r="U85" s="345"/>
      <c r="V85" s="344"/>
      <c r="W85" s="324" t="s">
        <v>854</v>
      </c>
      <c r="X85" s="4"/>
      <c r="Y85" s="4">
        <f>5217.3-997.24</f>
        <v>4220.06</v>
      </c>
    </row>
    <row r="86" customHeight="1" spans="1:25">
      <c r="A86" s="325">
        <v>85</v>
      </c>
      <c r="B86" s="310" t="s">
        <v>896</v>
      </c>
      <c r="C86" s="363"/>
      <c r="D86" s="326" t="s">
        <v>1050</v>
      </c>
      <c r="E86" s="355"/>
      <c r="F86" s="327" t="s">
        <v>1051</v>
      </c>
      <c r="G86" s="328" t="s">
        <v>1039</v>
      </c>
      <c r="H86" s="328" t="s">
        <v>864</v>
      </c>
      <c r="I86" s="356"/>
      <c r="J86" s="339"/>
      <c r="K86" s="343"/>
      <c r="L86" s="341"/>
      <c r="M86" s="342"/>
      <c r="N86" s="343"/>
      <c r="O86" s="319" t="s">
        <v>849</v>
      </c>
      <c r="P86" s="343"/>
      <c r="Q86" s="343"/>
      <c r="R86" s="318"/>
      <c r="S86" s="349"/>
      <c r="T86" s="323" t="s">
        <v>849</v>
      </c>
      <c r="U86" s="345"/>
      <c r="V86" s="344"/>
      <c r="W86" s="329" t="s">
        <v>854</v>
      </c>
      <c r="X86" s="4"/>
      <c r="Y86" s="4"/>
    </row>
    <row r="87" customHeight="1" spans="1:25">
      <c r="A87" s="309">
        <v>86</v>
      </c>
      <c r="B87" s="310" t="s">
        <v>896</v>
      </c>
      <c r="C87" s="369"/>
      <c r="D87" s="312" t="s">
        <v>1037</v>
      </c>
      <c r="E87" s="355"/>
      <c r="F87" s="314" t="s">
        <v>1052</v>
      </c>
      <c r="G87" s="315" t="s">
        <v>860</v>
      </c>
      <c r="H87" s="315" t="s">
        <v>883</v>
      </c>
      <c r="I87" s="356"/>
      <c r="J87" s="339"/>
      <c r="K87" s="343"/>
      <c r="L87" s="341"/>
      <c r="M87" s="342"/>
      <c r="N87" s="343"/>
      <c r="O87" s="319" t="s">
        <v>849</v>
      </c>
      <c r="P87" s="343"/>
      <c r="Q87" s="343"/>
      <c r="R87" s="318"/>
      <c r="S87" s="349"/>
      <c r="T87" s="323" t="s">
        <v>849</v>
      </c>
      <c r="U87" s="345"/>
      <c r="V87" s="344"/>
      <c r="W87" s="324" t="s">
        <v>854</v>
      </c>
      <c r="X87" s="4"/>
      <c r="Y87" s="4"/>
    </row>
    <row r="88" customHeight="1" spans="1:25">
      <c r="A88" s="325">
        <v>87</v>
      </c>
      <c r="B88" s="310" t="s">
        <v>896</v>
      </c>
      <c r="C88" s="363" t="s">
        <v>1053</v>
      </c>
      <c r="D88" s="326" t="s">
        <v>1054</v>
      </c>
      <c r="E88" s="355"/>
      <c r="F88" s="327" t="s">
        <v>1055</v>
      </c>
      <c r="G88" s="328" t="s">
        <v>860</v>
      </c>
      <c r="H88" s="328" t="s">
        <v>861</v>
      </c>
      <c r="I88" s="356"/>
      <c r="J88" s="339"/>
      <c r="K88" s="343"/>
      <c r="L88" s="341"/>
      <c r="M88" s="342"/>
      <c r="N88" s="343"/>
      <c r="O88" s="319" t="s">
        <v>849</v>
      </c>
      <c r="P88" s="343"/>
      <c r="Q88" s="343"/>
      <c r="R88" s="318"/>
      <c r="S88" s="349"/>
      <c r="T88" s="323" t="s">
        <v>849</v>
      </c>
      <c r="U88" s="345"/>
      <c r="V88" s="344"/>
      <c r="W88" s="329" t="s">
        <v>854</v>
      </c>
      <c r="X88" s="4"/>
      <c r="Y88" s="4"/>
    </row>
    <row r="89" customHeight="1" spans="1:25">
      <c r="A89" s="309">
        <v>88</v>
      </c>
      <c r="B89" s="310" t="s">
        <v>896</v>
      </c>
      <c r="C89" s="363" t="s">
        <v>1053</v>
      </c>
      <c r="D89" s="312" t="s">
        <v>1037</v>
      </c>
      <c r="E89" s="355"/>
      <c r="F89" s="314" t="s">
        <v>1056</v>
      </c>
      <c r="G89" s="315" t="s">
        <v>1057</v>
      </c>
      <c r="H89" s="315" t="s">
        <v>883</v>
      </c>
      <c r="I89" s="356"/>
      <c r="J89" s="339"/>
      <c r="K89" s="343"/>
      <c r="L89" s="341"/>
      <c r="M89" s="342"/>
      <c r="N89" s="343"/>
      <c r="O89" s="319" t="s">
        <v>849</v>
      </c>
      <c r="P89" s="343"/>
      <c r="Q89" s="343"/>
      <c r="R89" s="318"/>
      <c r="S89" s="349"/>
      <c r="T89" s="323" t="s">
        <v>849</v>
      </c>
      <c r="U89" s="345"/>
      <c r="V89" s="344"/>
      <c r="W89" s="324" t="s">
        <v>854</v>
      </c>
      <c r="X89" s="4"/>
      <c r="Y89" s="4"/>
    </row>
    <row r="90" customHeight="1" spans="1:25">
      <c r="A90" s="325">
        <v>89</v>
      </c>
      <c r="B90" s="310" t="s">
        <v>896</v>
      </c>
      <c r="C90" s="363" t="s">
        <v>1053</v>
      </c>
      <c r="D90" s="326" t="s">
        <v>1058</v>
      </c>
      <c r="E90" s="355"/>
      <c r="F90" s="327" t="s">
        <v>1059</v>
      </c>
      <c r="G90" s="328" t="s">
        <v>860</v>
      </c>
      <c r="H90" s="328" t="s">
        <v>902</v>
      </c>
      <c r="I90" s="356"/>
      <c r="J90" s="339"/>
      <c r="K90" s="343"/>
      <c r="L90" s="341"/>
      <c r="M90" s="342"/>
      <c r="N90" s="343"/>
      <c r="O90" s="319" t="s">
        <v>849</v>
      </c>
      <c r="P90" s="343"/>
      <c r="Q90" s="343"/>
      <c r="R90" s="318"/>
      <c r="S90" s="349"/>
      <c r="T90" s="323" t="s">
        <v>849</v>
      </c>
      <c r="U90" s="345"/>
      <c r="V90" s="344"/>
      <c r="W90" s="329" t="s">
        <v>854</v>
      </c>
      <c r="X90" s="4"/>
      <c r="Y90" s="4"/>
    </row>
    <row r="91" customHeight="1" spans="1:25">
      <c r="A91" s="309">
        <v>90</v>
      </c>
      <c r="B91" s="310" t="s">
        <v>896</v>
      </c>
      <c r="C91" s="363" t="s">
        <v>1053</v>
      </c>
      <c r="D91" s="312" t="s">
        <v>1060</v>
      </c>
      <c r="E91" s="355"/>
      <c r="F91" s="314" t="s">
        <v>1059</v>
      </c>
      <c r="G91" s="315" t="s">
        <v>860</v>
      </c>
      <c r="H91" s="315" t="s">
        <v>883</v>
      </c>
      <c r="I91" s="356"/>
      <c r="J91" s="339"/>
      <c r="K91" s="343"/>
      <c r="L91" s="341"/>
      <c r="M91" s="342"/>
      <c r="N91" s="343"/>
      <c r="O91" s="319" t="s">
        <v>849</v>
      </c>
      <c r="P91" s="343"/>
      <c r="Q91" s="343"/>
      <c r="R91" s="318"/>
      <c r="S91" s="349"/>
      <c r="T91" s="323" t="s">
        <v>849</v>
      </c>
      <c r="U91" s="345"/>
      <c r="V91" s="344"/>
      <c r="W91" s="324" t="s">
        <v>854</v>
      </c>
      <c r="X91" s="4"/>
      <c r="Y91" s="4"/>
    </row>
    <row r="92" customHeight="1" spans="1:25">
      <c r="A92" s="325">
        <v>91</v>
      </c>
      <c r="B92" s="310" t="s">
        <v>896</v>
      </c>
      <c r="C92" s="363" t="s">
        <v>1053</v>
      </c>
      <c r="D92" s="326" t="s">
        <v>1061</v>
      </c>
      <c r="E92" s="355"/>
      <c r="F92" s="327" t="s">
        <v>1062</v>
      </c>
      <c r="G92" s="328" t="s">
        <v>860</v>
      </c>
      <c r="H92" s="328" t="s">
        <v>883</v>
      </c>
      <c r="I92" s="356"/>
      <c r="J92" s="339"/>
      <c r="K92" s="343"/>
      <c r="L92" s="341"/>
      <c r="M92" s="342"/>
      <c r="N92" s="343"/>
      <c r="O92" s="370" t="s">
        <v>1063</v>
      </c>
      <c r="P92" s="343"/>
      <c r="Q92" s="343"/>
      <c r="R92" s="318"/>
      <c r="S92" s="349"/>
      <c r="T92" s="371" t="s">
        <v>1063</v>
      </c>
      <c r="U92" s="345"/>
      <c r="V92" s="344"/>
      <c r="W92" s="333"/>
      <c r="X92" s="4"/>
      <c r="Y92" s="4"/>
    </row>
    <row r="93" customHeight="1" spans="1:25">
      <c r="A93" s="309">
        <v>92</v>
      </c>
      <c r="B93" s="310" t="s">
        <v>896</v>
      </c>
      <c r="C93" s="363" t="s">
        <v>1053</v>
      </c>
      <c r="D93" s="312" t="s">
        <v>1064</v>
      </c>
      <c r="E93" s="355"/>
      <c r="F93" s="314" t="s">
        <v>1065</v>
      </c>
      <c r="G93" s="315" t="s">
        <v>1066</v>
      </c>
      <c r="H93" s="315" t="s">
        <v>883</v>
      </c>
      <c r="I93" s="356"/>
      <c r="J93" s="339"/>
      <c r="K93" s="343"/>
      <c r="L93" s="341"/>
      <c r="M93" s="342"/>
      <c r="N93" s="343"/>
      <c r="O93" s="319" t="s">
        <v>849</v>
      </c>
      <c r="P93" s="343"/>
      <c r="Q93" s="343"/>
      <c r="R93" s="318"/>
      <c r="S93" s="349"/>
      <c r="T93" s="323" t="s">
        <v>849</v>
      </c>
      <c r="U93" s="345"/>
      <c r="V93" s="344"/>
      <c r="W93" s="324"/>
      <c r="X93" s="4"/>
      <c r="Y93" s="4"/>
    </row>
    <row r="94" customHeight="1" spans="1:25">
      <c r="A94" s="325">
        <v>93</v>
      </c>
      <c r="B94" s="310" t="s">
        <v>896</v>
      </c>
      <c r="C94" s="363" t="s">
        <v>1053</v>
      </c>
      <c r="D94" s="326" t="s">
        <v>1067</v>
      </c>
      <c r="E94" s="355"/>
      <c r="F94" s="327" t="s">
        <v>1068</v>
      </c>
      <c r="G94" s="328" t="s">
        <v>1039</v>
      </c>
      <c r="H94" s="328" t="s">
        <v>966</v>
      </c>
      <c r="I94" s="356"/>
      <c r="J94" s="339"/>
      <c r="K94" s="343"/>
      <c r="L94" s="341"/>
      <c r="M94" s="342"/>
      <c r="N94" s="343"/>
      <c r="O94" s="319" t="s">
        <v>849</v>
      </c>
      <c r="P94" s="343"/>
      <c r="Q94" s="343"/>
      <c r="R94" s="318"/>
      <c r="S94" s="349"/>
      <c r="T94" s="323" t="s">
        <v>849</v>
      </c>
      <c r="U94" s="345"/>
      <c r="V94" s="344"/>
      <c r="W94" s="329" t="s">
        <v>854</v>
      </c>
      <c r="X94" s="4"/>
      <c r="Y94" s="4"/>
    </row>
    <row r="95" customHeight="1" spans="1:25">
      <c r="A95" s="309">
        <v>94</v>
      </c>
      <c r="B95" s="310" t="s">
        <v>896</v>
      </c>
      <c r="C95" s="363" t="s">
        <v>1053</v>
      </c>
      <c r="D95" s="312" t="s">
        <v>1069</v>
      </c>
      <c r="E95" s="355"/>
      <c r="F95" s="314" t="s">
        <v>1070</v>
      </c>
      <c r="G95" s="315" t="s">
        <v>1039</v>
      </c>
      <c r="H95" s="315" t="s">
        <v>902</v>
      </c>
      <c r="I95" s="356"/>
      <c r="J95" s="339"/>
      <c r="K95" s="343"/>
      <c r="L95" s="341"/>
      <c r="M95" s="342"/>
      <c r="N95" s="343"/>
      <c r="O95" s="319" t="s">
        <v>849</v>
      </c>
      <c r="P95" s="343"/>
      <c r="Q95" s="343"/>
      <c r="R95" s="318"/>
      <c r="S95" s="349"/>
      <c r="T95" s="323" t="s">
        <v>849</v>
      </c>
      <c r="U95" s="345"/>
      <c r="V95" s="344"/>
      <c r="W95" s="324" t="s">
        <v>854</v>
      </c>
      <c r="X95" s="4"/>
      <c r="Y95" s="4"/>
    </row>
    <row r="96" customHeight="1" spans="1:25">
      <c r="A96" s="325">
        <v>95</v>
      </c>
      <c r="B96" s="310" t="s">
        <v>896</v>
      </c>
      <c r="C96" s="363" t="s">
        <v>1053</v>
      </c>
      <c r="D96" s="326" t="s">
        <v>1071</v>
      </c>
      <c r="E96" s="355"/>
      <c r="F96" s="327" t="s">
        <v>1072</v>
      </c>
      <c r="G96" s="328" t="s">
        <v>1039</v>
      </c>
      <c r="H96" s="328" t="s">
        <v>902</v>
      </c>
      <c r="I96" s="356"/>
      <c r="J96" s="339"/>
      <c r="K96" s="343"/>
      <c r="L96" s="341"/>
      <c r="M96" s="342"/>
      <c r="N96" s="343"/>
      <c r="O96" s="319" t="s">
        <v>849</v>
      </c>
      <c r="P96" s="343"/>
      <c r="Q96" s="343"/>
      <c r="R96" s="318"/>
      <c r="S96" s="349"/>
      <c r="T96" s="323" t="s">
        <v>849</v>
      </c>
      <c r="U96" s="345"/>
      <c r="V96" s="344"/>
      <c r="W96" s="329" t="s">
        <v>854</v>
      </c>
      <c r="X96" s="4"/>
      <c r="Y96" s="4"/>
    </row>
    <row r="97" customHeight="1" spans="1:25">
      <c r="A97" s="309">
        <v>96</v>
      </c>
      <c r="B97" s="310" t="s">
        <v>896</v>
      </c>
      <c r="C97" s="369"/>
      <c r="D97" s="312" t="s">
        <v>1073</v>
      </c>
      <c r="E97" s="355"/>
      <c r="F97" s="314" t="s">
        <v>1074</v>
      </c>
      <c r="G97" s="315" t="s">
        <v>1039</v>
      </c>
      <c r="H97" s="315" t="s">
        <v>876</v>
      </c>
      <c r="I97" s="356"/>
      <c r="J97" s="339"/>
      <c r="K97" s="343"/>
      <c r="L97" s="341"/>
      <c r="M97" s="342"/>
      <c r="N97" s="343"/>
      <c r="O97" s="319" t="s">
        <v>849</v>
      </c>
      <c r="P97" s="343"/>
      <c r="Q97" s="343"/>
      <c r="R97" s="318"/>
      <c r="S97" s="349"/>
      <c r="T97" s="323" t="s">
        <v>849</v>
      </c>
      <c r="U97" s="345"/>
      <c r="V97" s="344"/>
      <c r="W97" s="324" t="s">
        <v>854</v>
      </c>
      <c r="X97" s="4"/>
      <c r="Y97" s="4"/>
    </row>
    <row r="98" customHeight="1" spans="1:25">
      <c r="A98" s="325">
        <v>97</v>
      </c>
      <c r="B98" s="310" t="s">
        <v>896</v>
      </c>
      <c r="C98" s="369"/>
      <c r="D98" s="326" t="s">
        <v>1075</v>
      </c>
      <c r="E98" s="355"/>
      <c r="F98" s="327" t="s">
        <v>1076</v>
      </c>
      <c r="G98" s="328" t="s">
        <v>1039</v>
      </c>
      <c r="H98" s="328" t="s">
        <v>899</v>
      </c>
      <c r="I98" s="356"/>
      <c r="J98" s="339"/>
      <c r="K98" s="343"/>
      <c r="L98" s="341"/>
      <c r="M98" s="342"/>
      <c r="N98" s="343"/>
      <c r="O98" s="319" t="s">
        <v>849</v>
      </c>
      <c r="P98" s="343"/>
      <c r="Q98" s="343"/>
      <c r="R98" s="318"/>
      <c r="S98" s="349"/>
      <c r="T98" s="323" t="s">
        <v>849</v>
      </c>
      <c r="U98" s="345"/>
      <c r="V98" s="344"/>
      <c r="W98" s="329" t="s">
        <v>854</v>
      </c>
      <c r="X98" s="4"/>
      <c r="Y98" s="4"/>
    </row>
    <row r="99" customHeight="1" spans="1:25">
      <c r="A99" s="309">
        <v>98</v>
      </c>
      <c r="B99" s="310" t="s">
        <v>896</v>
      </c>
      <c r="C99" s="369"/>
      <c r="D99" s="312" t="s">
        <v>1077</v>
      </c>
      <c r="E99" s="355"/>
      <c r="F99" s="314" t="s">
        <v>1078</v>
      </c>
      <c r="G99" s="315" t="s">
        <v>860</v>
      </c>
      <c r="H99" s="315" t="s">
        <v>883</v>
      </c>
      <c r="I99" s="356"/>
      <c r="J99" s="339"/>
      <c r="K99" s="343"/>
      <c r="L99" s="341"/>
      <c r="M99" s="342"/>
      <c r="N99" s="343"/>
      <c r="O99" s="319" t="s">
        <v>849</v>
      </c>
      <c r="P99" s="343"/>
      <c r="Q99" s="343"/>
      <c r="R99" s="318"/>
      <c r="S99" s="349"/>
      <c r="T99" s="323" t="s">
        <v>849</v>
      </c>
      <c r="U99" s="345"/>
      <c r="V99" s="344"/>
      <c r="W99" s="324" t="s">
        <v>854</v>
      </c>
      <c r="X99" s="4"/>
      <c r="Y99" s="4"/>
    </row>
    <row r="100" customHeight="1" spans="1:25">
      <c r="A100" s="325">
        <v>99</v>
      </c>
      <c r="B100" s="310" t="s">
        <v>896</v>
      </c>
      <c r="C100" s="372"/>
      <c r="D100" s="326" t="s">
        <v>1079</v>
      </c>
      <c r="E100" s="313"/>
      <c r="F100" s="327" t="s">
        <v>1080</v>
      </c>
      <c r="G100" s="328" t="s">
        <v>860</v>
      </c>
      <c r="H100" s="328" t="s">
        <v>861</v>
      </c>
      <c r="I100" s="310"/>
      <c r="J100" s="358"/>
      <c r="K100" s="316"/>
      <c r="L100" s="359"/>
      <c r="M100" s="316"/>
      <c r="N100" s="316"/>
      <c r="O100" s="319" t="s">
        <v>849</v>
      </c>
      <c r="P100" s="318"/>
      <c r="Q100" s="318"/>
      <c r="R100" s="318"/>
      <c r="S100" s="349"/>
      <c r="T100" s="323" t="s">
        <v>849</v>
      </c>
      <c r="U100" s="360"/>
      <c r="V100" s="373"/>
      <c r="W100" s="329" t="s">
        <v>854</v>
      </c>
      <c r="X100" s="4"/>
      <c r="Y100" s="4"/>
    </row>
    <row r="101" customHeight="1" spans="1:25">
      <c r="A101" s="309">
        <v>100</v>
      </c>
      <c r="B101" s="310" t="s">
        <v>896</v>
      </c>
      <c r="C101" s="369"/>
      <c r="D101" s="312" t="s">
        <v>1081</v>
      </c>
      <c r="E101" s="355"/>
      <c r="F101" s="314" t="s">
        <v>1082</v>
      </c>
      <c r="G101" s="315" t="s">
        <v>860</v>
      </c>
      <c r="H101" s="315" t="s">
        <v>883</v>
      </c>
      <c r="I101" s="356"/>
      <c r="J101" s="339"/>
      <c r="K101" s="343"/>
      <c r="L101" s="341"/>
      <c r="M101" s="342"/>
      <c r="N101" s="343"/>
      <c r="O101" s="319" t="s">
        <v>849</v>
      </c>
      <c r="P101" s="343"/>
      <c r="Q101" s="343"/>
      <c r="R101" s="318"/>
      <c r="S101" s="349"/>
      <c r="T101" s="323" t="s">
        <v>849</v>
      </c>
      <c r="U101" s="345"/>
      <c r="V101" s="344"/>
      <c r="W101" s="324" t="s">
        <v>854</v>
      </c>
      <c r="X101" s="4"/>
      <c r="Y101" s="4"/>
    </row>
    <row r="102" customHeight="1" spans="1:25">
      <c r="A102" s="325">
        <v>101</v>
      </c>
      <c r="B102" s="310" t="s">
        <v>896</v>
      </c>
      <c r="C102" s="369"/>
      <c r="D102" s="326" t="s">
        <v>1083</v>
      </c>
      <c r="E102" s="355"/>
      <c r="F102" s="327" t="s">
        <v>1084</v>
      </c>
      <c r="G102" s="328" t="s">
        <v>860</v>
      </c>
      <c r="H102" s="328" t="s">
        <v>883</v>
      </c>
      <c r="I102" s="356"/>
      <c r="J102" s="339"/>
      <c r="K102" s="343"/>
      <c r="L102" s="341"/>
      <c r="M102" s="342"/>
      <c r="N102" s="343"/>
      <c r="O102" s="319" t="s">
        <v>849</v>
      </c>
      <c r="P102" s="343"/>
      <c r="Q102" s="343"/>
      <c r="R102" s="318"/>
      <c r="S102" s="349"/>
      <c r="T102" s="323" t="s">
        <v>849</v>
      </c>
      <c r="U102" s="345"/>
      <c r="V102" s="344"/>
      <c r="W102" s="333"/>
      <c r="Y102" s="276"/>
    </row>
    <row r="103" customHeight="1" spans="1:25">
      <c r="A103" s="309">
        <v>102</v>
      </c>
      <c r="B103" s="310" t="s">
        <v>896</v>
      </c>
      <c r="C103" s="369"/>
      <c r="D103" s="312" t="s">
        <v>1085</v>
      </c>
      <c r="E103" s="355"/>
      <c r="F103" s="314" t="s">
        <v>1086</v>
      </c>
      <c r="G103" s="315" t="s">
        <v>860</v>
      </c>
      <c r="H103" s="374"/>
      <c r="I103" s="356"/>
      <c r="J103" s="339"/>
      <c r="K103" s="343"/>
      <c r="L103" s="341"/>
      <c r="M103" s="342"/>
      <c r="N103" s="343"/>
      <c r="O103" s="319" t="s">
        <v>849</v>
      </c>
      <c r="P103" s="343"/>
      <c r="Q103" s="343"/>
      <c r="R103" s="318"/>
      <c r="S103" s="349"/>
      <c r="T103" s="323" t="s">
        <v>849</v>
      </c>
      <c r="U103" s="345"/>
      <c r="V103" s="344"/>
      <c r="W103" s="324" t="s">
        <v>854</v>
      </c>
      <c r="X103" s="4"/>
      <c r="Y103" s="4"/>
    </row>
    <row r="104" customHeight="1" spans="1:25">
      <c r="A104" s="325">
        <v>103</v>
      </c>
      <c r="B104" s="310" t="s">
        <v>896</v>
      </c>
      <c r="C104" s="369"/>
      <c r="D104" s="326" t="s">
        <v>1087</v>
      </c>
      <c r="E104" s="355"/>
      <c r="F104" s="327" t="s">
        <v>1088</v>
      </c>
      <c r="G104" s="328" t="s">
        <v>860</v>
      </c>
      <c r="H104" s="328" t="s">
        <v>883</v>
      </c>
      <c r="I104" s="356"/>
      <c r="J104" s="339"/>
      <c r="K104" s="343"/>
      <c r="L104" s="341"/>
      <c r="M104" s="342"/>
      <c r="N104" s="343"/>
      <c r="O104" s="319" t="s">
        <v>849</v>
      </c>
      <c r="P104" s="343"/>
      <c r="Q104" s="343"/>
      <c r="R104" s="318"/>
      <c r="S104" s="349"/>
      <c r="T104" s="323" t="s">
        <v>849</v>
      </c>
      <c r="U104" s="345"/>
      <c r="V104" s="344"/>
      <c r="W104" s="329" t="s">
        <v>854</v>
      </c>
      <c r="X104" s="4"/>
      <c r="Y104" s="4"/>
    </row>
    <row r="105" customHeight="1" spans="1:25">
      <c r="A105" s="309">
        <v>104</v>
      </c>
      <c r="B105" s="310" t="s">
        <v>896</v>
      </c>
      <c r="C105" s="369"/>
      <c r="D105" s="312" t="s">
        <v>1089</v>
      </c>
      <c r="E105" s="355"/>
      <c r="F105" s="314" t="s">
        <v>1090</v>
      </c>
      <c r="G105" s="315" t="s">
        <v>860</v>
      </c>
      <c r="H105" s="315" t="s">
        <v>883</v>
      </c>
      <c r="I105" s="356"/>
      <c r="J105" s="339"/>
      <c r="K105" s="343"/>
      <c r="L105" s="341"/>
      <c r="M105" s="342"/>
      <c r="N105" s="343"/>
      <c r="O105" s="319" t="s">
        <v>849</v>
      </c>
      <c r="P105" s="343"/>
      <c r="Q105" s="343"/>
      <c r="R105" s="318"/>
      <c r="S105" s="349"/>
      <c r="T105" s="323" t="s">
        <v>849</v>
      </c>
      <c r="U105" s="345"/>
      <c r="V105" s="344"/>
      <c r="W105" s="324" t="s">
        <v>854</v>
      </c>
      <c r="X105" s="4"/>
      <c r="Y105" s="4"/>
    </row>
    <row r="106" customHeight="1" spans="1:25">
      <c r="A106" s="325">
        <v>105</v>
      </c>
      <c r="B106" s="310" t="s">
        <v>896</v>
      </c>
      <c r="C106" s="369"/>
      <c r="D106" s="326" t="s">
        <v>1091</v>
      </c>
      <c r="E106" s="355"/>
      <c r="F106" s="327" t="s">
        <v>1092</v>
      </c>
      <c r="G106" s="328" t="s">
        <v>860</v>
      </c>
      <c r="H106" s="328" t="s">
        <v>883</v>
      </c>
      <c r="I106" s="356"/>
      <c r="J106" s="339"/>
      <c r="K106" s="343"/>
      <c r="L106" s="341"/>
      <c r="M106" s="342"/>
      <c r="N106" s="343"/>
      <c r="O106" s="319" t="s">
        <v>849</v>
      </c>
      <c r="P106" s="343"/>
      <c r="Q106" s="343"/>
      <c r="R106" s="318"/>
      <c r="S106" s="349"/>
      <c r="T106" s="323" t="s">
        <v>849</v>
      </c>
      <c r="U106" s="345"/>
      <c r="V106" s="344"/>
      <c r="W106" s="329" t="s">
        <v>854</v>
      </c>
      <c r="X106" s="4"/>
      <c r="Y106" s="4"/>
    </row>
    <row r="107" customHeight="1" spans="1:25">
      <c r="A107" s="309">
        <v>106</v>
      </c>
      <c r="B107" s="310" t="s">
        <v>896</v>
      </c>
      <c r="C107" s="369"/>
      <c r="D107" s="312" t="s">
        <v>1093</v>
      </c>
      <c r="E107" s="355"/>
      <c r="F107" s="314" t="s">
        <v>1094</v>
      </c>
      <c r="G107" s="315" t="s">
        <v>860</v>
      </c>
      <c r="H107" s="315" t="s">
        <v>883</v>
      </c>
      <c r="I107" s="356"/>
      <c r="J107" s="339"/>
      <c r="K107" s="343"/>
      <c r="L107" s="341"/>
      <c r="M107" s="342"/>
      <c r="N107" s="343"/>
      <c r="O107" s="319" t="s">
        <v>849</v>
      </c>
      <c r="P107" s="343"/>
      <c r="Q107" s="343"/>
      <c r="R107" s="318"/>
      <c r="S107" s="349"/>
      <c r="T107" s="323" t="s">
        <v>849</v>
      </c>
      <c r="U107" s="345"/>
      <c r="V107" s="344"/>
      <c r="W107" s="330"/>
      <c r="X107" s="4"/>
      <c r="Y107" s="4"/>
    </row>
    <row r="108" customHeight="1" spans="1:25">
      <c r="A108" s="325">
        <v>107</v>
      </c>
      <c r="B108" s="310" t="s">
        <v>896</v>
      </c>
      <c r="C108" s="369"/>
      <c r="D108" s="326" t="s">
        <v>1095</v>
      </c>
      <c r="E108" s="355"/>
      <c r="F108" s="327" t="s">
        <v>1096</v>
      </c>
      <c r="G108" s="328" t="s">
        <v>860</v>
      </c>
      <c r="H108" s="328" t="s">
        <v>883</v>
      </c>
      <c r="I108" s="356"/>
      <c r="J108" s="339"/>
      <c r="K108" s="343"/>
      <c r="L108" s="341"/>
      <c r="M108" s="342"/>
      <c r="N108" s="343"/>
      <c r="O108" s="319" t="s">
        <v>849</v>
      </c>
      <c r="P108" s="343"/>
      <c r="Q108" s="343"/>
      <c r="R108" s="318"/>
      <c r="S108" s="349"/>
      <c r="T108" s="323" t="s">
        <v>849</v>
      </c>
      <c r="U108" s="345"/>
      <c r="V108" s="344"/>
      <c r="W108" s="333"/>
      <c r="X108" s="4"/>
      <c r="Y108" s="4"/>
    </row>
    <row r="109" customHeight="1" spans="1:25">
      <c r="A109" s="309">
        <v>108</v>
      </c>
      <c r="B109" s="310" t="s">
        <v>896</v>
      </c>
      <c r="C109" s="369"/>
      <c r="D109" s="312" t="s">
        <v>1097</v>
      </c>
      <c r="E109" s="355"/>
      <c r="F109" s="314" t="s">
        <v>1098</v>
      </c>
      <c r="G109" s="315" t="s">
        <v>860</v>
      </c>
      <c r="H109" s="315" t="s">
        <v>883</v>
      </c>
      <c r="I109" s="356"/>
      <c r="J109" s="339"/>
      <c r="K109" s="343"/>
      <c r="L109" s="341"/>
      <c r="M109" s="342"/>
      <c r="N109" s="343"/>
      <c r="O109" s="319" t="s">
        <v>849</v>
      </c>
      <c r="P109" s="343"/>
      <c r="Q109" s="343"/>
      <c r="R109" s="318"/>
      <c r="S109" s="349"/>
      <c r="T109" s="323" t="s">
        <v>849</v>
      </c>
      <c r="U109" s="345"/>
      <c r="V109" s="344"/>
      <c r="W109" s="324"/>
      <c r="X109" s="4"/>
      <c r="Y109" s="4"/>
    </row>
    <row r="110" customHeight="1" spans="1:25">
      <c r="A110" s="325">
        <v>109</v>
      </c>
      <c r="B110" s="310" t="s">
        <v>896</v>
      </c>
      <c r="C110" s="369"/>
      <c r="D110" s="326" t="s">
        <v>1099</v>
      </c>
      <c r="E110" s="355"/>
      <c r="F110" s="327" t="s">
        <v>1100</v>
      </c>
      <c r="G110" s="328" t="s">
        <v>860</v>
      </c>
      <c r="H110" s="328" t="s">
        <v>883</v>
      </c>
      <c r="I110" s="356"/>
      <c r="J110" s="339"/>
      <c r="K110" s="343"/>
      <c r="L110" s="341"/>
      <c r="M110" s="342"/>
      <c r="N110" s="343"/>
      <c r="O110" s="319" t="s">
        <v>849</v>
      </c>
      <c r="P110" s="343"/>
      <c r="Q110" s="343"/>
      <c r="R110" s="318"/>
      <c r="S110" s="349"/>
      <c r="T110" s="323" t="s">
        <v>849</v>
      </c>
      <c r="U110" s="345"/>
      <c r="V110" s="344"/>
      <c r="W110" s="329"/>
      <c r="X110" s="4"/>
      <c r="Y110" s="4"/>
    </row>
    <row r="111" customHeight="1" spans="1:25">
      <c r="A111" s="309">
        <v>110</v>
      </c>
      <c r="B111" s="310" t="s">
        <v>896</v>
      </c>
      <c r="C111" s="353" t="s">
        <v>1101</v>
      </c>
      <c r="D111" s="312" t="s">
        <v>1102</v>
      </c>
      <c r="E111" s="355"/>
      <c r="F111" s="314" t="s">
        <v>1103</v>
      </c>
      <c r="G111" s="315" t="s">
        <v>860</v>
      </c>
      <c r="H111" s="315" t="s">
        <v>861</v>
      </c>
      <c r="I111" s="356"/>
      <c r="J111" s="339"/>
      <c r="K111" s="343"/>
      <c r="L111" s="341"/>
      <c r="M111" s="342"/>
      <c r="N111" s="343"/>
      <c r="O111" s="319" t="s">
        <v>849</v>
      </c>
      <c r="P111" s="343"/>
      <c r="Q111" s="343"/>
      <c r="R111" s="318"/>
      <c r="S111" s="349"/>
      <c r="T111" s="323" t="s">
        <v>849</v>
      </c>
      <c r="U111" s="345"/>
      <c r="V111" s="344"/>
      <c r="W111" s="324"/>
      <c r="X111" s="4"/>
      <c r="Y111" s="4"/>
    </row>
    <row r="112" customHeight="1" spans="1:25">
      <c r="A112" s="325">
        <v>111</v>
      </c>
      <c r="B112" s="310" t="s">
        <v>896</v>
      </c>
      <c r="C112" s="353" t="s">
        <v>1101</v>
      </c>
      <c r="D112" s="326" t="s">
        <v>1104</v>
      </c>
      <c r="E112" s="355"/>
      <c r="F112" s="327" t="s">
        <v>1105</v>
      </c>
      <c r="G112" s="328" t="s">
        <v>1057</v>
      </c>
      <c r="H112" s="328" t="s">
        <v>861</v>
      </c>
      <c r="I112" s="356"/>
      <c r="J112" s="339"/>
      <c r="K112" s="343"/>
      <c r="L112" s="341"/>
      <c r="M112" s="342"/>
      <c r="N112" s="343"/>
      <c r="O112" s="331"/>
      <c r="P112" s="343"/>
      <c r="Q112" s="343"/>
      <c r="R112" s="318"/>
      <c r="S112" s="349"/>
      <c r="T112" s="332"/>
      <c r="U112" s="345"/>
      <c r="V112" s="344"/>
      <c r="W112" s="333"/>
      <c r="X112" s="4"/>
      <c r="Y112" s="4"/>
    </row>
    <row r="113" customHeight="1" spans="1:25">
      <c r="A113" s="309">
        <v>112</v>
      </c>
      <c r="B113" s="310" t="s">
        <v>896</v>
      </c>
      <c r="C113" s="363" t="s">
        <v>1106</v>
      </c>
      <c r="D113" s="312" t="s">
        <v>1107</v>
      </c>
      <c r="E113" s="355"/>
      <c r="F113" s="314" t="s">
        <v>1108</v>
      </c>
      <c r="G113" s="315" t="s">
        <v>1057</v>
      </c>
      <c r="H113" s="315" t="s">
        <v>883</v>
      </c>
      <c r="I113" s="356"/>
      <c r="J113" s="339"/>
      <c r="K113" s="343"/>
      <c r="L113" s="341"/>
      <c r="M113" s="342"/>
      <c r="N113" s="343"/>
      <c r="O113" s="334"/>
      <c r="P113" s="343"/>
      <c r="Q113" s="343"/>
      <c r="R113" s="318"/>
      <c r="S113" s="349"/>
      <c r="T113" s="335"/>
      <c r="U113" s="375"/>
      <c r="V113" s="344"/>
      <c r="W113" s="330"/>
      <c r="X113" s="4"/>
      <c r="Y113" s="4"/>
    </row>
    <row r="114" customHeight="1" spans="1:25">
      <c r="A114" s="325">
        <v>113</v>
      </c>
      <c r="B114" s="310" t="s">
        <v>896</v>
      </c>
      <c r="C114" s="363" t="s">
        <v>1106</v>
      </c>
      <c r="D114" s="326" t="s">
        <v>1109</v>
      </c>
      <c r="E114" s="355"/>
      <c r="F114" s="327" t="s">
        <v>1110</v>
      </c>
      <c r="G114" s="328" t="s">
        <v>860</v>
      </c>
      <c r="H114" s="328" t="s">
        <v>883</v>
      </c>
      <c r="I114" s="356"/>
      <c r="J114" s="339"/>
      <c r="K114" s="343"/>
      <c r="L114" s="341"/>
      <c r="M114" s="342"/>
      <c r="N114" s="343"/>
      <c r="O114" s="331"/>
      <c r="P114" s="343"/>
      <c r="Q114" s="343"/>
      <c r="R114" s="318"/>
      <c r="S114" s="349"/>
      <c r="T114" s="332"/>
      <c r="U114" s="375"/>
      <c r="V114" s="344"/>
      <c r="W114" s="333"/>
      <c r="X114" s="4"/>
      <c r="Y114" s="4"/>
    </row>
    <row r="115" customHeight="1" spans="1:25">
      <c r="A115" s="309">
        <v>114</v>
      </c>
      <c r="B115" s="310" t="s">
        <v>896</v>
      </c>
      <c r="C115" s="363" t="s">
        <v>1106</v>
      </c>
      <c r="D115" s="312" t="s">
        <v>1111</v>
      </c>
      <c r="E115" s="355"/>
      <c r="F115" s="314" t="s">
        <v>1112</v>
      </c>
      <c r="G115" s="315" t="s">
        <v>1057</v>
      </c>
      <c r="H115" s="315" t="s">
        <v>943</v>
      </c>
      <c r="I115" s="356"/>
      <c r="J115" s="339"/>
      <c r="K115" s="343"/>
      <c r="L115" s="341"/>
      <c r="M115" s="342"/>
      <c r="N115" s="343"/>
      <c r="O115" s="319" t="s">
        <v>849</v>
      </c>
      <c r="P115" s="343"/>
      <c r="Q115" s="343"/>
      <c r="R115" s="318"/>
      <c r="S115" s="349"/>
      <c r="T115" s="323" t="s">
        <v>849</v>
      </c>
      <c r="U115" s="375"/>
      <c r="V115" s="344"/>
      <c r="W115" s="330"/>
      <c r="X115" s="4"/>
      <c r="Y115" s="4"/>
    </row>
    <row r="116" customHeight="1" spans="1:25">
      <c r="A116" s="325">
        <v>115</v>
      </c>
      <c r="B116" s="310" t="s">
        <v>896</v>
      </c>
      <c r="C116" s="369"/>
      <c r="D116" s="326" t="s">
        <v>1113</v>
      </c>
      <c r="E116" s="355"/>
      <c r="F116" s="327" t="s">
        <v>1112</v>
      </c>
      <c r="G116" s="328" t="s">
        <v>1057</v>
      </c>
      <c r="H116" s="328" t="s">
        <v>1114</v>
      </c>
      <c r="I116" s="356"/>
      <c r="J116" s="339"/>
      <c r="K116" s="343"/>
      <c r="L116" s="341"/>
      <c r="M116" s="342"/>
      <c r="N116" s="343"/>
      <c r="O116" s="319" t="s">
        <v>849</v>
      </c>
      <c r="P116" s="343"/>
      <c r="Q116" s="343"/>
      <c r="R116" s="318"/>
      <c r="S116" s="349"/>
      <c r="T116" s="323" t="s">
        <v>849</v>
      </c>
      <c r="U116" s="345"/>
      <c r="V116" s="344"/>
      <c r="W116" s="333"/>
      <c r="X116" s="4"/>
      <c r="Y116" s="4"/>
    </row>
    <row r="117" customHeight="1" spans="1:25">
      <c r="A117" s="309">
        <v>116</v>
      </c>
      <c r="B117" s="310" t="s">
        <v>896</v>
      </c>
      <c r="C117" s="369"/>
      <c r="D117" s="312" t="s">
        <v>1115</v>
      </c>
      <c r="E117" s="355"/>
      <c r="F117" s="314" t="s">
        <v>1112</v>
      </c>
      <c r="G117" s="315" t="s">
        <v>1057</v>
      </c>
      <c r="H117" s="315" t="s">
        <v>1116</v>
      </c>
      <c r="I117" s="356"/>
      <c r="J117" s="339"/>
      <c r="K117" s="343"/>
      <c r="L117" s="341"/>
      <c r="M117" s="342"/>
      <c r="N117" s="343"/>
      <c r="O117" s="319" t="s">
        <v>849</v>
      </c>
      <c r="P117" s="343"/>
      <c r="Q117" s="343"/>
      <c r="R117" s="318"/>
      <c r="S117" s="349"/>
      <c r="T117" s="323" t="s">
        <v>849</v>
      </c>
      <c r="U117" s="345"/>
      <c r="V117" s="344"/>
      <c r="W117" s="330"/>
      <c r="X117" s="376">
        <v>45851</v>
      </c>
      <c r="Y117" s="4"/>
    </row>
    <row r="118" customHeight="1" spans="1:25">
      <c r="A118" s="325">
        <v>117</v>
      </c>
      <c r="B118" s="310" t="s">
        <v>896</v>
      </c>
      <c r="C118" s="369"/>
      <c r="D118" s="326" t="s">
        <v>1117</v>
      </c>
      <c r="E118" s="355"/>
      <c r="F118" s="327" t="s">
        <v>1118</v>
      </c>
      <c r="G118" s="328" t="s">
        <v>860</v>
      </c>
      <c r="H118" s="328" t="s">
        <v>861</v>
      </c>
      <c r="I118" s="356"/>
      <c r="J118" s="339"/>
      <c r="K118" s="343"/>
      <c r="L118" s="341"/>
      <c r="M118" s="342"/>
      <c r="N118" s="343"/>
      <c r="O118" s="319" t="s">
        <v>849</v>
      </c>
      <c r="P118" s="343"/>
      <c r="Q118" s="343"/>
      <c r="R118" s="318"/>
      <c r="S118" s="349"/>
      <c r="T118" s="323" t="s">
        <v>849</v>
      </c>
      <c r="U118" s="345"/>
      <c r="V118" s="344"/>
      <c r="W118" s="333"/>
      <c r="X118" s="4"/>
      <c r="Y118" s="4"/>
    </row>
    <row r="119" customHeight="1" spans="1:25">
      <c r="A119" s="309">
        <v>118</v>
      </c>
      <c r="B119" s="310" t="s">
        <v>896</v>
      </c>
      <c r="C119" s="336"/>
      <c r="D119" s="312" t="s">
        <v>1119</v>
      </c>
      <c r="E119" s="355"/>
      <c r="F119" s="314" t="s">
        <v>1120</v>
      </c>
      <c r="G119" s="315" t="s">
        <v>860</v>
      </c>
      <c r="H119" s="315" t="s">
        <v>887</v>
      </c>
      <c r="I119" s="356"/>
      <c r="J119" s="339"/>
      <c r="K119" s="343"/>
      <c r="L119" s="341"/>
      <c r="M119" s="342"/>
      <c r="N119" s="343"/>
      <c r="O119" s="319" t="s">
        <v>849</v>
      </c>
      <c r="P119" s="343"/>
      <c r="Q119" s="343"/>
      <c r="R119" s="318"/>
      <c r="S119" s="349"/>
      <c r="T119" s="323" t="s">
        <v>849</v>
      </c>
      <c r="U119" s="345"/>
      <c r="V119" s="344"/>
      <c r="W119" s="330"/>
      <c r="X119" s="4"/>
      <c r="Y119" s="4"/>
    </row>
    <row r="120" customHeight="1" spans="1:25">
      <c r="A120" s="325">
        <v>119</v>
      </c>
      <c r="B120" s="310" t="s">
        <v>896</v>
      </c>
      <c r="C120" s="336"/>
      <c r="D120" s="326" t="s">
        <v>1121</v>
      </c>
      <c r="E120" s="355"/>
      <c r="F120" s="327" t="s">
        <v>1122</v>
      </c>
      <c r="G120" s="328" t="s">
        <v>860</v>
      </c>
      <c r="H120" s="328" t="s">
        <v>931</v>
      </c>
      <c r="I120" s="356"/>
      <c r="J120" s="339"/>
      <c r="K120" s="343"/>
      <c r="L120" s="341"/>
      <c r="M120" s="342"/>
      <c r="N120" s="343"/>
      <c r="O120" s="319" t="s">
        <v>849</v>
      </c>
      <c r="P120" s="343"/>
      <c r="Q120" s="343"/>
      <c r="R120" s="318"/>
      <c r="S120" s="349"/>
      <c r="T120" s="323" t="s">
        <v>849</v>
      </c>
      <c r="U120" s="345"/>
      <c r="V120" s="344"/>
      <c r="W120" s="333"/>
      <c r="X120" s="4"/>
      <c r="Y120" s="4"/>
    </row>
    <row r="121" customHeight="1" spans="1:25">
      <c r="A121" s="309">
        <v>120</v>
      </c>
      <c r="B121" s="310" t="s">
        <v>896</v>
      </c>
      <c r="C121" s="363"/>
      <c r="D121" s="312" t="s">
        <v>1123</v>
      </c>
      <c r="E121" s="355"/>
      <c r="F121" s="314" t="s">
        <v>1124</v>
      </c>
      <c r="G121" s="315" t="s">
        <v>860</v>
      </c>
      <c r="H121" s="315" t="s">
        <v>883</v>
      </c>
      <c r="I121" s="356"/>
      <c r="J121" s="339"/>
      <c r="K121" s="343"/>
      <c r="L121" s="341"/>
      <c r="M121" s="342"/>
      <c r="N121" s="343"/>
      <c r="O121" s="319" t="s">
        <v>849</v>
      </c>
      <c r="P121" s="343"/>
      <c r="Q121" s="343"/>
      <c r="R121" s="318"/>
      <c r="S121" s="349"/>
      <c r="T121" s="323" t="s">
        <v>849</v>
      </c>
      <c r="U121" s="345"/>
      <c r="V121" s="344"/>
      <c r="W121" s="330"/>
      <c r="X121" s="4"/>
      <c r="Y121" s="4"/>
    </row>
    <row r="122" customHeight="1" spans="1:25">
      <c r="A122" s="325">
        <v>121</v>
      </c>
      <c r="B122" s="310" t="s">
        <v>896</v>
      </c>
      <c r="C122" s="363"/>
      <c r="D122" s="326" t="s">
        <v>1125</v>
      </c>
      <c r="E122" s="355"/>
      <c r="F122" s="327" t="s">
        <v>1126</v>
      </c>
      <c r="G122" s="328" t="s">
        <v>1057</v>
      </c>
      <c r="H122" s="328" t="s">
        <v>883</v>
      </c>
      <c r="I122" s="356"/>
      <c r="J122" s="339"/>
      <c r="K122" s="343"/>
      <c r="L122" s="341"/>
      <c r="M122" s="342"/>
      <c r="N122" s="343"/>
      <c r="O122" s="319" t="s">
        <v>849</v>
      </c>
      <c r="P122" s="343"/>
      <c r="Q122" s="343"/>
      <c r="R122" s="318"/>
      <c r="S122" s="349"/>
      <c r="T122" s="323" t="s">
        <v>849</v>
      </c>
      <c r="U122" s="345"/>
      <c r="V122" s="344"/>
      <c r="W122" s="333"/>
      <c r="X122" s="4"/>
      <c r="Y122" s="4"/>
    </row>
    <row r="123" customHeight="1" spans="1:25">
      <c r="A123" s="309">
        <v>122</v>
      </c>
      <c r="B123" s="310" t="s">
        <v>896</v>
      </c>
      <c r="C123" s="363"/>
      <c r="D123" s="312" t="s">
        <v>1127</v>
      </c>
      <c r="E123" s="355"/>
      <c r="F123" s="314" t="s">
        <v>1128</v>
      </c>
      <c r="G123" s="315" t="s">
        <v>1057</v>
      </c>
      <c r="H123" s="315" t="s">
        <v>883</v>
      </c>
      <c r="I123" s="356"/>
      <c r="J123" s="339"/>
      <c r="K123" s="343"/>
      <c r="L123" s="341"/>
      <c r="M123" s="342"/>
      <c r="N123" s="343"/>
      <c r="O123" s="319" t="s">
        <v>849</v>
      </c>
      <c r="P123" s="343"/>
      <c r="Q123" s="343"/>
      <c r="R123" s="318"/>
      <c r="S123" s="349"/>
      <c r="T123" s="323" t="s">
        <v>849</v>
      </c>
      <c r="U123" s="345"/>
      <c r="V123" s="344"/>
      <c r="W123" s="330"/>
      <c r="X123" s="4"/>
      <c r="Y123" s="4"/>
    </row>
    <row r="124" customHeight="1" spans="1:25">
      <c r="A124" s="325">
        <v>123</v>
      </c>
      <c r="B124" s="310" t="s">
        <v>896</v>
      </c>
      <c r="C124" s="363"/>
      <c r="D124" s="326" t="s">
        <v>1129</v>
      </c>
      <c r="E124" s="355"/>
      <c r="F124" s="327" t="s">
        <v>1130</v>
      </c>
      <c r="G124" s="328" t="s">
        <v>860</v>
      </c>
      <c r="H124" s="328" t="s">
        <v>883</v>
      </c>
      <c r="I124" s="356"/>
      <c r="J124" s="339"/>
      <c r="K124" s="343"/>
      <c r="L124" s="341"/>
      <c r="M124" s="342"/>
      <c r="N124" s="343"/>
      <c r="O124" s="331"/>
      <c r="P124" s="343"/>
      <c r="Q124" s="343"/>
      <c r="R124" s="318"/>
      <c r="S124" s="349"/>
      <c r="T124" s="332"/>
      <c r="U124" s="345"/>
      <c r="V124" s="344"/>
      <c r="W124" s="333"/>
      <c r="X124" s="4"/>
      <c r="Y124" s="4"/>
    </row>
    <row r="125" customHeight="1" spans="1:25">
      <c r="A125" s="309">
        <v>124</v>
      </c>
      <c r="B125" s="310" t="s">
        <v>896</v>
      </c>
      <c r="C125" s="363"/>
      <c r="D125" s="312" t="s">
        <v>1131</v>
      </c>
      <c r="E125" s="355"/>
      <c r="F125" s="314" t="s">
        <v>1132</v>
      </c>
      <c r="G125" s="315" t="s">
        <v>860</v>
      </c>
      <c r="H125" s="315" t="s">
        <v>887</v>
      </c>
      <c r="I125" s="356"/>
      <c r="J125" s="339"/>
      <c r="K125" s="343"/>
      <c r="L125" s="341"/>
      <c r="M125" s="342"/>
      <c r="N125" s="343"/>
      <c r="O125" s="334"/>
      <c r="P125" s="343"/>
      <c r="Q125" s="343"/>
      <c r="R125" s="318"/>
      <c r="S125" s="349"/>
      <c r="T125" s="335"/>
      <c r="U125" s="345"/>
      <c r="V125" s="344"/>
      <c r="W125" s="330"/>
      <c r="X125" s="4"/>
      <c r="Y125" s="4"/>
    </row>
    <row r="126" customHeight="1" spans="1:25">
      <c r="A126" s="325">
        <v>125</v>
      </c>
      <c r="B126" s="310" t="s">
        <v>896</v>
      </c>
      <c r="C126" s="363"/>
      <c r="D126" s="326" t="s">
        <v>1133</v>
      </c>
      <c r="E126" s="355"/>
      <c r="F126" s="327" t="s">
        <v>1134</v>
      </c>
      <c r="G126" s="328" t="s">
        <v>860</v>
      </c>
      <c r="H126" s="328" t="s">
        <v>861</v>
      </c>
      <c r="I126" s="356"/>
      <c r="J126" s="339"/>
      <c r="K126" s="343"/>
      <c r="L126" s="341"/>
      <c r="M126" s="342"/>
      <c r="N126" s="343"/>
      <c r="O126" s="331"/>
      <c r="P126" s="343"/>
      <c r="Q126" s="343"/>
      <c r="R126" s="318"/>
      <c r="S126" s="349"/>
      <c r="T126" s="332"/>
      <c r="U126" s="345"/>
      <c r="V126" s="344"/>
      <c r="W126" s="333"/>
      <c r="X126" s="4"/>
      <c r="Y126" s="4"/>
    </row>
    <row r="127" customHeight="1" spans="1:25">
      <c r="A127" s="309">
        <v>126</v>
      </c>
      <c r="B127" s="310" t="s">
        <v>896</v>
      </c>
      <c r="C127" s="353" t="s">
        <v>1135</v>
      </c>
      <c r="D127" s="312" t="s">
        <v>1136</v>
      </c>
      <c r="E127" s="355"/>
      <c r="F127" s="314" t="s">
        <v>1137</v>
      </c>
      <c r="G127" s="315" t="s">
        <v>860</v>
      </c>
      <c r="H127" s="315" t="s">
        <v>883</v>
      </c>
      <c r="I127" s="356"/>
      <c r="J127" s="339"/>
      <c r="K127" s="343"/>
      <c r="L127" s="341"/>
      <c r="M127" s="342"/>
      <c r="N127" s="343"/>
      <c r="O127" s="334"/>
      <c r="P127" s="343"/>
      <c r="Q127" s="343"/>
      <c r="R127" s="318"/>
      <c r="S127" s="349"/>
      <c r="T127" s="335"/>
      <c r="U127" s="345"/>
      <c r="V127" s="344"/>
      <c r="W127" s="330"/>
      <c r="X127" s="4"/>
      <c r="Y127" s="4"/>
    </row>
    <row r="128" customHeight="1" spans="1:25">
      <c r="A128" s="325">
        <v>127</v>
      </c>
      <c r="B128" s="310" t="s">
        <v>896</v>
      </c>
      <c r="C128" s="353" t="s">
        <v>1135</v>
      </c>
      <c r="D128" s="326" t="s">
        <v>1138</v>
      </c>
      <c r="E128" s="355"/>
      <c r="F128" s="327" t="s">
        <v>1139</v>
      </c>
      <c r="G128" s="328" t="s">
        <v>860</v>
      </c>
      <c r="H128" s="328" t="s">
        <v>887</v>
      </c>
      <c r="I128" s="356"/>
      <c r="J128" s="339"/>
      <c r="K128" s="343"/>
      <c r="L128" s="341"/>
      <c r="M128" s="342"/>
      <c r="N128" s="343"/>
      <c r="O128" s="331"/>
      <c r="P128" s="343"/>
      <c r="Q128" s="343"/>
      <c r="R128" s="318"/>
      <c r="S128" s="349"/>
      <c r="T128" s="332"/>
      <c r="U128" s="345"/>
      <c r="V128" s="344"/>
      <c r="W128" s="333"/>
      <c r="X128" s="4"/>
      <c r="Y128" s="4"/>
    </row>
    <row r="129" customHeight="1" spans="1:25">
      <c r="A129" s="309">
        <v>128</v>
      </c>
      <c r="B129" s="310" t="s">
        <v>896</v>
      </c>
      <c r="C129" s="353" t="s">
        <v>1135</v>
      </c>
      <c r="D129" s="312" t="s">
        <v>1140</v>
      </c>
      <c r="E129" s="355"/>
      <c r="F129" s="314" t="s">
        <v>1141</v>
      </c>
      <c r="G129" s="315" t="s">
        <v>860</v>
      </c>
      <c r="H129" s="315" t="s">
        <v>902</v>
      </c>
      <c r="I129" s="356"/>
      <c r="J129" s="339"/>
      <c r="K129" s="343"/>
      <c r="L129" s="341"/>
      <c r="M129" s="342"/>
      <c r="N129" s="343"/>
      <c r="O129" s="319" t="s">
        <v>849</v>
      </c>
      <c r="P129" s="343"/>
      <c r="Q129" s="343"/>
      <c r="R129" s="318"/>
      <c r="S129" s="349"/>
      <c r="T129" s="323" t="s">
        <v>849</v>
      </c>
      <c r="U129" s="345"/>
      <c r="V129" s="344"/>
      <c r="W129" s="330"/>
      <c r="X129" s="4"/>
      <c r="Y129" s="4"/>
    </row>
    <row r="130" customHeight="1" spans="1:25">
      <c r="A130" s="325">
        <v>129</v>
      </c>
      <c r="B130" s="310" t="s">
        <v>896</v>
      </c>
      <c r="C130" s="353" t="s">
        <v>1135</v>
      </c>
      <c r="D130" s="326" t="s">
        <v>1142</v>
      </c>
      <c r="E130" s="355"/>
      <c r="F130" s="327" t="s">
        <v>1143</v>
      </c>
      <c r="G130" s="328" t="s">
        <v>860</v>
      </c>
      <c r="H130" s="328" t="s">
        <v>883</v>
      </c>
      <c r="I130" s="356"/>
      <c r="J130" s="339"/>
      <c r="K130" s="343"/>
      <c r="L130" s="341"/>
      <c r="M130" s="342"/>
      <c r="N130" s="343"/>
      <c r="O130" s="319" t="s">
        <v>849</v>
      </c>
      <c r="P130" s="343"/>
      <c r="Q130" s="343"/>
      <c r="R130" s="318"/>
      <c r="S130" s="349"/>
      <c r="T130" s="323" t="s">
        <v>849</v>
      </c>
      <c r="U130" s="345"/>
      <c r="V130" s="344"/>
      <c r="W130" s="333"/>
      <c r="X130" s="4"/>
      <c r="Y130" s="4"/>
    </row>
    <row r="131" customHeight="1" spans="1:25">
      <c r="A131" s="309">
        <v>130</v>
      </c>
      <c r="B131" s="310" t="s">
        <v>896</v>
      </c>
      <c r="C131" s="353" t="s">
        <v>1135</v>
      </c>
      <c r="D131" s="312" t="s">
        <v>1144</v>
      </c>
      <c r="E131" s="355"/>
      <c r="F131" s="314" t="s">
        <v>1145</v>
      </c>
      <c r="G131" s="315" t="s">
        <v>860</v>
      </c>
      <c r="H131" s="315" t="s">
        <v>902</v>
      </c>
      <c r="I131" s="356"/>
      <c r="J131" s="339"/>
      <c r="K131" s="343"/>
      <c r="L131" s="341"/>
      <c r="M131" s="342"/>
      <c r="N131" s="343"/>
      <c r="O131" s="319" t="s">
        <v>849</v>
      </c>
      <c r="P131" s="343"/>
      <c r="Q131" s="343"/>
      <c r="R131" s="318"/>
      <c r="S131" s="349"/>
      <c r="T131" s="323" t="s">
        <v>849</v>
      </c>
      <c r="U131" s="345"/>
      <c r="V131" s="344"/>
      <c r="W131" s="330"/>
      <c r="X131" s="4"/>
      <c r="Y131" s="4"/>
    </row>
    <row r="132" customHeight="1" spans="1:25">
      <c r="A132" s="325">
        <v>131</v>
      </c>
      <c r="B132" s="310" t="s">
        <v>896</v>
      </c>
      <c r="C132" s="311" t="s">
        <v>1146</v>
      </c>
      <c r="D132" s="326" t="s">
        <v>1147</v>
      </c>
      <c r="E132" s="361"/>
      <c r="F132" s="327" t="s">
        <v>1148</v>
      </c>
      <c r="G132" s="328" t="s">
        <v>860</v>
      </c>
      <c r="H132" s="328" t="s">
        <v>883</v>
      </c>
      <c r="I132" s="362"/>
      <c r="J132" s="350"/>
      <c r="K132" s="318"/>
      <c r="L132" s="317"/>
      <c r="M132" s="316"/>
      <c r="N132" s="316"/>
      <c r="O132" s="319" t="s">
        <v>849</v>
      </c>
      <c r="P132" s="318"/>
      <c r="Q132" s="318"/>
      <c r="R132" s="318"/>
      <c r="S132" s="349"/>
      <c r="T132" s="323" t="s">
        <v>849</v>
      </c>
      <c r="U132" s="351"/>
      <c r="V132" s="307"/>
      <c r="W132" s="333"/>
      <c r="X132" s="4"/>
      <c r="Y132" s="4"/>
    </row>
    <row r="133" customHeight="1" spans="1:25">
      <c r="A133" s="309">
        <v>132</v>
      </c>
      <c r="B133" s="310" t="s">
        <v>896</v>
      </c>
      <c r="C133" s="311" t="s">
        <v>1146</v>
      </c>
      <c r="D133" s="312" t="s">
        <v>1149</v>
      </c>
      <c r="E133" s="361"/>
      <c r="F133" s="314" t="s">
        <v>1150</v>
      </c>
      <c r="G133" s="315" t="s">
        <v>860</v>
      </c>
      <c r="H133" s="315" t="s">
        <v>1151</v>
      </c>
      <c r="I133" s="362"/>
      <c r="J133" s="350"/>
      <c r="K133" s="318"/>
      <c r="L133" s="317"/>
      <c r="M133" s="316"/>
      <c r="N133" s="316"/>
      <c r="O133" s="319" t="s">
        <v>849</v>
      </c>
      <c r="P133" s="318"/>
      <c r="Q133" s="318"/>
      <c r="R133" s="318"/>
      <c r="S133" s="349"/>
      <c r="T133" s="323" t="s">
        <v>849</v>
      </c>
      <c r="U133" s="351"/>
      <c r="V133" s="307"/>
      <c r="W133" s="330"/>
      <c r="X133" s="4"/>
      <c r="Y133" s="4"/>
    </row>
    <row r="134" customHeight="1" spans="1:25">
      <c r="A134" s="325">
        <v>133</v>
      </c>
      <c r="B134" s="310" t="s">
        <v>896</v>
      </c>
      <c r="C134" s="353" t="s">
        <v>1152</v>
      </c>
      <c r="D134" s="326" t="s">
        <v>1153</v>
      </c>
      <c r="E134" s="355"/>
      <c r="F134" s="327" t="s">
        <v>1154</v>
      </c>
      <c r="G134" s="328" t="s">
        <v>860</v>
      </c>
      <c r="H134" s="328" t="s">
        <v>902</v>
      </c>
      <c r="I134" s="356"/>
      <c r="J134" s="339"/>
      <c r="K134" s="343"/>
      <c r="L134" s="341"/>
      <c r="M134" s="342"/>
      <c r="N134" s="343"/>
      <c r="O134" s="319" t="s">
        <v>849</v>
      </c>
      <c r="P134" s="343"/>
      <c r="Q134" s="343"/>
      <c r="R134" s="318"/>
      <c r="S134" s="349"/>
      <c r="T134" s="323" t="s">
        <v>849</v>
      </c>
      <c r="U134" s="345"/>
      <c r="V134" s="344"/>
      <c r="W134" s="333"/>
      <c r="Y134" s="276"/>
    </row>
    <row r="135" customHeight="1" spans="1:25">
      <c r="A135" s="309">
        <v>134</v>
      </c>
      <c r="B135" s="310" t="s">
        <v>896</v>
      </c>
      <c r="C135" s="353" t="s">
        <v>1152</v>
      </c>
      <c r="D135" s="312" t="s">
        <v>1155</v>
      </c>
      <c r="E135" s="355"/>
      <c r="F135" s="314" t="s">
        <v>1156</v>
      </c>
      <c r="G135" s="315" t="s">
        <v>860</v>
      </c>
      <c r="H135" s="315" t="s">
        <v>864</v>
      </c>
      <c r="I135" s="356"/>
      <c r="J135" s="339"/>
      <c r="K135" s="343"/>
      <c r="L135" s="341"/>
      <c r="M135" s="342"/>
      <c r="N135" s="343"/>
      <c r="O135" s="319" t="s">
        <v>849</v>
      </c>
      <c r="P135" s="343"/>
      <c r="Q135" s="343"/>
      <c r="R135" s="318"/>
      <c r="S135" s="349"/>
      <c r="T135" s="323" t="s">
        <v>849</v>
      </c>
      <c r="U135" s="345"/>
      <c r="V135" s="344"/>
      <c r="W135" s="330"/>
      <c r="Y135" s="276"/>
    </row>
    <row r="136" customHeight="1" spans="1:25">
      <c r="A136" s="325">
        <v>135</v>
      </c>
      <c r="B136" s="310" t="s">
        <v>896</v>
      </c>
      <c r="C136" s="353" t="s">
        <v>1152</v>
      </c>
      <c r="D136" s="326" t="s">
        <v>1157</v>
      </c>
      <c r="E136" s="355"/>
      <c r="F136" s="327" t="s">
        <v>1158</v>
      </c>
      <c r="G136" s="328" t="s">
        <v>1057</v>
      </c>
      <c r="H136" s="328" t="s">
        <v>883</v>
      </c>
      <c r="I136" s="356"/>
      <c r="J136" s="339"/>
      <c r="K136" s="343"/>
      <c r="L136" s="341"/>
      <c r="M136" s="342"/>
      <c r="N136" s="343"/>
      <c r="O136" s="319" t="s">
        <v>849</v>
      </c>
      <c r="P136" s="343"/>
      <c r="Q136" s="343"/>
      <c r="R136" s="318"/>
      <c r="S136" s="349"/>
      <c r="T136" s="323" t="s">
        <v>849</v>
      </c>
      <c r="U136" s="345"/>
      <c r="V136" s="344"/>
      <c r="W136" s="333"/>
      <c r="X136" s="4"/>
      <c r="Y136" s="4"/>
    </row>
    <row r="137" customHeight="1" spans="1:25">
      <c r="A137" s="309">
        <v>136</v>
      </c>
      <c r="B137" s="310" t="s">
        <v>896</v>
      </c>
      <c r="C137" s="353" t="s">
        <v>1152</v>
      </c>
      <c r="D137" s="312" t="s">
        <v>1159</v>
      </c>
      <c r="E137" s="355"/>
      <c r="F137" s="314" t="s">
        <v>1160</v>
      </c>
      <c r="G137" s="315" t="s">
        <v>1057</v>
      </c>
      <c r="H137" s="315" t="s">
        <v>883</v>
      </c>
      <c r="I137" s="356"/>
      <c r="J137" s="339"/>
      <c r="K137" s="343"/>
      <c r="L137" s="341"/>
      <c r="M137" s="342"/>
      <c r="N137" s="343"/>
      <c r="O137" s="319" t="s">
        <v>849</v>
      </c>
      <c r="P137" s="343"/>
      <c r="Q137" s="343"/>
      <c r="R137" s="318"/>
      <c r="S137" s="349"/>
      <c r="T137" s="323" t="s">
        <v>849</v>
      </c>
      <c r="U137" s="345"/>
      <c r="V137" s="344"/>
      <c r="W137" s="330"/>
      <c r="X137" s="4"/>
      <c r="Y137" s="4"/>
    </row>
    <row r="138" customHeight="1" spans="1:25">
      <c r="A138" s="325">
        <v>137</v>
      </c>
      <c r="B138" s="310" t="s">
        <v>896</v>
      </c>
      <c r="C138" s="353" t="s">
        <v>1152</v>
      </c>
      <c r="D138" s="326" t="s">
        <v>1161</v>
      </c>
      <c r="E138" s="355"/>
      <c r="F138" s="327" t="s">
        <v>1162</v>
      </c>
      <c r="G138" s="328" t="s">
        <v>860</v>
      </c>
      <c r="H138" s="328" t="s">
        <v>864</v>
      </c>
      <c r="I138" s="356"/>
      <c r="J138" s="339"/>
      <c r="K138" s="343"/>
      <c r="L138" s="341"/>
      <c r="M138" s="342"/>
      <c r="N138" s="343"/>
      <c r="O138" s="370" t="s">
        <v>1063</v>
      </c>
      <c r="P138" s="343"/>
      <c r="Q138" s="343"/>
      <c r="R138" s="318"/>
      <c r="S138" s="349"/>
      <c r="T138" s="371" t="s">
        <v>1063</v>
      </c>
      <c r="U138" s="345"/>
      <c r="V138" s="344"/>
      <c r="W138" s="333"/>
      <c r="X138" s="4"/>
      <c r="Y138" s="4"/>
    </row>
    <row r="139" customHeight="1" spans="1:25">
      <c r="A139" s="309">
        <v>138</v>
      </c>
      <c r="B139" s="310" t="s">
        <v>896</v>
      </c>
      <c r="C139" s="353" t="s">
        <v>1163</v>
      </c>
      <c r="D139" s="312" t="s">
        <v>1164</v>
      </c>
      <c r="E139" s="355"/>
      <c r="F139" s="314" t="s">
        <v>1165</v>
      </c>
      <c r="G139" s="315" t="s">
        <v>860</v>
      </c>
      <c r="H139" s="315" t="s">
        <v>864</v>
      </c>
      <c r="I139" s="356"/>
      <c r="J139" s="339"/>
      <c r="K139" s="343"/>
      <c r="L139" s="341"/>
      <c r="M139" s="342"/>
      <c r="N139" s="343"/>
      <c r="O139" s="370" t="s">
        <v>1063</v>
      </c>
      <c r="P139" s="343"/>
      <c r="Q139" s="343"/>
      <c r="R139" s="318"/>
      <c r="S139" s="349"/>
      <c r="T139" s="371" t="s">
        <v>1063</v>
      </c>
      <c r="U139" s="345"/>
      <c r="V139" s="344"/>
      <c r="W139" s="330"/>
      <c r="X139" s="4"/>
      <c r="Y139" s="4"/>
    </row>
    <row r="140" customHeight="1" spans="1:25">
      <c r="A140" s="325">
        <v>139</v>
      </c>
      <c r="B140" s="310" t="s">
        <v>896</v>
      </c>
      <c r="C140" s="353" t="s">
        <v>1163</v>
      </c>
      <c r="D140" s="326" t="s">
        <v>1166</v>
      </c>
      <c r="E140" s="355"/>
      <c r="F140" s="327" t="s">
        <v>1167</v>
      </c>
      <c r="G140" s="328" t="s">
        <v>860</v>
      </c>
      <c r="H140" s="328" t="s">
        <v>883</v>
      </c>
      <c r="I140" s="356"/>
      <c r="J140" s="339"/>
      <c r="K140" s="343"/>
      <c r="L140" s="341"/>
      <c r="M140" s="342"/>
      <c r="N140" s="343"/>
      <c r="O140" s="370" t="s">
        <v>1063</v>
      </c>
      <c r="P140" s="343"/>
      <c r="Q140" s="343"/>
      <c r="R140" s="318"/>
      <c r="S140" s="349"/>
      <c r="T140" s="371" t="s">
        <v>1063</v>
      </c>
      <c r="U140" s="345"/>
      <c r="V140" s="344"/>
      <c r="W140" s="333"/>
      <c r="X140" s="4"/>
      <c r="Y140" s="4"/>
    </row>
    <row r="141" customHeight="1" spans="1:25">
      <c r="A141" s="309">
        <v>140</v>
      </c>
      <c r="B141" s="310" t="s">
        <v>896</v>
      </c>
      <c r="C141" s="353" t="s">
        <v>1163</v>
      </c>
      <c r="D141" s="312" t="s">
        <v>1168</v>
      </c>
      <c r="E141" s="355"/>
      <c r="F141" s="314" t="s">
        <v>1169</v>
      </c>
      <c r="G141" s="315" t="s">
        <v>1057</v>
      </c>
      <c r="H141" s="315" t="s">
        <v>883</v>
      </c>
      <c r="I141" s="356"/>
      <c r="J141" s="339"/>
      <c r="K141" s="343"/>
      <c r="L141" s="341"/>
      <c r="M141" s="342"/>
      <c r="N141" s="343"/>
      <c r="O141" s="370" t="s">
        <v>1063</v>
      </c>
      <c r="P141" s="343"/>
      <c r="Q141" s="343"/>
      <c r="R141" s="318"/>
      <c r="S141" s="349"/>
      <c r="T141" s="371" t="s">
        <v>1063</v>
      </c>
      <c r="U141" s="345"/>
      <c r="V141" s="344"/>
      <c r="W141" s="330"/>
      <c r="X141" s="4"/>
      <c r="Y141" s="4"/>
    </row>
    <row r="142" customHeight="1" spans="1:25">
      <c r="A142" s="325">
        <v>141</v>
      </c>
      <c r="B142" s="310" t="s">
        <v>896</v>
      </c>
      <c r="C142" s="353" t="s">
        <v>1163</v>
      </c>
      <c r="D142" s="326" t="s">
        <v>1170</v>
      </c>
      <c r="E142" s="355"/>
      <c r="F142" s="327" t="s">
        <v>1171</v>
      </c>
      <c r="G142" s="328" t="s">
        <v>1057</v>
      </c>
      <c r="H142" s="328" t="s">
        <v>883</v>
      </c>
      <c r="I142" s="356"/>
      <c r="J142" s="339"/>
      <c r="K142" s="343"/>
      <c r="L142" s="341"/>
      <c r="M142" s="342"/>
      <c r="N142" s="343"/>
      <c r="O142" s="370" t="s">
        <v>1063</v>
      </c>
      <c r="P142" s="343"/>
      <c r="Q142" s="343"/>
      <c r="R142" s="318"/>
      <c r="S142" s="349"/>
      <c r="T142" s="371" t="s">
        <v>1063</v>
      </c>
      <c r="U142" s="345"/>
      <c r="V142" s="344"/>
      <c r="W142" s="333"/>
      <c r="X142" s="4"/>
      <c r="Y142" s="4"/>
    </row>
    <row r="143" customHeight="1" spans="1:25">
      <c r="A143" s="309">
        <v>142</v>
      </c>
      <c r="B143" s="310" t="s">
        <v>896</v>
      </c>
      <c r="C143" s="353" t="s">
        <v>1163</v>
      </c>
      <c r="D143" s="312" t="s">
        <v>1172</v>
      </c>
      <c r="E143" s="355"/>
      <c r="F143" s="314" t="s">
        <v>1173</v>
      </c>
      <c r="G143" s="315" t="s">
        <v>860</v>
      </c>
      <c r="H143" s="315" t="s">
        <v>883</v>
      </c>
      <c r="I143" s="356"/>
      <c r="J143" s="339"/>
      <c r="K143" s="343"/>
      <c r="L143" s="341"/>
      <c r="M143" s="342"/>
      <c r="N143" s="343"/>
      <c r="O143" s="370" t="s">
        <v>1063</v>
      </c>
      <c r="P143" s="343"/>
      <c r="Q143" s="343"/>
      <c r="R143" s="318"/>
      <c r="S143" s="349"/>
      <c r="T143" s="371" t="s">
        <v>1063</v>
      </c>
      <c r="U143" s="345"/>
      <c r="V143" s="344"/>
      <c r="W143" s="330"/>
      <c r="X143" s="4"/>
      <c r="Y143" s="4"/>
    </row>
    <row r="144" customHeight="1" spans="1:25">
      <c r="A144" s="325">
        <v>143</v>
      </c>
      <c r="B144" s="310" t="s">
        <v>896</v>
      </c>
      <c r="C144" s="363" t="s">
        <v>1174</v>
      </c>
      <c r="D144" s="326" t="s">
        <v>1175</v>
      </c>
      <c r="E144" s="355"/>
      <c r="F144" s="327" t="s">
        <v>1176</v>
      </c>
      <c r="G144" s="328" t="s">
        <v>1057</v>
      </c>
      <c r="H144" s="328" t="s">
        <v>883</v>
      </c>
      <c r="I144" s="356"/>
      <c r="J144" s="339"/>
      <c r="K144" s="343"/>
      <c r="L144" s="341"/>
      <c r="M144" s="342"/>
      <c r="N144" s="343"/>
      <c r="O144" s="370" t="s">
        <v>1063</v>
      </c>
      <c r="P144" s="343"/>
      <c r="Q144" s="343"/>
      <c r="R144" s="318"/>
      <c r="S144" s="349"/>
      <c r="T144" s="371" t="s">
        <v>1063</v>
      </c>
      <c r="U144" s="377"/>
      <c r="V144" s="344"/>
      <c r="W144" s="333"/>
      <c r="X144" s="4"/>
      <c r="Y144" s="4"/>
    </row>
    <row r="145" customHeight="1" spans="1:25">
      <c r="A145" s="309">
        <v>144</v>
      </c>
      <c r="B145" s="310" t="s">
        <v>896</v>
      </c>
      <c r="C145" s="363" t="s">
        <v>1174</v>
      </c>
      <c r="D145" s="312" t="s">
        <v>1177</v>
      </c>
      <c r="E145" s="355"/>
      <c r="F145" s="314" t="s">
        <v>1178</v>
      </c>
      <c r="G145" s="315" t="s">
        <v>1057</v>
      </c>
      <c r="H145" s="315" t="s">
        <v>883</v>
      </c>
      <c r="I145" s="356"/>
      <c r="J145" s="339"/>
      <c r="K145" s="343"/>
      <c r="L145" s="341"/>
      <c r="M145" s="342"/>
      <c r="N145" s="343"/>
      <c r="O145" s="370" t="s">
        <v>1063</v>
      </c>
      <c r="P145" s="343"/>
      <c r="Q145" s="343"/>
      <c r="R145" s="318"/>
      <c r="S145" s="349"/>
      <c r="T145" s="371" t="s">
        <v>1063</v>
      </c>
      <c r="U145" s="378"/>
      <c r="V145" s="344"/>
      <c r="W145" s="324"/>
      <c r="X145" s="4"/>
      <c r="Y145" s="4"/>
    </row>
    <row r="146" customHeight="1" spans="1:25">
      <c r="A146" s="325">
        <v>145</v>
      </c>
      <c r="B146" s="310" t="s">
        <v>896</v>
      </c>
      <c r="C146" s="353" t="s">
        <v>1179</v>
      </c>
      <c r="D146" s="326" t="s">
        <v>1180</v>
      </c>
      <c r="E146" s="355"/>
      <c r="F146" s="327" t="s">
        <v>1181</v>
      </c>
      <c r="G146" s="328" t="s">
        <v>860</v>
      </c>
      <c r="H146" s="328" t="s">
        <v>883</v>
      </c>
      <c r="I146" s="356"/>
      <c r="J146" s="339"/>
      <c r="K146" s="343"/>
      <c r="L146" s="341"/>
      <c r="M146" s="342"/>
      <c r="N146" s="343"/>
      <c r="O146" s="370" t="s">
        <v>1063</v>
      </c>
      <c r="P146" s="343"/>
      <c r="Q146" s="343"/>
      <c r="R146" s="318"/>
      <c r="S146" s="349"/>
      <c r="T146" s="371" t="s">
        <v>1063</v>
      </c>
      <c r="U146" s="345"/>
      <c r="V146" s="344"/>
      <c r="W146" s="333"/>
      <c r="X146" s="4"/>
      <c r="Y146" s="4"/>
    </row>
    <row r="147" customHeight="1" spans="1:25">
      <c r="A147" s="309">
        <v>146</v>
      </c>
      <c r="B147" s="310" t="s">
        <v>896</v>
      </c>
      <c r="C147" s="353" t="s">
        <v>1179</v>
      </c>
      <c r="D147" s="312" t="s">
        <v>1182</v>
      </c>
      <c r="E147" s="355"/>
      <c r="F147" s="314" t="s">
        <v>1183</v>
      </c>
      <c r="G147" s="315" t="s">
        <v>860</v>
      </c>
      <c r="H147" s="315" t="s">
        <v>883</v>
      </c>
      <c r="I147" s="356"/>
      <c r="J147" s="339"/>
      <c r="K147" s="343"/>
      <c r="L147" s="341"/>
      <c r="M147" s="342"/>
      <c r="N147" s="343"/>
      <c r="O147" s="370" t="s">
        <v>1063</v>
      </c>
      <c r="P147" s="343"/>
      <c r="Q147" s="343"/>
      <c r="R147" s="318"/>
      <c r="S147" s="349"/>
      <c r="T147" s="371" t="s">
        <v>1063</v>
      </c>
      <c r="U147" s="345"/>
      <c r="V147" s="344"/>
      <c r="W147" s="330"/>
      <c r="X147" s="4"/>
      <c r="Y147" s="4"/>
    </row>
    <row r="148" customHeight="1" spans="1:25">
      <c r="A148" s="325">
        <v>147</v>
      </c>
      <c r="B148" s="310" t="s">
        <v>896</v>
      </c>
      <c r="C148" s="353" t="s">
        <v>1179</v>
      </c>
      <c r="D148" s="326" t="s">
        <v>1184</v>
      </c>
      <c r="E148" s="355"/>
      <c r="F148" s="327" t="s">
        <v>1185</v>
      </c>
      <c r="G148" s="328" t="s">
        <v>860</v>
      </c>
      <c r="H148" s="328" t="s">
        <v>883</v>
      </c>
      <c r="I148" s="356"/>
      <c r="J148" s="339"/>
      <c r="K148" s="343"/>
      <c r="L148" s="341"/>
      <c r="M148" s="342"/>
      <c r="N148" s="343"/>
      <c r="O148" s="370" t="s">
        <v>1063</v>
      </c>
      <c r="P148" s="343"/>
      <c r="Q148" s="343"/>
      <c r="R148" s="318"/>
      <c r="S148" s="349"/>
      <c r="T148" s="371" t="s">
        <v>1063</v>
      </c>
      <c r="U148" s="345"/>
      <c r="V148" s="344"/>
      <c r="W148" s="333"/>
      <c r="X148" s="4"/>
      <c r="Y148" s="4"/>
    </row>
    <row r="149" customHeight="1" spans="1:25">
      <c r="A149" s="309">
        <v>148</v>
      </c>
      <c r="B149" s="310" t="s">
        <v>896</v>
      </c>
      <c r="C149" s="353" t="s">
        <v>1179</v>
      </c>
      <c r="D149" s="312" t="s">
        <v>1186</v>
      </c>
      <c r="E149" s="355"/>
      <c r="F149" s="314" t="s">
        <v>1187</v>
      </c>
      <c r="G149" s="315" t="s">
        <v>1057</v>
      </c>
      <c r="H149" s="315" t="s">
        <v>883</v>
      </c>
      <c r="I149" s="356"/>
      <c r="J149" s="339"/>
      <c r="K149" s="343"/>
      <c r="L149" s="341"/>
      <c r="M149" s="342"/>
      <c r="N149" s="343"/>
      <c r="O149" s="370" t="s">
        <v>1063</v>
      </c>
      <c r="P149" s="343"/>
      <c r="Q149" s="343"/>
      <c r="R149" s="318"/>
      <c r="S149" s="349"/>
      <c r="T149" s="371" t="s">
        <v>1063</v>
      </c>
      <c r="U149" s="345"/>
      <c r="V149" s="344"/>
      <c r="W149" s="330"/>
      <c r="X149" s="4"/>
      <c r="Y149" s="4"/>
    </row>
    <row r="150" customHeight="1" spans="1:25">
      <c r="A150" s="325">
        <v>149</v>
      </c>
      <c r="B150" s="310" t="s">
        <v>896</v>
      </c>
      <c r="C150" s="353" t="s">
        <v>1179</v>
      </c>
      <c r="D150" s="326" t="s">
        <v>1188</v>
      </c>
      <c r="E150" s="355"/>
      <c r="F150" s="327" t="s">
        <v>1189</v>
      </c>
      <c r="G150" s="328" t="s">
        <v>860</v>
      </c>
      <c r="H150" s="328" t="s">
        <v>883</v>
      </c>
      <c r="I150" s="356"/>
      <c r="J150" s="339"/>
      <c r="K150" s="343"/>
      <c r="L150" s="341"/>
      <c r="M150" s="342"/>
      <c r="N150" s="343"/>
      <c r="O150" s="370" t="s">
        <v>1063</v>
      </c>
      <c r="P150" s="343"/>
      <c r="Q150" s="343"/>
      <c r="R150" s="318"/>
      <c r="S150" s="349"/>
      <c r="T150" s="371" t="s">
        <v>1063</v>
      </c>
      <c r="U150" s="345"/>
      <c r="V150" s="344"/>
      <c r="W150" s="333"/>
      <c r="X150" s="4"/>
      <c r="Y150" s="4"/>
    </row>
    <row r="151" customHeight="1" spans="1:25">
      <c r="A151" s="309">
        <v>150</v>
      </c>
      <c r="B151" s="310" t="s">
        <v>896</v>
      </c>
      <c r="C151" s="353" t="s">
        <v>1179</v>
      </c>
      <c r="D151" s="312" t="s">
        <v>1190</v>
      </c>
      <c r="E151" s="355"/>
      <c r="F151" s="314" t="s">
        <v>1191</v>
      </c>
      <c r="G151" s="315" t="s">
        <v>1057</v>
      </c>
      <c r="H151" s="315" t="s">
        <v>883</v>
      </c>
      <c r="I151" s="356"/>
      <c r="J151" s="339"/>
      <c r="K151" s="343"/>
      <c r="L151" s="341"/>
      <c r="M151" s="342"/>
      <c r="N151" s="343"/>
      <c r="O151" s="370" t="s">
        <v>1063</v>
      </c>
      <c r="P151" s="343"/>
      <c r="Q151" s="343"/>
      <c r="R151" s="318"/>
      <c r="S151" s="349"/>
      <c r="T151" s="371" t="s">
        <v>1063</v>
      </c>
      <c r="U151" s="345"/>
      <c r="V151" s="344"/>
      <c r="W151" s="330"/>
      <c r="X151" s="4"/>
      <c r="Y151" s="4"/>
    </row>
    <row r="152" customHeight="1" spans="1:25">
      <c r="A152" s="325">
        <v>151</v>
      </c>
      <c r="B152" s="310" t="s">
        <v>896</v>
      </c>
      <c r="C152" s="353" t="s">
        <v>1179</v>
      </c>
      <c r="D152" s="326" t="s">
        <v>1192</v>
      </c>
      <c r="E152" s="355"/>
      <c r="F152" s="327" t="s">
        <v>1193</v>
      </c>
      <c r="G152" s="328" t="s">
        <v>1057</v>
      </c>
      <c r="H152" s="328" t="s">
        <v>883</v>
      </c>
      <c r="I152" s="356"/>
      <c r="J152" s="339"/>
      <c r="K152" s="343"/>
      <c r="L152" s="341"/>
      <c r="M152" s="342"/>
      <c r="N152" s="343"/>
      <c r="O152" s="370" t="s">
        <v>1063</v>
      </c>
      <c r="P152" s="343"/>
      <c r="Q152" s="343"/>
      <c r="R152" s="318"/>
      <c r="S152" s="349"/>
      <c r="T152" s="371" t="s">
        <v>1063</v>
      </c>
      <c r="U152" s="345"/>
      <c r="V152" s="344"/>
      <c r="W152" s="333"/>
      <c r="X152" s="4"/>
      <c r="Y152" s="4"/>
    </row>
    <row r="153" customHeight="1" spans="1:25">
      <c r="A153" s="309">
        <v>152</v>
      </c>
      <c r="B153" s="310" t="s">
        <v>896</v>
      </c>
      <c r="C153" s="353" t="s">
        <v>1179</v>
      </c>
      <c r="D153" s="312" t="s">
        <v>1194</v>
      </c>
      <c r="E153" s="355"/>
      <c r="F153" s="314" t="s">
        <v>1195</v>
      </c>
      <c r="G153" s="315" t="s">
        <v>1057</v>
      </c>
      <c r="H153" s="315" t="s">
        <v>883</v>
      </c>
      <c r="I153" s="356"/>
      <c r="J153" s="339"/>
      <c r="K153" s="343"/>
      <c r="L153" s="341"/>
      <c r="M153" s="342"/>
      <c r="N153" s="343"/>
      <c r="O153" s="370" t="s">
        <v>1063</v>
      </c>
      <c r="P153" s="343"/>
      <c r="Q153" s="343"/>
      <c r="R153" s="318"/>
      <c r="S153" s="349"/>
      <c r="T153" s="371" t="s">
        <v>1063</v>
      </c>
      <c r="U153" s="345"/>
      <c r="V153" s="344"/>
      <c r="W153" s="330"/>
      <c r="X153" s="4"/>
      <c r="Y153" s="4"/>
    </row>
    <row r="154" customHeight="1" spans="1:25">
      <c r="A154" s="325">
        <v>153</v>
      </c>
      <c r="B154" s="310" t="s">
        <v>896</v>
      </c>
      <c r="C154" s="353" t="s">
        <v>1179</v>
      </c>
      <c r="D154" s="326" t="s">
        <v>1196</v>
      </c>
      <c r="E154" s="355"/>
      <c r="F154" s="327" t="s">
        <v>1197</v>
      </c>
      <c r="G154" s="328" t="s">
        <v>1057</v>
      </c>
      <c r="H154" s="328" t="s">
        <v>883</v>
      </c>
      <c r="I154" s="356"/>
      <c r="J154" s="339"/>
      <c r="K154" s="343"/>
      <c r="L154" s="341"/>
      <c r="M154" s="342"/>
      <c r="N154" s="343"/>
      <c r="O154" s="370" t="s">
        <v>1063</v>
      </c>
      <c r="P154" s="343"/>
      <c r="Q154" s="343"/>
      <c r="R154" s="318"/>
      <c r="S154" s="349"/>
      <c r="T154" s="371" t="s">
        <v>1063</v>
      </c>
      <c r="U154" s="345"/>
      <c r="V154" s="344"/>
      <c r="W154" s="333"/>
      <c r="X154" s="4"/>
      <c r="Y154" s="4"/>
    </row>
    <row r="155" customHeight="1" spans="1:25">
      <c r="A155" s="309">
        <v>154</v>
      </c>
      <c r="B155" s="310" t="s">
        <v>896</v>
      </c>
      <c r="C155" s="353" t="s">
        <v>1179</v>
      </c>
      <c r="D155" s="312" t="s">
        <v>1198</v>
      </c>
      <c r="E155" s="355"/>
      <c r="F155" s="314" t="s">
        <v>1199</v>
      </c>
      <c r="G155" s="315" t="s">
        <v>1057</v>
      </c>
      <c r="H155" s="315" t="s">
        <v>883</v>
      </c>
      <c r="I155" s="356"/>
      <c r="J155" s="339"/>
      <c r="K155" s="343"/>
      <c r="L155" s="341"/>
      <c r="M155" s="342"/>
      <c r="N155" s="343"/>
      <c r="O155" s="370" t="s">
        <v>1063</v>
      </c>
      <c r="P155" s="343"/>
      <c r="Q155" s="343"/>
      <c r="R155" s="318"/>
      <c r="S155" s="349"/>
      <c r="T155" s="371" t="s">
        <v>1063</v>
      </c>
      <c r="U155" s="345"/>
      <c r="V155" s="344"/>
      <c r="W155" s="330"/>
      <c r="X155" s="4"/>
      <c r="Y155" s="4"/>
    </row>
    <row r="156" customHeight="1" spans="1:25">
      <c r="A156" s="325">
        <v>155</v>
      </c>
      <c r="B156" s="310" t="s">
        <v>896</v>
      </c>
      <c r="C156" s="353" t="s">
        <v>1179</v>
      </c>
      <c r="D156" s="326" t="s">
        <v>1200</v>
      </c>
      <c r="E156" s="355"/>
      <c r="F156" s="327" t="s">
        <v>1201</v>
      </c>
      <c r="G156" s="328" t="s">
        <v>1057</v>
      </c>
      <c r="H156" s="328" t="s">
        <v>883</v>
      </c>
      <c r="I156" s="356"/>
      <c r="J156" s="339"/>
      <c r="K156" s="343"/>
      <c r="L156" s="341"/>
      <c r="M156" s="342"/>
      <c r="N156" s="343"/>
      <c r="O156" s="370" t="s">
        <v>1063</v>
      </c>
      <c r="P156" s="343"/>
      <c r="Q156" s="343"/>
      <c r="R156" s="318"/>
      <c r="S156" s="349"/>
      <c r="T156" s="371" t="s">
        <v>1063</v>
      </c>
      <c r="U156" s="345"/>
      <c r="V156" s="344"/>
      <c r="W156" s="333"/>
      <c r="X156" s="4"/>
      <c r="Y156" s="4"/>
    </row>
    <row r="157" customHeight="1" spans="1:25">
      <c r="A157" s="309">
        <v>156</v>
      </c>
      <c r="B157" s="310" t="s">
        <v>896</v>
      </c>
      <c r="C157" s="353" t="s">
        <v>1179</v>
      </c>
      <c r="D157" s="312" t="s">
        <v>1202</v>
      </c>
      <c r="E157" s="355"/>
      <c r="F157" s="314" t="s">
        <v>1203</v>
      </c>
      <c r="G157" s="315" t="s">
        <v>1057</v>
      </c>
      <c r="H157" s="315" t="s">
        <v>883</v>
      </c>
      <c r="I157" s="356"/>
      <c r="J157" s="339"/>
      <c r="K157" s="343"/>
      <c r="L157" s="341"/>
      <c r="M157" s="342"/>
      <c r="N157" s="343"/>
      <c r="O157" s="370" t="s">
        <v>1063</v>
      </c>
      <c r="P157" s="343"/>
      <c r="Q157" s="343"/>
      <c r="R157" s="318"/>
      <c r="S157" s="349"/>
      <c r="T157" s="371" t="s">
        <v>1063</v>
      </c>
      <c r="U157" s="345"/>
      <c r="V157" s="344"/>
      <c r="W157" s="330"/>
      <c r="X157" s="4"/>
      <c r="Y157" s="4"/>
    </row>
    <row r="158" customHeight="1" spans="1:25">
      <c r="A158" s="325">
        <v>157</v>
      </c>
      <c r="B158" s="310" t="s">
        <v>896</v>
      </c>
      <c r="C158" s="353" t="s">
        <v>1179</v>
      </c>
      <c r="D158" s="326" t="s">
        <v>1204</v>
      </c>
      <c r="E158" s="355"/>
      <c r="F158" s="327" t="s">
        <v>1205</v>
      </c>
      <c r="G158" s="328" t="s">
        <v>860</v>
      </c>
      <c r="H158" s="328" t="s">
        <v>883</v>
      </c>
      <c r="I158" s="356"/>
      <c r="J158" s="339"/>
      <c r="K158" s="343"/>
      <c r="L158" s="341"/>
      <c r="M158" s="342"/>
      <c r="N158" s="343"/>
      <c r="O158" s="370" t="s">
        <v>1063</v>
      </c>
      <c r="P158" s="343"/>
      <c r="Q158" s="343"/>
      <c r="R158" s="318"/>
      <c r="S158" s="349"/>
      <c r="T158" s="371" t="s">
        <v>1063</v>
      </c>
      <c r="U158" s="345"/>
      <c r="V158" s="344"/>
      <c r="W158" s="333"/>
      <c r="X158" s="4"/>
      <c r="Y158" s="4"/>
    </row>
    <row r="159" customHeight="1" spans="1:25">
      <c r="A159" s="309">
        <v>158</v>
      </c>
      <c r="B159" s="310" t="s">
        <v>896</v>
      </c>
      <c r="C159" s="353" t="s">
        <v>1179</v>
      </c>
      <c r="D159" s="312" t="s">
        <v>1206</v>
      </c>
      <c r="E159" s="355"/>
      <c r="F159" s="314" t="s">
        <v>1207</v>
      </c>
      <c r="G159" s="315" t="s">
        <v>860</v>
      </c>
      <c r="H159" s="315" t="s">
        <v>864</v>
      </c>
      <c r="I159" s="356"/>
      <c r="J159" s="339"/>
      <c r="K159" s="343"/>
      <c r="L159" s="341"/>
      <c r="M159" s="342"/>
      <c r="N159" s="343"/>
      <c r="O159" s="370" t="s">
        <v>1063</v>
      </c>
      <c r="P159" s="343"/>
      <c r="Q159" s="343"/>
      <c r="R159" s="318"/>
      <c r="S159" s="349"/>
      <c r="T159" s="371" t="s">
        <v>1063</v>
      </c>
      <c r="U159" s="345"/>
      <c r="V159" s="344"/>
      <c r="W159" s="330"/>
      <c r="X159" s="4"/>
      <c r="Y159" s="4"/>
    </row>
    <row r="160" customHeight="1" spans="1:25">
      <c r="A160" s="325">
        <v>159</v>
      </c>
      <c r="B160" s="310" t="s">
        <v>896</v>
      </c>
      <c r="C160" s="353" t="s">
        <v>1179</v>
      </c>
      <c r="D160" s="326" t="s">
        <v>1208</v>
      </c>
      <c r="E160" s="355"/>
      <c r="F160" s="327" t="s">
        <v>1209</v>
      </c>
      <c r="G160" s="328" t="s">
        <v>860</v>
      </c>
      <c r="H160" s="328" t="s">
        <v>883</v>
      </c>
      <c r="I160" s="356"/>
      <c r="J160" s="339"/>
      <c r="K160" s="343"/>
      <c r="L160" s="341"/>
      <c r="M160" s="342"/>
      <c r="N160" s="343"/>
      <c r="O160" s="370" t="s">
        <v>1063</v>
      </c>
      <c r="P160" s="343"/>
      <c r="Q160" s="343"/>
      <c r="R160" s="318"/>
      <c r="S160" s="349"/>
      <c r="T160" s="371" t="s">
        <v>1063</v>
      </c>
      <c r="U160" s="345"/>
      <c r="V160" s="344"/>
      <c r="W160" s="333"/>
      <c r="X160" s="4"/>
      <c r="Y160" s="4"/>
    </row>
    <row r="161" customHeight="1" spans="1:25">
      <c r="A161" s="309">
        <v>160</v>
      </c>
      <c r="B161" s="310" t="s">
        <v>896</v>
      </c>
      <c r="C161" s="353" t="s">
        <v>1210</v>
      </c>
      <c r="D161" s="312" t="s">
        <v>1211</v>
      </c>
      <c r="E161" s="355"/>
      <c r="F161" s="314" t="s">
        <v>1212</v>
      </c>
      <c r="G161" s="315" t="s">
        <v>860</v>
      </c>
      <c r="H161" s="315" t="s">
        <v>883</v>
      </c>
      <c r="I161" s="356"/>
      <c r="J161" s="339"/>
      <c r="K161" s="343"/>
      <c r="L161" s="341"/>
      <c r="M161" s="342"/>
      <c r="N161" s="343"/>
      <c r="O161" s="370" t="s">
        <v>1063</v>
      </c>
      <c r="P161" s="343"/>
      <c r="Q161" s="343"/>
      <c r="R161" s="318"/>
      <c r="S161" s="349"/>
      <c r="T161" s="371" t="s">
        <v>1063</v>
      </c>
      <c r="U161" s="345"/>
      <c r="V161" s="344"/>
      <c r="W161" s="330"/>
      <c r="X161" s="4"/>
      <c r="Y161" s="4"/>
    </row>
    <row r="162" customHeight="1" spans="1:25">
      <c r="A162" s="325">
        <v>161</v>
      </c>
      <c r="B162" s="310" t="s">
        <v>896</v>
      </c>
      <c r="C162" s="353" t="s">
        <v>1210</v>
      </c>
      <c r="D162" s="326" t="s">
        <v>1213</v>
      </c>
      <c r="E162" s="355"/>
      <c r="F162" s="327" t="s">
        <v>1214</v>
      </c>
      <c r="G162" s="328" t="s">
        <v>1215</v>
      </c>
      <c r="H162" s="328" t="s">
        <v>1216</v>
      </c>
      <c r="I162" s="356"/>
      <c r="J162" s="339"/>
      <c r="K162" s="343"/>
      <c r="L162" s="341"/>
      <c r="M162" s="342"/>
      <c r="N162" s="343"/>
      <c r="O162" s="319" t="s">
        <v>849</v>
      </c>
      <c r="P162" s="343"/>
      <c r="Q162" s="343"/>
      <c r="R162" s="318"/>
      <c r="S162" s="349"/>
      <c r="T162" s="323" t="s">
        <v>849</v>
      </c>
      <c r="U162" s="345"/>
      <c r="V162" s="344"/>
      <c r="W162" s="333"/>
      <c r="X162" s="4"/>
      <c r="Y162" s="4"/>
    </row>
    <row r="163" customHeight="1" spans="1:25">
      <c r="A163" s="309">
        <v>162</v>
      </c>
      <c r="B163" s="310" t="s">
        <v>896</v>
      </c>
      <c r="C163" s="353" t="s">
        <v>1210</v>
      </c>
      <c r="D163" s="312" t="s">
        <v>1217</v>
      </c>
      <c r="E163" s="355"/>
      <c r="F163" s="314" t="s">
        <v>1218</v>
      </c>
      <c r="G163" s="315" t="s">
        <v>1219</v>
      </c>
      <c r="H163" s="315" t="s">
        <v>1220</v>
      </c>
      <c r="I163" s="356"/>
      <c r="J163" s="339"/>
      <c r="K163" s="343"/>
      <c r="L163" s="341"/>
      <c r="M163" s="342"/>
      <c r="N163" s="343"/>
      <c r="O163" s="319" t="s">
        <v>849</v>
      </c>
      <c r="P163" s="343"/>
      <c r="Q163" s="343"/>
      <c r="R163" s="318"/>
      <c r="S163" s="349"/>
      <c r="T163" s="323" t="s">
        <v>849</v>
      </c>
      <c r="U163" s="345"/>
      <c r="V163" s="344"/>
      <c r="W163" s="330"/>
      <c r="X163" s="4"/>
      <c r="Y163" s="4"/>
    </row>
    <row r="164" customHeight="1" spans="1:25">
      <c r="A164" s="325">
        <v>163</v>
      </c>
      <c r="B164" s="310" t="s">
        <v>896</v>
      </c>
      <c r="C164" s="353" t="s">
        <v>1210</v>
      </c>
      <c r="D164" s="326" t="s">
        <v>1221</v>
      </c>
      <c r="E164" s="355"/>
      <c r="F164" s="327" t="s">
        <v>1222</v>
      </c>
      <c r="G164" s="328" t="s">
        <v>860</v>
      </c>
      <c r="H164" s="328" t="s">
        <v>864</v>
      </c>
      <c r="I164" s="356"/>
      <c r="J164" s="339"/>
      <c r="K164" s="343"/>
      <c r="L164" s="341"/>
      <c r="M164" s="342"/>
      <c r="N164" s="343"/>
      <c r="O164" s="331"/>
      <c r="P164" s="343"/>
      <c r="Q164" s="343"/>
      <c r="R164" s="318"/>
      <c r="S164" s="349"/>
      <c r="T164" s="332"/>
      <c r="U164" s="345"/>
      <c r="V164" s="344"/>
      <c r="W164" s="333"/>
      <c r="X164" s="4"/>
      <c r="Y164" s="4"/>
    </row>
    <row r="165" customHeight="1" spans="1:25">
      <c r="A165" s="309">
        <v>164</v>
      </c>
      <c r="B165" s="310" t="s">
        <v>896</v>
      </c>
      <c r="C165" s="353" t="s">
        <v>1210</v>
      </c>
      <c r="D165" s="312" t="s">
        <v>1223</v>
      </c>
      <c r="E165" s="355"/>
      <c r="F165" s="314" t="s">
        <v>1224</v>
      </c>
      <c r="G165" s="315" t="s">
        <v>1225</v>
      </c>
      <c r="H165" s="315" t="s">
        <v>864</v>
      </c>
      <c r="I165" s="356"/>
      <c r="J165" s="339"/>
      <c r="K165" s="343"/>
      <c r="L165" s="341"/>
      <c r="M165" s="342"/>
      <c r="N165" s="343"/>
      <c r="O165" s="334"/>
      <c r="P165" s="343"/>
      <c r="Q165" s="343"/>
      <c r="R165" s="318"/>
      <c r="S165" s="349"/>
      <c r="T165" s="335"/>
      <c r="U165" s="345"/>
      <c r="V165" s="344"/>
      <c r="W165" s="330"/>
      <c r="X165" s="4"/>
      <c r="Y165" s="4"/>
    </row>
    <row r="166" customHeight="1" spans="1:25">
      <c r="A166" s="325">
        <v>165</v>
      </c>
      <c r="B166" s="310" t="s">
        <v>896</v>
      </c>
      <c r="C166" s="353" t="s">
        <v>1210</v>
      </c>
      <c r="D166" s="326" t="s">
        <v>1226</v>
      </c>
      <c r="E166" s="355"/>
      <c r="F166" s="327" t="s">
        <v>1227</v>
      </c>
      <c r="G166" s="328" t="s">
        <v>1225</v>
      </c>
      <c r="H166" s="328" t="s">
        <v>899</v>
      </c>
      <c r="I166" s="356"/>
      <c r="J166" s="339"/>
      <c r="K166" s="343"/>
      <c r="L166" s="341"/>
      <c r="M166" s="342"/>
      <c r="N166" s="343"/>
      <c r="O166" s="331"/>
      <c r="P166" s="343"/>
      <c r="Q166" s="343"/>
      <c r="R166" s="318"/>
      <c r="S166" s="349"/>
      <c r="T166" s="332"/>
      <c r="U166" s="345"/>
      <c r="V166" s="344"/>
      <c r="W166" s="333"/>
      <c r="X166" s="4"/>
      <c r="Y166" s="4"/>
    </row>
    <row r="167" customHeight="1" spans="1:25">
      <c r="A167" s="309">
        <v>166</v>
      </c>
      <c r="B167" s="310" t="s">
        <v>896</v>
      </c>
      <c r="C167" s="353" t="s">
        <v>1228</v>
      </c>
      <c r="D167" s="312" t="s">
        <v>1229</v>
      </c>
      <c r="E167" s="355"/>
      <c r="F167" s="314" t="s">
        <v>1230</v>
      </c>
      <c r="G167" s="315" t="s">
        <v>1225</v>
      </c>
      <c r="H167" s="315" t="s">
        <v>1231</v>
      </c>
      <c r="I167" s="356"/>
      <c r="J167" s="339"/>
      <c r="K167" s="343"/>
      <c r="L167" s="341"/>
      <c r="M167" s="342"/>
      <c r="N167" s="343"/>
      <c r="O167" s="319" t="s">
        <v>849</v>
      </c>
      <c r="P167" s="343"/>
      <c r="Q167" s="343"/>
      <c r="R167" s="318"/>
      <c r="S167" s="349"/>
      <c r="T167" s="323" t="s">
        <v>849</v>
      </c>
      <c r="U167" s="345"/>
      <c r="V167" s="344"/>
      <c r="W167" s="330"/>
      <c r="X167" s="4"/>
      <c r="Y167" s="4"/>
    </row>
    <row r="168" customHeight="1" spans="1:25">
      <c r="A168" s="325">
        <v>167</v>
      </c>
      <c r="B168" s="310" t="s">
        <v>896</v>
      </c>
      <c r="C168" s="353" t="s">
        <v>1228</v>
      </c>
      <c r="D168" s="326" t="s">
        <v>1232</v>
      </c>
      <c r="E168" s="355"/>
      <c r="F168" s="327" t="s">
        <v>1233</v>
      </c>
      <c r="G168" s="328" t="s">
        <v>1225</v>
      </c>
      <c r="H168" s="328" t="s">
        <v>913</v>
      </c>
      <c r="I168" s="356"/>
      <c r="J168" s="339"/>
      <c r="K168" s="343"/>
      <c r="L168" s="341"/>
      <c r="M168" s="342"/>
      <c r="N168" s="343"/>
      <c r="O168" s="319" t="s">
        <v>849</v>
      </c>
      <c r="P168" s="343"/>
      <c r="Q168" s="343"/>
      <c r="R168" s="318"/>
      <c r="S168" s="349"/>
      <c r="T168" s="323" t="s">
        <v>849</v>
      </c>
      <c r="U168" s="345"/>
      <c r="V168" s="344"/>
      <c r="W168" s="318"/>
      <c r="X168" s="4"/>
      <c r="Y168" s="4"/>
    </row>
    <row r="169" customHeight="1" spans="1:25">
      <c r="A169" s="309">
        <v>168</v>
      </c>
      <c r="B169" s="310" t="s">
        <v>896</v>
      </c>
      <c r="C169" s="353" t="s">
        <v>1228</v>
      </c>
      <c r="D169" s="312" t="s">
        <v>1234</v>
      </c>
      <c r="E169" s="355"/>
      <c r="F169" s="314" t="s">
        <v>1235</v>
      </c>
      <c r="G169" s="315" t="s">
        <v>149</v>
      </c>
      <c r="H169" s="315" t="s">
        <v>868</v>
      </c>
      <c r="I169" s="356"/>
      <c r="J169" s="339"/>
      <c r="K169" s="343"/>
      <c r="L169" s="341"/>
      <c r="M169" s="342"/>
      <c r="N169" s="343"/>
      <c r="O169" s="334"/>
      <c r="P169" s="343"/>
      <c r="Q169" s="343"/>
      <c r="R169" s="318"/>
      <c r="S169" s="349"/>
      <c r="T169" s="335"/>
      <c r="U169" s="345"/>
      <c r="V169" s="344"/>
      <c r="W169" s="379"/>
      <c r="X169" s="4"/>
      <c r="Y169" s="4"/>
    </row>
    <row r="170" customHeight="1" spans="1:25">
      <c r="A170" s="325">
        <v>169</v>
      </c>
      <c r="B170" s="310" t="s">
        <v>896</v>
      </c>
      <c r="C170" s="353" t="s">
        <v>1228</v>
      </c>
      <c r="D170" s="326" t="s">
        <v>1236</v>
      </c>
      <c r="E170" s="355"/>
      <c r="F170" s="327" t="s">
        <v>1237</v>
      </c>
      <c r="G170" s="328" t="s">
        <v>149</v>
      </c>
      <c r="H170" s="328" t="s">
        <v>868</v>
      </c>
      <c r="I170" s="356"/>
      <c r="J170" s="339"/>
      <c r="K170" s="343"/>
      <c r="L170" s="341"/>
      <c r="M170" s="342"/>
      <c r="N170" s="343"/>
      <c r="O170" s="331"/>
      <c r="P170" s="343"/>
      <c r="Q170" s="343"/>
      <c r="R170" s="318"/>
      <c r="S170" s="349"/>
      <c r="T170" s="332"/>
      <c r="U170" s="345"/>
      <c r="V170" s="344"/>
      <c r="W170" s="379"/>
      <c r="X170" s="4"/>
      <c r="Y170" s="4"/>
    </row>
    <row r="171" customHeight="1" spans="1:25">
      <c r="A171" s="309">
        <v>170</v>
      </c>
      <c r="B171" s="310" t="s">
        <v>896</v>
      </c>
      <c r="C171" s="353" t="s">
        <v>1228</v>
      </c>
      <c r="D171" s="312" t="s">
        <v>1238</v>
      </c>
      <c r="E171" s="355"/>
      <c r="F171" s="314" t="s">
        <v>1239</v>
      </c>
      <c r="G171" s="315" t="s">
        <v>860</v>
      </c>
      <c r="H171" s="315" t="s">
        <v>1240</v>
      </c>
      <c r="I171" s="356"/>
      <c r="J171" s="339"/>
      <c r="K171" s="343"/>
      <c r="L171" s="341"/>
      <c r="M171" s="342"/>
      <c r="N171" s="343"/>
      <c r="O171" s="334"/>
      <c r="P171" s="343"/>
      <c r="Q171" s="343"/>
      <c r="R171" s="318"/>
      <c r="S171" s="349"/>
      <c r="T171" s="335"/>
      <c r="U171" s="345"/>
      <c r="V171" s="344"/>
      <c r="W171" s="379"/>
      <c r="X171" s="4"/>
      <c r="Y171" s="4"/>
    </row>
    <row r="172" customHeight="1" spans="1:25">
      <c r="A172" s="325">
        <v>171</v>
      </c>
      <c r="B172" s="310" t="s">
        <v>896</v>
      </c>
      <c r="C172" s="353" t="s">
        <v>1228</v>
      </c>
      <c r="D172" s="326" t="s">
        <v>1241</v>
      </c>
      <c r="E172" s="355"/>
      <c r="F172" s="327" t="s">
        <v>1242</v>
      </c>
      <c r="G172" s="328" t="s">
        <v>860</v>
      </c>
      <c r="H172" s="328" t="s">
        <v>883</v>
      </c>
      <c r="I172" s="356"/>
      <c r="J172" s="339"/>
      <c r="K172" s="343"/>
      <c r="L172" s="341"/>
      <c r="M172" s="342"/>
      <c r="N172" s="343"/>
      <c r="O172" s="331"/>
      <c r="P172" s="343"/>
      <c r="Q172" s="343"/>
      <c r="R172" s="318"/>
      <c r="S172" s="349"/>
      <c r="T172" s="332"/>
      <c r="U172" s="345"/>
      <c r="V172" s="344"/>
      <c r="W172" s="379"/>
      <c r="X172" s="4"/>
      <c r="Y172" s="4"/>
    </row>
    <row r="173" customHeight="1" spans="1:25">
      <c r="A173" s="309">
        <v>172</v>
      </c>
      <c r="B173" s="310" t="s">
        <v>896</v>
      </c>
      <c r="C173" s="353" t="s">
        <v>1228</v>
      </c>
      <c r="D173" s="312" t="s">
        <v>1243</v>
      </c>
      <c r="E173" s="355"/>
      <c r="F173" s="314" t="s">
        <v>1244</v>
      </c>
      <c r="G173" s="315" t="s">
        <v>860</v>
      </c>
      <c r="H173" s="315" t="s">
        <v>883</v>
      </c>
      <c r="I173" s="356"/>
      <c r="J173" s="339"/>
      <c r="K173" s="343"/>
      <c r="L173" s="341"/>
      <c r="M173" s="342"/>
      <c r="N173" s="343"/>
      <c r="O173" s="334"/>
      <c r="P173" s="343"/>
      <c r="Q173" s="343"/>
      <c r="R173" s="318"/>
      <c r="S173" s="349"/>
      <c r="T173" s="335"/>
      <c r="U173" s="345"/>
      <c r="V173" s="344"/>
      <c r="W173" s="379"/>
      <c r="X173" s="4"/>
      <c r="Y173" s="4"/>
    </row>
    <row r="174" customHeight="1" spans="1:25">
      <c r="A174" s="325">
        <v>173</v>
      </c>
      <c r="B174" s="310" t="s">
        <v>896</v>
      </c>
      <c r="C174" s="353" t="s">
        <v>1228</v>
      </c>
      <c r="D174" s="326" t="s">
        <v>1245</v>
      </c>
      <c r="E174" s="355"/>
      <c r="F174" s="327" t="s">
        <v>1246</v>
      </c>
      <c r="G174" s="328" t="s">
        <v>860</v>
      </c>
      <c r="H174" s="328" t="s">
        <v>883</v>
      </c>
      <c r="I174" s="356"/>
      <c r="J174" s="339"/>
      <c r="K174" s="343"/>
      <c r="L174" s="341"/>
      <c r="M174" s="342"/>
      <c r="N174" s="343"/>
      <c r="O174" s="331"/>
      <c r="P174" s="343"/>
      <c r="Q174" s="343"/>
      <c r="R174" s="318"/>
      <c r="S174" s="349"/>
      <c r="T174" s="332"/>
      <c r="U174" s="345"/>
      <c r="V174" s="344"/>
      <c r="W174" s="379"/>
      <c r="X174" s="4"/>
      <c r="Y174" s="4"/>
    </row>
    <row r="175" customHeight="1" spans="1:25">
      <c r="A175" s="309">
        <v>174</v>
      </c>
      <c r="B175" s="310" t="s">
        <v>896</v>
      </c>
      <c r="C175" s="353" t="s">
        <v>1228</v>
      </c>
      <c r="D175" s="312" t="s">
        <v>1247</v>
      </c>
      <c r="E175" s="355"/>
      <c r="F175" s="314">
        <v>15.4</v>
      </c>
      <c r="G175" s="315" t="s">
        <v>860</v>
      </c>
      <c r="H175" s="315" t="s">
        <v>883</v>
      </c>
      <c r="I175" s="356"/>
      <c r="J175" s="339"/>
      <c r="K175" s="343"/>
      <c r="L175" s="341"/>
      <c r="M175" s="342"/>
      <c r="N175" s="343"/>
      <c r="O175" s="334"/>
      <c r="P175" s="343"/>
      <c r="Q175" s="343"/>
      <c r="R175" s="318"/>
      <c r="S175" s="349"/>
      <c r="T175" s="335"/>
      <c r="U175" s="345"/>
      <c r="V175" s="344"/>
      <c r="W175" s="379"/>
      <c r="X175" s="4"/>
      <c r="Y175" s="4"/>
    </row>
    <row r="176" ht="36.75" customHeight="1" spans="1:25">
      <c r="A176" s="338"/>
      <c r="B176" s="310" t="s">
        <v>896</v>
      </c>
      <c r="C176" s="353" t="s">
        <v>1228</v>
      </c>
      <c r="D176" s="355"/>
      <c r="E176" s="355"/>
      <c r="F176" s="380"/>
      <c r="G176" s="356"/>
      <c r="H176" s="356"/>
      <c r="I176" s="356"/>
      <c r="J176" s="339"/>
      <c r="K176" s="343"/>
      <c r="L176" s="341"/>
      <c r="M176" s="342"/>
      <c r="N176" s="343"/>
      <c r="O176" s="343"/>
      <c r="P176" s="343"/>
      <c r="Q176" s="343"/>
      <c r="R176" s="318"/>
      <c r="S176" s="349"/>
      <c r="T176" s="343"/>
      <c r="U176" s="345"/>
      <c r="V176" s="344"/>
      <c r="W176" s="379"/>
      <c r="X176" s="4"/>
      <c r="Y176" s="4"/>
    </row>
    <row r="177" customHeight="1" spans="1:25">
      <c r="A177"/>
      <c r="B177"/>
      <c r="C177"/>
      <c r="D177"/>
      <c r="E177"/>
      <c r="F177"/>
      <c r="G177"/>
      <c r="H177"/>
      <c r="I177"/>
      <c r="J177"/>
      <c r="K177" s="276"/>
      <c r="L177"/>
      <c r="M177"/>
      <c r="N177"/>
      <c r="O177"/>
      <c r="P177" s="276"/>
      <c r="Q177" s="381"/>
      <c r="R177" s="276"/>
      <c r="S177"/>
      <c r="T177"/>
      <c r="U177"/>
      <c r="V177" s="382"/>
      <c r="W177"/>
      <c r="X177" s="4"/>
      <c r="Y177" s="4"/>
    </row>
    <row r="178" customHeight="1" spans="1:25">
      <c r="A178"/>
      <c r="B178"/>
      <c r="C178"/>
      <c r="D178"/>
      <c r="E178"/>
      <c r="F178"/>
      <c r="G178"/>
      <c r="H178"/>
      <c r="I178"/>
      <c r="J178"/>
      <c r="K178"/>
      <c r="L178"/>
      <c r="M178"/>
      <c r="N178"/>
      <c r="O178"/>
      <c r="P178" s="276"/>
      <c r="Q178"/>
      <c r="R178" s="276"/>
      <c r="S178"/>
      <c r="T178"/>
      <c r="U178"/>
      <c r="V178"/>
      <c r="W178"/>
      <c r="X178" s="4"/>
      <c r="Y178" s="4"/>
    </row>
    <row r="179" customHeight="1" spans="1:25">
      <c r="A179"/>
      <c r="B179"/>
      <c r="C179"/>
      <c r="D179"/>
      <c r="E179"/>
      <c r="F179"/>
      <c r="G179"/>
      <c r="H179"/>
      <c r="I179"/>
      <c r="J179"/>
      <c r="K179"/>
      <c r="L179"/>
      <c r="M179"/>
      <c r="N179"/>
      <c r="O179"/>
      <c r="P179" s="276"/>
      <c r="Q179"/>
      <c r="R179" s="276"/>
      <c r="S179"/>
      <c r="T179"/>
      <c r="U179"/>
      <c r="V179"/>
      <c r="W179"/>
    </row>
    <row r="180" customHeight="1" spans="1:25">
      <c r="A180"/>
      <c r="B180"/>
      <c r="C180"/>
      <c r="D180"/>
      <c r="E180"/>
      <c r="F180"/>
      <c r="G180"/>
      <c r="H180"/>
      <c r="I180"/>
      <c r="J180"/>
      <c r="K180"/>
      <c r="L180"/>
      <c r="M180"/>
      <c r="N180"/>
      <c r="O180"/>
      <c r="P180" s="276"/>
      <c r="Q180"/>
      <c r="R180" s="276"/>
      <c r="S180"/>
      <c r="T180"/>
      <c r="U180"/>
      <c r="V180"/>
      <c r="W180"/>
    </row>
    <row r="181" customHeight="1" spans="1:25">
      <c r="A181"/>
      <c r="B181"/>
      <c r="C181"/>
      <c r="D181"/>
      <c r="E181"/>
      <c r="F181"/>
      <c r="G181"/>
      <c r="H181"/>
      <c r="I181"/>
      <c r="J181"/>
      <c r="K181"/>
      <c r="L181"/>
      <c r="M181"/>
      <c r="N181"/>
      <c r="O181"/>
      <c r="P181" s="276"/>
      <c r="Q181"/>
      <c r="R181" s="276"/>
      <c r="S181"/>
      <c r="T181"/>
      <c r="U181"/>
      <c r="V181"/>
      <c r="W181"/>
    </row>
    <row r="182" customHeight="1" spans="1:25">
      <c r="A182"/>
      <c r="B182"/>
      <c r="C182"/>
      <c r="D182"/>
      <c r="E182"/>
      <c r="F182"/>
      <c r="G182"/>
      <c r="H182"/>
      <c r="I182"/>
      <c r="J182"/>
      <c r="K182"/>
      <c r="L182"/>
      <c r="M182"/>
      <c r="N182"/>
      <c r="O182"/>
      <c r="P182" s="276"/>
      <c r="Q182"/>
      <c r="R182" s="276"/>
      <c r="S182"/>
      <c r="T182"/>
      <c r="U182"/>
      <c r="V182"/>
      <c r="W182"/>
    </row>
    <row r="183" customHeight="1" spans="1:25">
      <c r="A183"/>
      <c r="B183"/>
      <c r="C183"/>
      <c r="D183"/>
      <c r="E183"/>
      <c r="F183"/>
      <c r="G183"/>
      <c r="H183"/>
      <c r="I183"/>
      <c r="J183"/>
      <c r="K183"/>
      <c r="L183"/>
      <c r="M183"/>
      <c r="N183"/>
      <c r="O183"/>
      <c r="P183" s="276"/>
      <c r="Q183"/>
      <c r="R183" s="276"/>
      <c r="S183"/>
      <c r="T183"/>
      <c r="U183"/>
      <c r="V183"/>
      <c r="W183"/>
    </row>
    <row r="184" customHeight="1" spans="1:25">
      <c r="A184"/>
      <c r="B184"/>
      <c r="C184"/>
      <c r="D184"/>
      <c r="E184"/>
      <c r="F184"/>
      <c r="G184"/>
      <c r="H184"/>
      <c r="I184"/>
      <c r="J184"/>
      <c r="K184"/>
      <c r="L184"/>
      <c r="M184"/>
      <c r="N184"/>
      <c r="O184"/>
      <c r="P184" s="276"/>
      <c r="Q184"/>
      <c r="R184" s="276"/>
      <c r="S184"/>
      <c r="T184"/>
      <c r="U184"/>
      <c r="V184"/>
      <c r="W184"/>
    </row>
    <row r="185" customHeight="1" spans="1:25">
      <c r="A185"/>
      <c r="B185"/>
      <c r="C185"/>
      <c r="D185"/>
      <c r="E185"/>
      <c r="F185"/>
      <c r="G185"/>
      <c r="H185"/>
      <c r="I185"/>
      <c r="J185"/>
      <c r="K185"/>
      <c r="L185"/>
      <c r="M185"/>
      <c r="N185"/>
      <c r="O185"/>
      <c r="P185" s="276"/>
      <c r="Q185"/>
      <c r="R185" s="276"/>
      <c r="S185"/>
      <c r="T185"/>
      <c r="U185"/>
      <c r="V185"/>
      <c r="W185"/>
    </row>
    <row r="186" customHeight="1" spans="1:25">
      <c r="A186"/>
      <c r="B186"/>
      <c r="C186"/>
      <c r="D186"/>
      <c r="E186"/>
      <c r="F186"/>
      <c r="G186"/>
      <c r="H186"/>
      <c r="I186"/>
      <c r="J186"/>
      <c r="K186"/>
      <c r="L186"/>
      <c r="M186"/>
      <c r="N186"/>
      <c r="O186"/>
      <c r="P186" s="276"/>
      <c r="Q186"/>
      <c r="R186" s="276"/>
      <c r="S186"/>
      <c r="T186"/>
      <c r="U186"/>
      <c r="V186"/>
      <c r="W186"/>
    </row>
    <row r="187" customHeight="1" spans="1:25">
      <c r="A187"/>
      <c r="B187"/>
      <c r="C187"/>
      <c r="D187"/>
      <c r="E187"/>
      <c r="F187"/>
      <c r="G187"/>
      <c r="H187"/>
      <c r="I187"/>
      <c r="J187"/>
      <c r="K187"/>
      <c r="L187"/>
      <c r="M187"/>
      <c r="N187"/>
      <c r="O187"/>
      <c r="P187" s="276"/>
      <c r="Q187"/>
      <c r="R187" s="276"/>
      <c r="S187"/>
      <c r="T187"/>
      <c r="U187"/>
      <c r="V187"/>
      <c r="W187"/>
    </row>
    <row r="188" customHeight="1" spans="1:25">
      <c r="A188"/>
      <c r="B188"/>
      <c r="C188"/>
      <c r="D188"/>
      <c r="E188"/>
      <c r="F188"/>
      <c r="G188"/>
      <c r="H188"/>
      <c r="I188"/>
      <c r="J188"/>
      <c r="K188"/>
      <c r="L188"/>
      <c r="M188"/>
      <c r="N188"/>
      <c r="O188"/>
      <c r="P188" s="276"/>
      <c r="Q188"/>
      <c r="R188" s="276"/>
      <c r="S188"/>
      <c r="T188"/>
      <c r="U188"/>
      <c r="V188"/>
      <c r="W188"/>
    </row>
    <row r="189" customHeight="1" spans="1:25">
      <c r="P189" s="276"/>
      <c r="Q189"/>
      <c r="R189" s="276"/>
    </row>
    <row r="190" customHeight="1" spans="1:25">
      <c r="P190" s="276"/>
      <c r="Q190"/>
      <c r="R190" s="276"/>
    </row>
    <row r="191" customHeight="1" spans="1:25">
      <c r="P191" s="276"/>
      <c r="Q191"/>
      <c r="R191" s="276"/>
    </row>
    <row r="192" customHeight="1" spans="1:25">
      <c r="P192" s="276"/>
      <c r="Q192"/>
      <c r="R192" s="276"/>
    </row>
    <row r="193" customHeight="1" spans="16:18">
      <c r="P193" s="276"/>
      <c r="Q193"/>
      <c r="R193" s="276"/>
    </row>
    <row r="194" customHeight="1" spans="16:18">
      <c r="P194" s="276"/>
      <c r="Q194"/>
      <c r="R194" s="276"/>
    </row>
    <row r="195" customHeight="1" spans="16:18">
      <c r="P195" s="276"/>
      <c r="Q195"/>
      <c r="R195" s="276"/>
    </row>
    <row r="196" customHeight="1" spans="16:18">
      <c r="P196" s="276"/>
      <c r="Q196"/>
      <c r="R196" s="276"/>
    </row>
    <row r="197" customHeight="1" spans="16:18">
      <c r="P197" s="276"/>
      <c r="Q197"/>
      <c r="R197" s="276"/>
    </row>
    <row r="198" customHeight="1" spans="16:18">
      <c r="P198" s="276"/>
      <c r="Q198"/>
      <c r="R198" s="276"/>
    </row>
    <row r="199" customHeight="1" spans="16:18">
      <c r="P199" s="276"/>
      <c r="Q199"/>
      <c r="R199" s="276"/>
    </row>
    <row r="200" customHeight="1" spans="16:18">
      <c r="P200" s="276"/>
      <c r="Q200"/>
      <c r="R200" s="276"/>
    </row>
    <row r="201" customHeight="1" spans="16:18">
      <c r="P201" s="276"/>
      <c r="Q201"/>
      <c r="R201" s="276"/>
    </row>
    <row r="202" customHeight="1" spans="16:18">
      <c r="P202" s="276"/>
      <c r="Q202"/>
      <c r="R202" s="276"/>
    </row>
    <row r="203" customHeight="1" spans="16:18">
      <c r="P203" s="276"/>
      <c r="Q203"/>
      <c r="R203" s="276"/>
    </row>
    <row r="204" customHeight="1" spans="16:18">
      <c r="P204" s="276"/>
      <c r="Q204"/>
      <c r="R204" s="276"/>
    </row>
    <row r="205" customHeight="1" spans="16:18">
      <c r="P205" s="276"/>
      <c r="Q205"/>
      <c r="R205" s="276"/>
    </row>
    <row r="206" customHeight="1" spans="16:18">
      <c r="P206" s="276"/>
      <c r="Q206"/>
      <c r="R206" s="276"/>
    </row>
    <row r="207" customHeight="1" spans="16:18">
      <c r="P207" s="276"/>
      <c r="Q207"/>
      <c r="R207" s="276"/>
    </row>
    <row r="208" customHeight="1" spans="16:18">
      <c r="P208" s="276"/>
      <c r="Q208"/>
      <c r="R208" s="276"/>
    </row>
    <row r="209" customHeight="1" spans="16:18">
      <c r="P209" s="276"/>
      <c r="Q209"/>
      <c r="R209" s="276"/>
    </row>
    <row r="210" customHeight="1" spans="16:18">
      <c r="P210" s="276"/>
      <c r="Q210"/>
      <c r="R210" s="276"/>
    </row>
    <row r="211" customHeight="1" spans="16:18">
      <c r="P211" s="276"/>
      <c r="Q211"/>
      <c r="R211" s="276"/>
    </row>
    <row r="212" customHeight="1" spans="16:18">
      <c r="P212" s="276"/>
      <c r="Q212"/>
      <c r="R212" s="276"/>
    </row>
    <row r="213" customHeight="1" spans="16:18">
      <c r="P213" s="276"/>
      <c r="Q213"/>
      <c r="R213" s="276"/>
    </row>
    <row r="214" customHeight="1" spans="16:18">
      <c r="P214" s="276"/>
      <c r="Q214"/>
      <c r="R214" s="276"/>
    </row>
    <row r="215" customHeight="1" spans="16:18">
      <c r="P215" s="276"/>
      <c r="Q215"/>
      <c r="R215" s="276"/>
    </row>
    <row r="216" customHeight="1" spans="16:18">
      <c r="P216" s="276"/>
      <c r="Q216"/>
      <c r="R216" s="276"/>
    </row>
    <row r="217" customHeight="1" spans="16:18">
      <c r="P217" s="276"/>
      <c r="Q217"/>
      <c r="R217" s="276"/>
    </row>
    <row r="218" customHeight="1" spans="16:18">
      <c r="P218" s="276"/>
      <c r="Q218"/>
      <c r="R218" s="276"/>
    </row>
    <row r="219" customHeight="1" spans="16:18">
      <c r="P219" s="276"/>
      <c r="Q219"/>
      <c r="R219" s="276"/>
    </row>
    <row r="220" customHeight="1" spans="16:18">
      <c r="P220" s="276"/>
      <c r="Q220"/>
      <c r="R220" s="276"/>
    </row>
    <row r="221" customHeight="1" spans="16:18">
      <c r="P221" s="276"/>
      <c r="Q221"/>
      <c r="R221" s="276"/>
    </row>
    <row r="222" customHeight="1" spans="16:18">
      <c r="P222" s="276"/>
      <c r="Q222"/>
      <c r="R222" s="276"/>
    </row>
    <row r="223" customHeight="1" spans="16:18">
      <c r="P223" s="276"/>
      <c r="Q223"/>
      <c r="R223" s="276"/>
    </row>
    <row r="224" customHeight="1" spans="16:18">
      <c r="P224" s="276"/>
      <c r="Q224"/>
      <c r="R224" s="276"/>
    </row>
    <row r="225" customHeight="1" spans="16:18">
      <c r="P225" s="276"/>
      <c r="Q225"/>
      <c r="R225" s="276"/>
    </row>
    <row r="226" customHeight="1" spans="16:18">
      <c r="P226" s="276"/>
      <c r="Q226"/>
      <c r="R226" s="276"/>
    </row>
    <row r="227" customHeight="1" spans="16:18">
      <c r="P227" s="276"/>
      <c r="Q227"/>
      <c r="R227" s="276"/>
    </row>
    <row r="228" customHeight="1" spans="16:18">
      <c r="P228" s="276"/>
      <c r="Q228"/>
      <c r="R228" s="276"/>
    </row>
    <row r="229" customHeight="1" spans="16:18">
      <c r="P229" s="276"/>
      <c r="Q229"/>
      <c r="R229" s="276"/>
    </row>
    <row r="230" customHeight="1" spans="16:18">
      <c r="P230" s="276"/>
      <c r="Q230"/>
      <c r="R230" s="276"/>
    </row>
    <row r="231" customHeight="1" spans="16:18">
      <c r="P231" s="276"/>
      <c r="Q231"/>
      <c r="R231" s="276"/>
    </row>
    <row r="232" customHeight="1" spans="16:18">
      <c r="P232" s="276"/>
      <c r="Q232"/>
      <c r="R232" s="276"/>
    </row>
    <row r="233" customHeight="1" spans="16:18">
      <c r="P233" s="276"/>
      <c r="Q233"/>
      <c r="R233" s="276"/>
    </row>
    <row r="234" customHeight="1" spans="16:18">
      <c r="P234" s="276"/>
      <c r="Q234"/>
      <c r="R234" s="276"/>
    </row>
    <row r="235" customHeight="1" spans="16:18">
      <c r="P235" s="276"/>
      <c r="Q235"/>
      <c r="R235" s="276"/>
    </row>
    <row r="236" customHeight="1" spans="16:18">
      <c r="P236" s="276"/>
      <c r="Q236"/>
      <c r="R236" s="276"/>
    </row>
    <row r="237" customHeight="1" spans="16:18">
      <c r="P237" s="276"/>
      <c r="Q237"/>
      <c r="R237" s="276"/>
    </row>
    <row r="238" customHeight="1" spans="16:18">
      <c r="P238" s="276"/>
      <c r="Q238"/>
      <c r="R238" s="276"/>
    </row>
    <row r="239" customHeight="1" spans="16:18">
      <c r="P239" s="276"/>
      <c r="Q239"/>
      <c r="R239" s="276"/>
    </row>
    <row r="240" customHeight="1" spans="16:18">
      <c r="P240" s="276"/>
      <c r="Q240"/>
      <c r="R240" s="276"/>
    </row>
    <row r="241" customHeight="1" spans="16:18">
      <c r="P241" s="276"/>
      <c r="Q241"/>
      <c r="R241" s="276"/>
    </row>
    <row r="242" customHeight="1" spans="16:18">
      <c r="P242" s="276"/>
      <c r="Q242"/>
      <c r="R242" s="276"/>
    </row>
    <row r="243" customHeight="1" spans="16:18">
      <c r="P243" s="276"/>
      <c r="Q243"/>
      <c r="R243" s="276"/>
    </row>
    <row r="244" customHeight="1" spans="16:18">
      <c r="P244" s="276"/>
      <c r="Q244"/>
      <c r="R244" s="276"/>
    </row>
    <row r="245" customHeight="1" spans="16:18">
      <c r="P245" s="276"/>
      <c r="Q245"/>
      <c r="R245" s="276"/>
    </row>
    <row r="246" customHeight="1" spans="16:18">
      <c r="P246" s="276"/>
      <c r="Q246"/>
      <c r="R246" s="276"/>
    </row>
    <row r="247" customHeight="1" spans="16:18">
      <c r="P247" s="276"/>
      <c r="Q247"/>
      <c r="R247" s="276"/>
    </row>
    <row r="248" customHeight="1" spans="16:18">
      <c r="P248" s="276"/>
      <c r="Q248"/>
      <c r="R248" s="276"/>
    </row>
    <row r="249" customHeight="1" spans="16:18">
      <c r="P249" s="276"/>
      <c r="Q249"/>
      <c r="R249" s="276"/>
    </row>
    <row r="250" customHeight="1" spans="16:18">
      <c r="P250" s="276"/>
      <c r="Q250"/>
      <c r="R250" s="276"/>
    </row>
    <row r="251" customHeight="1" spans="16:18">
      <c r="P251" s="276"/>
      <c r="Q251"/>
      <c r="R251" s="276"/>
    </row>
    <row r="252" customHeight="1" spans="16:18">
      <c r="P252" s="276"/>
      <c r="Q252"/>
      <c r="R252" s="276"/>
    </row>
    <row r="253" customHeight="1" spans="16:18">
      <c r="P253" s="276"/>
      <c r="Q253"/>
      <c r="R253" s="276"/>
    </row>
    <row r="254" customHeight="1" spans="16:18">
      <c r="P254" s="276"/>
      <c r="Q254"/>
      <c r="R254" s="276"/>
    </row>
    <row r="255" customHeight="1" spans="16:18">
      <c r="P255" s="276"/>
      <c r="Q255"/>
      <c r="R255" s="276"/>
    </row>
    <row r="256" customHeight="1" spans="16:18">
      <c r="P256" s="276"/>
      <c r="Q256"/>
      <c r="R256" s="276"/>
    </row>
    <row r="257" customHeight="1" spans="16:18">
      <c r="P257" s="276"/>
      <c r="Q257"/>
      <c r="R257" s="276"/>
    </row>
    <row r="258" customHeight="1" spans="16:18">
      <c r="P258" s="276"/>
      <c r="Q258"/>
      <c r="R258" s="276"/>
    </row>
    <row r="259" customHeight="1" spans="16:18">
      <c r="P259" s="276"/>
      <c r="Q259"/>
      <c r="R259" s="276"/>
    </row>
    <row r="260" customHeight="1" spans="16:18">
      <c r="P260" s="276"/>
      <c r="Q260"/>
      <c r="R260" s="276"/>
    </row>
    <row r="261" customHeight="1" spans="16:18">
      <c r="P261" s="276"/>
      <c r="Q261"/>
      <c r="R261" s="276"/>
    </row>
    <row r="262" customHeight="1" spans="16:18">
      <c r="P262" s="276"/>
      <c r="Q262"/>
      <c r="R262" s="276"/>
    </row>
    <row r="263" customHeight="1" spans="16:18">
      <c r="P263" s="276"/>
      <c r="Q263"/>
      <c r="R263" s="276"/>
    </row>
    <row r="264" customHeight="1" spans="16:18">
      <c r="P264" s="276"/>
      <c r="Q264"/>
      <c r="R264" s="276"/>
    </row>
    <row r="265" customHeight="1" spans="16:18">
      <c r="P265" s="276"/>
      <c r="Q265"/>
      <c r="R265" s="276"/>
    </row>
    <row r="266" customHeight="1" spans="16:18">
      <c r="P266" s="276"/>
      <c r="Q266"/>
      <c r="R266" s="276"/>
    </row>
    <row r="267" customHeight="1" spans="16:18">
      <c r="P267" s="276"/>
      <c r="Q267"/>
      <c r="R267" s="276"/>
    </row>
    <row r="268" customHeight="1" spans="16:18">
      <c r="P268" s="276"/>
      <c r="Q268"/>
      <c r="R268" s="276"/>
    </row>
    <row r="269" customHeight="1" spans="16:18">
      <c r="P269" s="276"/>
      <c r="Q269"/>
      <c r="R269" s="276"/>
    </row>
    <row r="270" customHeight="1" spans="16:18">
      <c r="P270" s="276"/>
      <c r="Q270"/>
      <c r="R270" s="276"/>
    </row>
    <row r="271" customHeight="1" spans="16:18">
      <c r="P271" s="276"/>
      <c r="Q271"/>
      <c r="R271" s="276"/>
    </row>
    <row r="272" customHeight="1" spans="16:18">
      <c r="P272" s="276"/>
      <c r="Q272"/>
      <c r="R272" s="276"/>
    </row>
    <row r="273" customHeight="1" spans="16:18">
      <c r="P273" s="276"/>
      <c r="Q273"/>
      <c r="R273" s="276"/>
    </row>
    <row r="274" customHeight="1" spans="16:18">
      <c r="P274" s="276"/>
      <c r="Q274"/>
      <c r="R274" s="276"/>
    </row>
    <row r="275" customHeight="1" spans="16:18">
      <c r="P275" s="276"/>
      <c r="Q275"/>
      <c r="R275" s="276"/>
    </row>
    <row r="276" customHeight="1" spans="16:18">
      <c r="P276" s="276"/>
      <c r="Q276"/>
      <c r="R276" s="276"/>
    </row>
    <row r="277" customHeight="1" spans="16:18">
      <c r="P277" s="276"/>
      <c r="Q277"/>
      <c r="R277" s="276"/>
    </row>
    <row r="278" customHeight="1" spans="16:18">
      <c r="P278" s="276"/>
      <c r="Q278"/>
      <c r="R278" s="276"/>
    </row>
    <row r="279" customHeight="1" spans="16:18">
      <c r="P279" s="276"/>
      <c r="Q279"/>
      <c r="R279" s="276"/>
    </row>
    <row r="280" customHeight="1" spans="16:18">
      <c r="P280" s="276"/>
      <c r="Q280"/>
      <c r="R280" s="276"/>
    </row>
    <row r="281" customHeight="1" spans="16:18">
      <c r="P281" s="276"/>
      <c r="Q281"/>
      <c r="R281" s="276"/>
    </row>
    <row r="282" customHeight="1" spans="16:18">
      <c r="P282" s="276"/>
      <c r="Q282"/>
      <c r="R282" s="276"/>
    </row>
    <row r="283" customHeight="1" spans="16:18">
      <c r="P283" s="276"/>
      <c r="Q283"/>
      <c r="R283" s="276"/>
    </row>
    <row r="284" customHeight="1" spans="16:18">
      <c r="P284" s="276"/>
      <c r="Q284"/>
      <c r="R284" s="276"/>
    </row>
    <row r="285" customHeight="1" spans="16:18">
      <c r="P285" s="276"/>
      <c r="Q285"/>
      <c r="R285" s="276"/>
    </row>
    <row r="286" customHeight="1" spans="16:18">
      <c r="P286" s="276"/>
      <c r="Q286"/>
      <c r="R286" s="276"/>
    </row>
    <row r="287" customHeight="1" spans="16:18">
      <c r="P287" s="276"/>
      <c r="Q287"/>
      <c r="R287" s="276"/>
    </row>
    <row r="288" customHeight="1" spans="16:18">
      <c r="P288" s="276"/>
      <c r="Q288"/>
      <c r="R288" s="276"/>
    </row>
    <row r="289" customHeight="1" spans="16:18">
      <c r="P289" s="276"/>
      <c r="Q289"/>
      <c r="R289" s="276"/>
    </row>
    <row r="290" customHeight="1" spans="16:18">
      <c r="P290" s="276"/>
      <c r="Q290"/>
      <c r="R290" s="276"/>
    </row>
    <row r="291" customHeight="1" spans="16:18">
      <c r="P291" s="276"/>
      <c r="Q291"/>
      <c r="R291" s="276"/>
    </row>
    <row r="292" customHeight="1" spans="16:18">
      <c r="P292" s="276"/>
      <c r="Q292"/>
      <c r="R292" s="276"/>
    </row>
    <row r="293" customHeight="1" spans="16:18">
      <c r="P293" s="276"/>
      <c r="Q293"/>
      <c r="R293" s="276"/>
    </row>
    <row r="294" customHeight="1" spans="16:18">
      <c r="P294" s="276"/>
      <c r="Q294"/>
      <c r="R294" s="276"/>
    </row>
    <row r="295" customHeight="1" spans="16:18">
      <c r="P295" s="276"/>
      <c r="Q295"/>
      <c r="R295" s="276"/>
    </row>
    <row r="296" customHeight="1" spans="16:18">
      <c r="P296" s="276"/>
      <c r="Q296"/>
      <c r="R296" s="276"/>
    </row>
    <row r="297" customHeight="1" spans="16:18">
      <c r="P297" s="276"/>
      <c r="Q297"/>
      <c r="R297" s="276"/>
    </row>
    <row r="298" customHeight="1" spans="16:18">
      <c r="P298" s="276"/>
      <c r="Q298"/>
      <c r="R298" s="276"/>
    </row>
    <row r="299" customHeight="1" spans="16:18">
      <c r="P299" s="276"/>
      <c r="Q299"/>
      <c r="R299" s="276"/>
    </row>
    <row r="300" customHeight="1" spans="16:18">
      <c r="P300" s="276"/>
      <c r="Q300"/>
      <c r="R300" s="276"/>
    </row>
    <row r="301" customHeight="1" spans="16:18">
      <c r="P301" s="276"/>
      <c r="Q301"/>
      <c r="R301" s="276"/>
    </row>
    <row r="302" customHeight="1" spans="16:18">
      <c r="P302" s="276"/>
      <c r="Q302"/>
      <c r="R302" s="276"/>
    </row>
    <row r="303" customHeight="1" spans="16:18">
      <c r="P303" s="276"/>
      <c r="Q303"/>
      <c r="R303" s="276"/>
    </row>
    <row r="304" customHeight="1" spans="16:18">
      <c r="P304" s="276"/>
      <c r="Q304"/>
      <c r="R304" s="276"/>
    </row>
    <row r="305" customHeight="1" spans="16:18">
      <c r="P305" s="276"/>
      <c r="Q305"/>
      <c r="R305" s="276"/>
    </row>
    <row r="306" customHeight="1" spans="16:18">
      <c r="P306" s="276"/>
      <c r="Q306"/>
      <c r="R306" s="276"/>
    </row>
    <row r="307" customHeight="1" spans="16:18">
      <c r="P307" s="276"/>
      <c r="Q307"/>
      <c r="R307" s="276"/>
    </row>
    <row r="308" customHeight="1" spans="16:18">
      <c r="P308" s="276"/>
      <c r="Q308"/>
      <c r="R308" s="276"/>
    </row>
    <row r="309" customHeight="1" spans="16:18">
      <c r="P309" s="276"/>
      <c r="Q309"/>
      <c r="R309" s="276"/>
    </row>
    <row r="310" customHeight="1" spans="16:18">
      <c r="P310" s="276"/>
      <c r="Q310"/>
      <c r="R310" s="276"/>
    </row>
    <row r="311" customHeight="1" spans="16:18">
      <c r="P311" s="276"/>
      <c r="Q311"/>
      <c r="R311" s="276"/>
    </row>
    <row r="312" customHeight="1" spans="16:18">
      <c r="P312" s="276"/>
      <c r="Q312"/>
      <c r="R312" s="276"/>
    </row>
    <row r="313" customHeight="1" spans="16:18">
      <c r="P313" s="276"/>
      <c r="Q313"/>
      <c r="R313" s="276"/>
    </row>
    <row r="314" customHeight="1" spans="16:18">
      <c r="P314" s="276"/>
      <c r="Q314"/>
      <c r="R314" s="276"/>
    </row>
    <row r="315" customHeight="1" spans="16:18">
      <c r="P315" s="276"/>
      <c r="Q315"/>
      <c r="R315" s="276"/>
    </row>
    <row r="316" customHeight="1" spans="16:18">
      <c r="P316" s="276"/>
      <c r="Q316"/>
      <c r="R316" s="276"/>
    </row>
    <row r="317" customHeight="1" spans="16:18">
      <c r="P317" s="276"/>
      <c r="Q317"/>
      <c r="R317" s="276"/>
    </row>
    <row r="318" customHeight="1" spans="16:18">
      <c r="P318" s="276"/>
      <c r="Q318"/>
      <c r="R318" s="276"/>
    </row>
    <row r="319" customHeight="1" spans="16:18">
      <c r="P319" s="276"/>
      <c r="Q319"/>
      <c r="R319" s="276"/>
    </row>
    <row r="320" customHeight="1" spans="16:18">
      <c r="P320" s="276"/>
      <c r="Q320"/>
      <c r="R320" s="276"/>
    </row>
    <row r="321" customHeight="1" spans="16:18">
      <c r="P321" s="276"/>
      <c r="Q321"/>
      <c r="R321" s="276"/>
    </row>
    <row r="322" customHeight="1" spans="16:18">
      <c r="P322" s="276"/>
      <c r="Q322"/>
      <c r="R322" s="276"/>
    </row>
    <row r="323" customHeight="1" spans="16:18">
      <c r="P323" s="276"/>
      <c r="Q323"/>
      <c r="R323" s="276"/>
    </row>
    <row r="324" customHeight="1" spans="16:18">
      <c r="P324" s="276"/>
      <c r="Q324"/>
      <c r="R324" s="276"/>
    </row>
    <row r="325" customHeight="1" spans="16:18">
      <c r="P325" s="276"/>
      <c r="Q325"/>
      <c r="R325" s="276"/>
    </row>
    <row r="326" customHeight="1" spans="16:18">
      <c r="P326" s="276"/>
      <c r="Q326"/>
      <c r="R326" s="276"/>
    </row>
    <row r="327" customHeight="1" spans="16:18">
      <c r="P327" s="276"/>
      <c r="Q327"/>
      <c r="R327" s="276"/>
    </row>
    <row r="328" customHeight="1" spans="16:18">
      <c r="P328" s="276"/>
      <c r="Q328"/>
      <c r="R328" s="276"/>
    </row>
    <row r="329" customHeight="1" spans="16:18">
      <c r="P329" s="276"/>
      <c r="Q329"/>
      <c r="R329" s="276"/>
    </row>
    <row r="330" customHeight="1" spans="16:18">
      <c r="P330" s="276"/>
      <c r="Q330"/>
      <c r="R330" s="276"/>
    </row>
    <row r="331" customHeight="1" spans="16:18">
      <c r="P331" s="276"/>
      <c r="Q331"/>
      <c r="R331" s="276"/>
    </row>
    <row r="332" customHeight="1" spans="16:18">
      <c r="P332" s="276"/>
      <c r="Q332"/>
      <c r="R332" s="276"/>
    </row>
    <row r="333" customHeight="1" spans="16:18">
      <c r="P333" s="276"/>
      <c r="Q333"/>
      <c r="R333" s="276"/>
    </row>
    <row r="334" customHeight="1" spans="16:18">
      <c r="P334" s="276"/>
      <c r="Q334"/>
      <c r="R334" s="276"/>
    </row>
    <row r="335" customHeight="1" spans="16:18">
      <c r="P335" s="276"/>
      <c r="Q335"/>
      <c r="R335" s="276"/>
    </row>
    <row r="336" customHeight="1" spans="16:18">
      <c r="P336" s="276"/>
      <c r="Q336"/>
      <c r="R336" s="276"/>
    </row>
    <row r="337" customHeight="1" spans="16:18">
      <c r="P337" s="276"/>
      <c r="Q337"/>
      <c r="R337" s="276"/>
    </row>
    <row r="338" customHeight="1" spans="16:18">
      <c r="P338" s="276"/>
      <c r="Q338"/>
      <c r="R338" s="276"/>
    </row>
    <row r="339" customHeight="1" spans="16:18">
      <c r="P339" s="276"/>
      <c r="Q339"/>
      <c r="R339" s="276"/>
    </row>
    <row r="340" customHeight="1" spans="16:18">
      <c r="P340" s="276"/>
      <c r="Q340"/>
      <c r="R340" s="276"/>
    </row>
    <row r="341" customHeight="1" spans="16:18">
      <c r="P341" s="276"/>
      <c r="Q341"/>
      <c r="R341" s="276"/>
    </row>
    <row r="342" customHeight="1" spans="16:18">
      <c r="P342" s="276"/>
      <c r="Q342"/>
      <c r="R342" s="276"/>
    </row>
    <row r="343" customHeight="1" spans="16:18">
      <c r="P343" s="276"/>
      <c r="Q343"/>
      <c r="R343" s="276"/>
    </row>
    <row r="344" customHeight="1" spans="16:18">
      <c r="P344" s="276"/>
      <c r="Q344"/>
      <c r="R344" s="276"/>
    </row>
    <row r="345" customHeight="1" spans="16:18">
      <c r="P345" s="276"/>
      <c r="Q345"/>
      <c r="R345" s="276"/>
    </row>
    <row r="346" customHeight="1" spans="16:18">
      <c r="P346" s="276"/>
      <c r="Q346"/>
      <c r="R346" s="276"/>
    </row>
    <row r="347" customHeight="1" spans="16:18">
      <c r="P347" s="276"/>
      <c r="Q347"/>
      <c r="R347" s="276"/>
    </row>
    <row r="348" customHeight="1" spans="16:18">
      <c r="P348" s="276"/>
      <c r="Q348"/>
      <c r="R348" s="276"/>
    </row>
    <row r="349" customHeight="1" spans="16:18">
      <c r="P349" s="276"/>
      <c r="Q349"/>
      <c r="R349" s="276"/>
    </row>
    <row r="350" customHeight="1" spans="16:18">
      <c r="P350" s="276"/>
      <c r="Q350"/>
      <c r="R350" s="276"/>
    </row>
    <row r="351" customHeight="1" spans="16:18">
      <c r="P351" s="276"/>
      <c r="Q351"/>
      <c r="R351" s="276"/>
    </row>
    <row r="352" customHeight="1" spans="16:18">
      <c r="P352" s="276"/>
      <c r="Q352"/>
      <c r="R352" s="276"/>
    </row>
    <row r="353" customHeight="1" spans="16:18">
      <c r="P353" s="276"/>
      <c r="Q353"/>
      <c r="R353" s="276"/>
    </row>
    <row r="354" customHeight="1" spans="16:18">
      <c r="P354" s="276"/>
      <c r="Q354"/>
      <c r="R354" s="276"/>
    </row>
    <row r="355" customHeight="1" spans="16:18">
      <c r="P355" s="276"/>
      <c r="Q355"/>
      <c r="R355" s="276"/>
    </row>
    <row r="356" customHeight="1" spans="16:18">
      <c r="P356" s="276"/>
      <c r="Q356"/>
      <c r="R356" s="276"/>
    </row>
    <row r="357" customHeight="1" spans="16:18">
      <c r="P357" s="276"/>
      <c r="Q357"/>
      <c r="R357" s="276"/>
    </row>
    <row r="358" customHeight="1" spans="16:18">
      <c r="P358" s="276"/>
      <c r="Q358"/>
      <c r="R358" s="276"/>
    </row>
    <row r="359" customHeight="1" spans="16:18">
      <c r="P359" s="276"/>
      <c r="Q359"/>
      <c r="R359" s="276"/>
    </row>
    <row r="360" customHeight="1" spans="16:18">
      <c r="P360" s="276"/>
      <c r="Q360"/>
      <c r="R360" s="276"/>
    </row>
    <row r="361" customHeight="1" spans="16:18">
      <c r="P361" s="276"/>
      <c r="Q361"/>
      <c r="R361" s="276"/>
    </row>
    <row r="362" customHeight="1" spans="16:18">
      <c r="P362" s="276"/>
      <c r="Q362"/>
      <c r="R362" s="276"/>
    </row>
    <row r="363" customHeight="1" spans="16:18">
      <c r="P363" s="276"/>
      <c r="Q363"/>
      <c r="R363" s="276"/>
    </row>
    <row r="364" customHeight="1" spans="16:18">
      <c r="P364" s="276"/>
      <c r="Q364"/>
      <c r="R364" s="276"/>
    </row>
    <row r="365" customHeight="1" spans="16:18">
      <c r="P365" s="276"/>
      <c r="Q365"/>
      <c r="R365" s="276"/>
    </row>
    <row r="366" customHeight="1" spans="16:18">
      <c r="P366" s="276"/>
      <c r="Q366"/>
      <c r="R366" s="276"/>
    </row>
    <row r="367" customHeight="1" spans="16:18">
      <c r="P367" s="276"/>
      <c r="Q367"/>
      <c r="R367" s="276"/>
    </row>
    <row r="368" customHeight="1" spans="16:18">
      <c r="P368" s="276"/>
      <c r="Q368"/>
      <c r="R368" s="276"/>
    </row>
    <row r="369" customHeight="1" spans="16:18">
      <c r="P369" s="276"/>
      <c r="Q369"/>
      <c r="R369" s="276"/>
    </row>
    <row r="370" customHeight="1" spans="16:18">
      <c r="P370" s="276"/>
      <c r="Q370"/>
      <c r="R370" s="276"/>
    </row>
    <row r="371" customHeight="1" spans="16:18">
      <c r="P371" s="276"/>
      <c r="Q371"/>
      <c r="R371" s="276"/>
    </row>
    <row r="372" customHeight="1" spans="16:18">
      <c r="P372" s="276"/>
      <c r="Q372"/>
      <c r="R372" s="276"/>
    </row>
    <row r="373" customHeight="1" spans="16:18">
      <c r="P373" s="276"/>
      <c r="Q373"/>
      <c r="R373" s="276"/>
    </row>
    <row r="374" customHeight="1" spans="16:18">
      <c r="P374" s="276"/>
      <c r="Q374"/>
      <c r="R374" s="276"/>
    </row>
    <row r="375" customHeight="1" spans="16:18">
      <c r="P375" s="276"/>
      <c r="Q375"/>
      <c r="R375" s="276"/>
    </row>
    <row r="376" customHeight="1" spans="16:18">
      <c r="P376" s="276"/>
      <c r="Q376"/>
      <c r="R376" s="276"/>
    </row>
    <row r="377" customHeight="1" spans="16:18">
      <c r="P377" s="276"/>
      <c r="Q377"/>
      <c r="R377" s="276"/>
    </row>
    <row r="378" customHeight="1" spans="16:18">
      <c r="P378" s="276"/>
      <c r="Q378"/>
      <c r="R378" s="276"/>
    </row>
    <row r="379" customHeight="1" spans="16:18">
      <c r="P379" s="276"/>
      <c r="Q379"/>
      <c r="R379" s="276"/>
    </row>
    <row r="380" customHeight="1" spans="16:18">
      <c r="P380" s="276"/>
      <c r="Q380"/>
      <c r="R380" s="276"/>
    </row>
    <row r="381" customHeight="1" spans="16:18">
      <c r="P381" s="276"/>
      <c r="Q381"/>
      <c r="R381" s="276"/>
    </row>
    <row r="382" customHeight="1" spans="16:18">
      <c r="P382" s="276"/>
      <c r="Q382"/>
      <c r="R382" s="276"/>
    </row>
    <row r="383" customHeight="1" spans="16:18">
      <c r="P383" s="276"/>
      <c r="Q383"/>
      <c r="R383" s="276"/>
    </row>
    <row r="384" customHeight="1" spans="16:18">
      <c r="P384" s="276"/>
      <c r="Q384"/>
      <c r="R384" s="276"/>
    </row>
    <row r="385" customHeight="1" spans="16:18">
      <c r="P385" s="276"/>
      <c r="Q385"/>
      <c r="R385" s="276"/>
    </row>
    <row r="386" customHeight="1" spans="16:18">
      <c r="P386" s="276"/>
      <c r="Q386"/>
      <c r="R386" s="276"/>
    </row>
    <row r="387" customHeight="1" spans="16:18">
      <c r="P387" s="276"/>
      <c r="Q387"/>
      <c r="R387" s="276"/>
    </row>
    <row r="388" customHeight="1" spans="16:18">
      <c r="P388" s="276"/>
      <c r="Q388"/>
      <c r="R388" s="276"/>
    </row>
    <row r="389" customHeight="1" spans="16:18">
      <c r="P389" s="276"/>
      <c r="Q389"/>
      <c r="R389" s="276"/>
    </row>
    <row r="390" customHeight="1" spans="16:18">
      <c r="P390" s="276"/>
      <c r="Q390"/>
      <c r="R390" s="276"/>
    </row>
    <row r="391" customHeight="1" spans="16:18">
      <c r="P391" s="276"/>
      <c r="Q391"/>
      <c r="R391" s="276"/>
    </row>
    <row r="392" customHeight="1" spans="16:18">
      <c r="P392" s="276"/>
      <c r="Q392"/>
      <c r="R392" s="276"/>
    </row>
    <row r="393" customHeight="1" spans="16:18">
      <c r="P393" s="276"/>
      <c r="Q393"/>
      <c r="R393" s="276"/>
    </row>
    <row r="394" customHeight="1" spans="16:18">
      <c r="P394" s="276"/>
      <c r="Q394"/>
      <c r="R394" s="276"/>
    </row>
    <row r="395" customHeight="1" spans="16:18">
      <c r="P395" s="276"/>
      <c r="Q395"/>
      <c r="R395" s="276"/>
    </row>
    <row r="396" customHeight="1" spans="16:18">
      <c r="P396" s="276"/>
      <c r="Q396"/>
      <c r="R396" s="276"/>
    </row>
    <row r="397" customHeight="1" spans="16:18">
      <c r="P397" s="276"/>
      <c r="Q397"/>
      <c r="R397" s="276"/>
    </row>
    <row r="398" customHeight="1" spans="16:18">
      <c r="P398" s="276"/>
      <c r="Q398"/>
      <c r="R398" s="276"/>
    </row>
    <row r="399" customHeight="1" spans="16:18">
      <c r="P399" s="276"/>
      <c r="Q399"/>
      <c r="R399" s="276"/>
    </row>
    <row r="400" customHeight="1" spans="16:18">
      <c r="P400" s="276"/>
      <c r="Q400"/>
      <c r="R400" s="276"/>
    </row>
    <row r="401" customHeight="1" spans="16:18">
      <c r="P401" s="276"/>
      <c r="Q401"/>
      <c r="R401" s="276"/>
    </row>
    <row r="402" customHeight="1" spans="16:18">
      <c r="P402" s="276"/>
      <c r="Q402"/>
      <c r="R402" s="276"/>
    </row>
    <row r="403" customHeight="1" spans="16:18">
      <c r="P403" s="276"/>
      <c r="Q403"/>
      <c r="R403" s="276"/>
    </row>
    <row r="404" customHeight="1" spans="16:18">
      <c r="P404" s="276"/>
      <c r="Q404"/>
      <c r="R404" s="276"/>
    </row>
    <row r="405" customHeight="1" spans="16:18">
      <c r="P405" s="276"/>
      <c r="Q405"/>
      <c r="R405" s="276"/>
    </row>
    <row r="406" customHeight="1" spans="16:18">
      <c r="P406" s="276"/>
      <c r="Q406"/>
      <c r="R406" s="276"/>
    </row>
    <row r="407" customHeight="1" spans="16:18">
      <c r="P407" s="276"/>
      <c r="Q407"/>
      <c r="R407" s="276"/>
    </row>
    <row r="408" customHeight="1" spans="16:18">
      <c r="P408" s="276"/>
      <c r="Q408"/>
      <c r="R408" s="276"/>
    </row>
    <row r="409" customHeight="1" spans="16:18">
      <c r="P409" s="276"/>
      <c r="Q409"/>
      <c r="R409" s="276"/>
    </row>
    <row r="410" customHeight="1" spans="16:18">
      <c r="P410" s="276"/>
      <c r="Q410"/>
      <c r="R410" s="276"/>
    </row>
    <row r="411" customHeight="1" spans="16:18">
      <c r="P411" s="276"/>
      <c r="Q411"/>
      <c r="R411" s="276"/>
    </row>
    <row r="412" customHeight="1" spans="16:18">
      <c r="P412" s="276"/>
      <c r="Q412"/>
      <c r="R412" s="276"/>
    </row>
    <row r="413" customHeight="1" spans="16:18">
      <c r="P413" s="276"/>
      <c r="Q413"/>
      <c r="R413" s="276"/>
    </row>
    <row r="414" customHeight="1" spans="16:18">
      <c r="P414" s="276"/>
      <c r="Q414"/>
      <c r="R414" s="276"/>
    </row>
    <row r="415" customHeight="1" spans="16:18">
      <c r="P415" s="276"/>
      <c r="Q415"/>
      <c r="R415" s="276"/>
    </row>
    <row r="416" customHeight="1" spans="16:18">
      <c r="P416" s="276"/>
      <c r="Q416"/>
      <c r="R416" s="276"/>
    </row>
    <row r="417" customHeight="1" spans="16:18">
      <c r="P417" s="276"/>
      <c r="Q417"/>
      <c r="R417" s="276"/>
    </row>
    <row r="418" customHeight="1" spans="16:18">
      <c r="P418" s="276"/>
      <c r="Q418"/>
      <c r="R418" s="276"/>
    </row>
    <row r="419" customHeight="1" spans="16:18">
      <c r="P419" s="276"/>
      <c r="Q419"/>
      <c r="R419" s="276"/>
    </row>
    <row r="420" customHeight="1" spans="16:18">
      <c r="P420" s="276"/>
      <c r="Q420"/>
      <c r="R420" s="276"/>
    </row>
    <row r="421" customHeight="1" spans="16:18">
      <c r="P421" s="276"/>
      <c r="Q421"/>
      <c r="R421" s="276"/>
    </row>
    <row r="422" customHeight="1" spans="16:18">
      <c r="P422" s="276"/>
      <c r="Q422"/>
      <c r="R422" s="276"/>
    </row>
    <row r="423" customHeight="1" spans="16:18">
      <c r="P423" s="276"/>
      <c r="Q423"/>
      <c r="R423" s="276"/>
    </row>
    <row r="424" customHeight="1" spans="16:18">
      <c r="P424" s="276"/>
      <c r="Q424"/>
      <c r="R424" s="276"/>
    </row>
    <row r="425" customHeight="1" spans="16:18">
      <c r="P425" s="276"/>
      <c r="Q425"/>
      <c r="R425" s="276"/>
    </row>
    <row r="426" customHeight="1" spans="16:18">
      <c r="P426" s="276"/>
      <c r="Q426"/>
      <c r="R426" s="276"/>
    </row>
    <row r="427" customHeight="1" spans="16:18">
      <c r="P427" s="276"/>
      <c r="Q427"/>
      <c r="R427" s="276"/>
    </row>
    <row r="428" customHeight="1" spans="16:18">
      <c r="P428" s="276"/>
      <c r="Q428"/>
      <c r="R428" s="276"/>
    </row>
    <row r="429" customHeight="1" spans="16:18">
      <c r="P429" s="276"/>
      <c r="Q429"/>
      <c r="R429" s="276"/>
    </row>
    <row r="430" customHeight="1" spans="16:18">
      <c r="P430" s="276"/>
      <c r="Q430"/>
      <c r="R430" s="276"/>
    </row>
    <row r="431" customHeight="1" spans="16:18">
      <c r="P431" s="276"/>
      <c r="Q431"/>
      <c r="R431" s="276"/>
    </row>
    <row r="432" customHeight="1" spans="16:18">
      <c r="P432" s="276"/>
      <c r="Q432"/>
      <c r="R432" s="276"/>
    </row>
    <row r="433" customHeight="1" spans="16:18">
      <c r="P433" s="276"/>
      <c r="Q433"/>
      <c r="R433" s="276"/>
    </row>
    <row r="434" customHeight="1" spans="16:18">
      <c r="P434" s="276"/>
      <c r="Q434"/>
      <c r="R434" s="276"/>
    </row>
    <row r="435" customHeight="1" spans="16:18">
      <c r="P435" s="276"/>
      <c r="Q435"/>
      <c r="R435" s="276"/>
    </row>
    <row r="436" customHeight="1" spans="16:18">
      <c r="P436" s="276"/>
      <c r="Q436"/>
      <c r="R436" s="276"/>
    </row>
    <row r="437" customHeight="1" spans="16:18">
      <c r="P437" s="276"/>
      <c r="Q437"/>
      <c r="R437" s="276"/>
    </row>
    <row r="438" customHeight="1" spans="16:18">
      <c r="P438" s="276"/>
      <c r="Q438"/>
      <c r="R438" s="276"/>
    </row>
    <row r="439" customHeight="1" spans="16:18">
      <c r="P439" s="276"/>
      <c r="Q439"/>
      <c r="R439" s="276"/>
    </row>
    <row r="440" customHeight="1" spans="16:18">
      <c r="P440" s="276"/>
      <c r="Q440"/>
      <c r="R440" s="276"/>
    </row>
    <row r="441" customHeight="1" spans="16:18">
      <c r="P441" s="276"/>
      <c r="Q441"/>
      <c r="R441" s="276"/>
    </row>
    <row r="442" customHeight="1" spans="16:18">
      <c r="P442" s="276"/>
      <c r="Q442"/>
      <c r="R442" s="276"/>
    </row>
    <row r="443" customHeight="1" spans="16:18">
      <c r="P443" s="276"/>
      <c r="Q443"/>
      <c r="R443" s="276"/>
    </row>
    <row r="444" customHeight="1" spans="16:18">
      <c r="P444" s="276"/>
      <c r="Q444"/>
      <c r="R444" s="276"/>
    </row>
    <row r="445" customHeight="1" spans="16:18">
      <c r="P445" s="276"/>
      <c r="Q445"/>
      <c r="R445" s="276"/>
    </row>
    <row r="446" customHeight="1" spans="16:18">
      <c r="P446" s="276"/>
      <c r="Q446"/>
      <c r="R446" s="276"/>
    </row>
    <row r="447" customHeight="1" spans="16:18">
      <c r="P447" s="276"/>
      <c r="Q447"/>
      <c r="R447" s="276"/>
    </row>
    <row r="448" customHeight="1" spans="16:18">
      <c r="P448" s="276"/>
      <c r="Q448"/>
      <c r="R448" s="276"/>
    </row>
    <row r="449" customHeight="1" spans="16:18">
      <c r="P449" s="276"/>
      <c r="Q449"/>
      <c r="R449" s="276"/>
    </row>
    <row r="450" customHeight="1" spans="16:18">
      <c r="P450" s="276"/>
      <c r="Q450"/>
      <c r="R450" s="276"/>
    </row>
    <row r="451" customHeight="1" spans="16:18">
      <c r="P451" s="276"/>
      <c r="Q451"/>
      <c r="R451" s="276"/>
    </row>
    <row r="452" customHeight="1" spans="16:18">
      <c r="P452" s="276"/>
      <c r="Q452"/>
      <c r="R452" s="276"/>
    </row>
    <row r="453" customHeight="1" spans="16:18">
      <c r="P453" s="276"/>
      <c r="Q453"/>
      <c r="R453" s="276"/>
    </row>
    <row r="454" customHeight="1" spans="16:18">
      <c r="P454" s="276"/>
      <c r="Q454"/>
      <c r="R454" s="276"/>
    </row>
    <row r="455" customHeight="1" spans="16:18">
      <c r="P455" s="276"/>
      <c r="Q455"/>
      <c r="R455" s="276"/>
    </row>
    <row r="456" customHeight="1" spans="16:18">
      <c r="P456" s="276"/>
      <c r="Q456"/>
      <c r="R456" s="276"/>
    </row>
    <row r="457" customHeight="1" spans="16:18">
      <c r="P457" s="276"/>
      <c r="Q457"/>
      <c r="R457" s="276"/>
    </row>
    <row r="458" customHeight="1" spans="16:18">
      <c r="P458" s="276"/>
      <c r="Q458"/>
      <c r="R458" s="276"/>
    </row>
    <row r="459" customHeight="1" spans="16:18">
      <c r="P459" s="276"/>
      <c r="Q459"/>
      <c r="R459" s="276"/>
    </row>
    <row r="460" customHeight="1" spans="16:18">
      <c r="P460" s="276"/>
      <c r="Q460"/>
      <c r="R460" s="276"/>
    </row>
    <row r="461" customHeight="1" spans="16:18">
      <c r="P461" s="276"/>
      <c r="Q461"/>
      <c r="R461" s="276"/>
    </row>
    <row r="462" customHeight="1" spans="16:18">
      <c r="P462" s="276"/>
      <c r="Q462"/>
      <c r="R462" s="276"/>
    </row>
    <row r="463" customHeight="1" spans="16:18">
      <c r="P463" s="276"/>
      <c r="Q463"/>
      <c r="R463" s="276"/>
    </row>
    <row r="464" customHeight="1" spans="16:18">
      <c r="P464" s="276"/>
      <c r="Q464"/>
      <c r="R464" s="276"/>
    </row>
    <row r="465" customHeight="1" spans="16:18">
      <c r="P465" s="276"/>
      <c r="Q465"/>
      <c r="R465" s="276"/>
    </row>
    <row r="466" customHeight="1" spans="16:18">
      <c r="P466" s="276"/>
      <c r="Q466"/>
      <c r="R466" s="276"/>
    </row>
    <row r="467" customHeight="1" spans="16:18">
      <c r="P467" s="276"/>
      <c r="Q467"/>
      <c r="R467" s="276"/>
    </row>
    <row r="468" customHeight="1" spans="16:18">
      <c r="P468" s="276"/>
      <c r="Q468"/>
      <c r="R468" s="276"/>
    </row>
    <row r="469" customHeight="1" spans="16:18">
      <c r="P469" s="276"/>
      <c r="Q469"/>
      <c r="R469" s="276"/>
    </row>
    <row r="470" customHeight="1" spans="16:18">
      <c r="P470" s="276"/>
      <c r="Q470"/>
      <c r="R470" s="276"/>
    </row>
    <row r="471" customHeight="1" spans="16:18">
      <c r="P471" s="276"/>
      <c r="Q471"/>
      <c r="R471" s="276"/>
    </row>
    <row r="472" customHeight="1" spans="16:18">
      <c r="P472" s="276"/>
      <c r="Q472"/>
      <c r="R472" s="276"/>
    </row>
    <row r="473" customHeight="1" spans="16:18">
      <c r="P473" s="276"/>
      <c r="Q473"/>
      <c r="R473" s="276"/>
    </row>
    <row r="474" customHeight="1" spans="16:18">
      <c r="P474" s="276"/>
      <c r="Q474"/>
      <c r="R474" s="276"/>
    </row>
    <row r="475" customHeight="1" spans="16:18">
      <c r="P475" s="276"/>
      <c r="Q475"/>
      <c r="R475" s="276"/>
    </row>
    <row r="476" customHeight="1" spans="16:18">
      <c r="P476" s="276"/>
      <c r="Q476"/>
      <c r="R476" s="276"/>
    </row>
    <row r="477" customHeight="1" spans="16:18">
      <c r="P477" s="276"/>
      <c r="Q477"/>
      <c r="R477" s="276"/>
    </row>
    <row r="478" customHeight="1" spans="16:18">
      <c r="P478" s="276"/>
      <c r="Q478"/>
      <c r="R478" s="276"/>
    </row>
    <row r="479" customHeight="1" spans="16:18">
      <c r="P479" s="276"/>
      <c r="Q479"/>
      <c r="R479" s="276"/>
    </row>
    <row r="480" customHeight="1" spans="16:18">
      <c r="P480" s="276"/>
      <c r="Q480"/>
      <c r="R480" s="276"/>
    </row>
    <row r="481" customHeight="1" spans="16:18">
      <c r="P481" s="276"/>
      <c r="Q481"/>
      <c r="R481" s="276"/>
    </row>
    <row r="482" customHeight="1" spans="16:18">
      <c r="P482" s="276"/>
      <c r="Q482"/>
      <c r="R482" s="276"/>
    </row>
    <row r="483" customHeight="1" spans="16:18">
      <c r="P483" s="276"/>
      <c r="Q483"/>
      <c r="R483" s="276"/>
    </row>
    <row r="484" customHeight="1" spans="16:18">
      <c r="P484" s="276"/>
      <c r="Q484"/>
      <c r="R484" s="276"/>
    </row>
    <row r="485" customHeight="1" spans="16:18">
      <c r="P485" s="276"/>
      <c r="Q485"/>
      <c r="R485" s="276"/>
    </row>
    <row r="486" customHeight="1" spans="16:18">
      <c r="P486" s="276"/>
      <c r="Q486"/>
      <c r="R486" s="276"/>
    </row>
    <row r="487" customHeight="1" spans="16:18">
      <c r="P487" s="276"/>
      <c r="Q487"/>
      <c r="R487" s="276"/>
    </row>
    <row r="488" customHeight="1" spans="16:18">
      <c r="P488" s="276"/>
      <c r="Q488"/>
      <c r="R488" s="276"/>
    </row>
    <row r="489" customHeight="1" spans="16:18">
      <c r="P489" s="276"/>
      <c r="Q489"/>
      <c r="R489" s="276"/>
    </row>
    <row r="490" customHeight="1" spans="16:18">
      <c r="P490" s="276"/>
      <c r="Q490"/>
      <c r="R490" s="276"/>
    </row>
    <row r="491" customHeight="1" spans="16:18">
      <c r="P491" s="276"/>
      <c r="Q491"/>
      <c r="R491" s="276"/>
    </row>
    <row r="492" customHeight="1" spans="16:18">
      <c r="P492" s="276"/>
      <c r="Q492"/>
      <c r="R492" s="276"/>
    </row>
    <row r="493" customHeight="1" spans="16:18">
      <c r="P493" s="276"/>
      <c r="Q493"/>
      <c r="R493" s="276"/>
    </row>
    <row r="494" customHeight="1" spans="16:18">
      <c r="P494" s="276"/>
      <c r="Q494"/>
      <c r="R494" s="276"/>
    </row>
    <row r="495" customHeight="1" spans="16:18">
      <c r="P495" s="276"/>
      <c r="Q495"/>
      <c r="R495" s="276"/>
    </row>
    <row r="496" customHeight="1" spans="16:18">
      <c r="P496" s="276"/>
      <c r="Q496"/>
      <c r="R496" s="276"/>
    </row>
    <row r="497" customHeight="1" spans="16:18">
      <c r="P497" s="276"/>
      <c r="Q497"/>
      <c r="R497" s="276"/>
    </row>
    <row r="498" customHeight="1" spans="16:18">
      <c r="P498" s="276"/>
      <c r="Q498"/>
      <c r="R498" s="276"/>
    </row>
    <row r="499" customHeight="1" spans="16:18">
      <c r="P499" s="276"/>
      <c r="Q499"/>
      <c r="R499" s="276"/>
    </row>
    <row r="500" customHeight="1" spans="16:18">
      <c r="P500" s="276"/>
      <c r="Q500"/>
      <c r="R500" s="276"/>
    </row>
    <row r="501" customHeight="1" spans="16:18">
      <c r="P501" s="276"/>
      <c r="Q501"/>
      <c r="R501" s="276"/>
    </row>
    <row r="502" customHeight="1" spans="16:18">
      <c r="P502" s="276"/>
      <c r="Q502"/>
      <c r="R502" s="276"/>
    </row>
    <row r="503" customHeight="1" spans="16:18">
      <c r="P503" s="276"/>
      <c r="Q503"/>
      <c r="R503" s="276"/>
    </row>
    <row r="504" customHeight="1" spans="16:18">
      <c r="P504" s="276"/>
      <c r="Q504"/>
      <c r="R504" s="276"/>
    </row>
    <row r="505" customHeight="1" spans="16:18">
      <c r="P505" s="276"/>
      <c r="Q505"/>
      <c r="R505" s="276"/>
    </row>
    <row r="506" customHeight="1" spans="16:18">
      <c r="P506" s="276"/>
      <c r="Q506"/>
      <c r="R506" s="276"/>
    </row>
    <row r="507" customHeight="1" spans="16:18">
      <c r="P507" s="276"/>
      <c r="Q507"/>
      <c r="R507" s="276"/>
    </row>
    <row r="508" customHeight="1" spans="16:18">
      <c r="P508" s="276"/>
      <c r="Q508"/>
      <c r="R508" s="276"/>
    </row>
    <row r="509" customHeight="1" spans="16:18">
      <c r="P509" s="276"/>
      <c r="Q509"/>
      <c r="R509" s="276"/>
    </row>
    <row r="510" customHeight="1" spans="16:18">
      <c r="P510" s="276"/>
      <c r="Q510"/>
      <c r="R510" s="276"/>
    </row>
    <row r="511" customHeight="1" spans="16:18">
      <c r="P511" s="276"/>
      <c r="Q511"/>
      <c r="R511" s="276"/>
    </row>
    <row r="512" customHeight="1" spans="16:18">
      <c r="P512" s="276"/>
      <c r="Q512"/>
      <c r="R512" s="276"/>
    </row>
    <row r="513" customHeight="1" spans="16:18">
      <c r="P513" s="276"/>
      <c r="Q513"/>
      <c r="R513" s="276"/>
    </row>
    <row r="514" customHeight="1" spans="16:18">
      <c r="P514" s="276"/>
      <c r="Q514"/>
      <c r="R514" s="276"/>
    </row>
    <row r="515" customHeight="1" spans="16:18">
      <c r="P515" s="276"/>
      <c r="Q515"/>
      <c r="R515" s="276"/>
    </row>
    <row r="516" customHeight="1" spans="16:18">
      <c r="P516" s="276"/>
      <c r="Q516"/>
      <c r="R516" s="276"/>
    </row>
    <row r="517" customHeight="1" spans="16:18">
      <c r="P517" s="276"/>
      <c r="Q517"/>
      <c r="R517" s="276"/>
    </row>
    <row r="518" customHeight="1" spans="16:18">
      <c r="P518" s="276"/>
      <c r="Q518"/>
      <c r="R518" s="276"/>
    </row>
    <row r="519" customHeight="1" spans="16:18">
      <c r="P519" s="276"/>
      <c r="Q519"/>
      <c r="R519" s="276"/>
    </row>
    <row r="520" customHeight="1" spans="16:18">
      <c r="P520" s="276"/>
      <c r="Q520"/>
      <c r="R520" s="276"/>
    </row>
    <row r="521" customHeight="1" spans="16:18">
      <c r="P521" s="276"/>
      <c r="Q521"/>
      <c r="R521" s="276"/>
    </row>
    <row r="522" customHeight="1" spans="16:18">
      <c r="P522" s="276"/>
      <c r="Q522"/>
      <c r="R522" s="276"/>
    </row>
    <row r="523" customHeight="1" spans="16:18">
      <c r="P523" s="276"/>
      <c r="Q523"/>
      <c r="R523" s="276"/>
    </row>
    <row r="524" customHeight="1" spans="16:18">
      <c r="P524" s="276"/>
      <c r="Q524"/>
      <c r="R524" s="276"/>
    </row>
    <row r="525" customHeight="1" spans="16:18">
      <c r="P525" s="276"/>
      <c r="Q525"/>
      <c r="R525" s="276"/>
    </row>
    <row r="526" customHeight="1" spans="16:18">
      <c r="P526" s="276"/>
      <c r="Q526"/>
      <c r="R526" s="276"/>
    </row>
    <row r="527" customHeight="1" spans="16:18">
      <c r="P527" s="276"/>
      <c r="Q527"/>
      <c r="R527" s="276"/>
    </row>
    <row r="528" customHeight="1" spans="16:18">
      <c r="P528" s="276"/>
      <c r="Q528"/>
      <c r="R528" s="276"/>
    </row>
    <row r="529" customHeight="1" spans="16:18">
      <c r="P529" s="276"/>
      <c r="Q529"/>
      <c r="R529" s="276"/>
    </row>
    <row r="530" customHeight="1" spans="16:18">
      <c r="P530" s="276"/>
      <c r="Q530"/>
      <c r="R530" s="276"/>
    </row>
    <row r="531" customHeight="1" spans="16:18">
      <c r="P531" s="276"/>
      <c r="Q531"/>
      <c r="R531" s="276"/>
    </row>
    <row r="532" customHeight="1" spans="16:18">
      <c r="P532" s="276"/>
      <c r="Q532"/>
      <c r="R532" s="276"/>
    </row>
    <row r="533" customHeight="1" spans="16:18">
      <c r="P533" s="276"/>
      <c r="Q533"/>
      <c r="R533" s="276"/>
    </row>
    <row r="534" customHeight="1" spans="16:18">
      <c r="P534" s="276"/>
      <c r="Q534"/>
      <c r="R534" s="276"/>
    </row>
    <row r="535" customHeight="1" spans="16:18">
      <c r="P535" s="276"/>
      <c r="Q535"/>
      <c r="R535" s="276"/>
    </row>
    <row r="536" customHeight="1" spans="16:18">
      <c r="P536" s="276"/>
      <c r="Q536"/>
      <c r="R536" s="276"/>
    </row>
    <row r="537" customHeight="1" spans="16:18">
      <c r="P537" s="276"/>
      <c r="Q537"/>
      <c r="R537" s="276"/>
    </row>
    <row r="538" customHeight="1" spans="16:18">
      <c r="P538" s="276"/>
      <c r="Q538"/>
      <c r="R538" s="276"/>
    </row>
    <row r="539" customHeight="1" spans="16:18">
      <c r="P539" s="276"/>
      <c r="Q539"/>
      <c r="R539" s="276"/>
    </row>
    <row r="540" customHeight="1" spans="16:18">
      <c r="P540" s="276"/>
      <c r="Q540"/>
      <c r="R540" s="276"/>
    </row>
    <row r="541" customHeight="1" spans="16:18">
      <c r="P541" s="276"/>
      <c r="Q541"/>
      <c r="R541" s="276"/>
    </row>
    <row r="542" customHeight="1" spans="16:18">
      <c r="P542" s="276"/>
      <c r="Q542"/>
      <c r="R542" s="276"/>
    </row>
    <row r="543" customHeight="1" spans="16:18">
      <c r="P543" s="276"/>
      <c r="Q543"/>
      <c r="R543" s="276"/>
    </row>
    <row r="544" customHeight="1" spans="16:18">
      <c r="P544" s="276"/>
      <c r="Q544"/>
      <c r="R544" s="276"/>
    </row>
    <row r="545" customHeight="1" spans="16:18">
      <c r="P545" s="276"/>
      <c r="Q545"/>
      <c r="R545" s="276"/>
    </row>
    <row r="546" customHeight="1" spans="16:18">
      <c r="P546" s="276"/>
      <c r="Q546"/>
      <c r="R546" s="276"/>
    </row>
    <row r="547" customHeight="1" spans="16:18">
      <c r="P547" s="276"/>
      <c r="Q547"/>
      <c r="R547" s="276"/>
    </row>
    <row r="548" customHeight="1" spans="16:18">
      <c r="P548" s="276"/>
      <c r="Q548"/>
      <c r="R548" s="276"/>
    </row>
    <row r="549" customHeight="1" spans="16:18">
      <c r="P549" s="276"/>
      <c r="Q549"/>
      <c r="R549" s="276"/>
    </row>
    <row r="550" customHeight="1" spans="16:18">
      <c r="P550" s="276"/>
      <c r="Q550"/>
      <c r="R550" s="276"/>
    </row>
    <row r="551" customHeight="1" spans="16:18">
      <c r="P551" s="276"/>
      <c r="Q551"/>
      <c r="R551" s="276"/>
    </row>
    <row r="552" customHeight="1" spans="16:18">
      <c r="P552" s="276"/>
      <c r="Q552"/>
      <c r="R552" s="276"/>
    </row>
    <row r="553" customHeight="1" spans="16:18">
      <c r="P553" s="276"/>
      <c r="Q553"/>
      <c r="R553" s="276"/>
    </row>
    <row r="554" customHeight="1" spans="16:18">
      <c r="P554" s="276"/>
      <c r="Q554"/>
      <c r="R554" s="276"/>
    </row>
    <row r="555" customHeight="1" spans="16:18">
      <c r="P555" s="276"/>
      <c r="Q555"/>
      <c r="R555" s="276"/>
    </row>
    <row r="556" customHeight="1" spans="16:18">
      <c r="P556" s="276"/>
      <c r="Q556"/>
      <c r="R556" s="276"/>
    </row>
    <row r="557" customHeight="1" spans="16:18">
      <c r="P557" s="276"/>
      <c r="Q557"/>
      <c r="R557" s="276"/>
    </row>
    <row r="558" customHeight="1" spans="16:18">
      <c r="P558" s="276"/>
      <c r="Q558"/>
      <c r="R558" s="276"/>
    </row>
    <row r="559" customHeight="1" spans="16:18">
      <c r="P559" s="276"/>
      <c r="Q559"/>
      <c r="R559" s="276"/>
    </row>
    <row r="560" customHeight="1" spans="16:18">
      <c r="P560" s="276"/>
      <c r="Q560"/>
      <c r="R560" s="276"/>
    </row>
    <row r="561" customHeight="1" spans="16:18">
      <c r="P561" s="276"/>
      <c r="Q561"/>
      <c r="R561" s="276"/>
    </row>
    <row r="562" customHeight="1" spans="16:18">
      <c r="P562" s="276"/>
      <c r="Q562"/>
      <c r="R562" s="276"/>
    </row>
    <row r="563" customHeight="1" spans="16:18">
      <c r="P563" s="276"/>
      <c r="Q563"/>
      <c r="R563" s="276"/>
    </row>
    <row r="564" customHeight="1" spans="16:18">
      <c r="P564" s="276"/>
      <c r="Q564"/>
      <c r="R564" s="276"/>
    </row>
    <row r="565" customHeight="1" spans="16:18">
      <c r="P565" s="276"/>
      <c r="Q565"/>
      <c r="R565" s="276"/>
    </row>
    <row r="566" customHeight="1" spans="16:18">
      <c r="P566" s="276"/>
      <c r="Q566"/>
      <c r="R566" s="276"/>
    </row>
    <row r="567" customHeight="1" spans="16:18">
      <c r="P567" s="276"/>
      <c r="Q567"/>
      <c r="R567" s="276"/>
    </row>
    <row r="568" customHeight="1" spans="16:18">
      <c r="P568" s="276"/>
      <c r="Q568"/>
      <c r="R568" s="276"/>
    </row>
    <row r="569" customHeight="1" spans="16:18">
      <c r="P569" s="276"/>
      <c r="Q569"/>
      <c r="R569" s="276"/>
    </row>
    <row r="570" customHeight="1" spans="16:18">
      <c r="P570" s="276"/>
      <c r="Q570"/>
      <c r="R570" s="276"/>
    </row>
    <row r="571" customHeight="1" spans="16:18">
      <c r="P571" s="276"/>
      <c r="Q571"/>
      <c r="R571" s="276"/>
    </row>
    <row r="572" customHeight="1" spans="16:18">
      <c r="P572" s="276"/>
      <c r="Q572"/>
      <c r="R572" s="276"/>
    </row>
    <row r="573" customHeight="1" spans="16:18">
      <c r="P573" s="276"/>
      <c r="Q573"/>
      <c r="R573" s="276"/>
    </row>
    <row r="574" customHeight="1" spans="16:18">
      <c r="P574" s="276"/>
      <c r="Q574"/>
      <c r="R574" s="276"/>
    </row>
  </sheetData>
  <mergeCells count="1">
    <mergeCell ref="S17:S18"/>
  </mergeCells>
  <conditionalFormatting sqref="S$1:S$1048576">
    <cfRule type="cellIs" dxfId="31" priority="1" operator="lessThan">
      <formula>0</formula>
    </cfRule>
  </conditionalFormatting>
  <conditionalFormatting sqref="O1 N15 T176 O176:O1048576">
    <cfRule type="containsText" dxfId="32" priority="2" operator="between" text="B">
      <formula>NOT(ISERROR(SEARCH("B",N1)))</formula>
    </cfRule>
  </conditionalFormatting>
  <conditionalFormatting sqref="T1 T176:T1048576">
    <cfRule type="containsText" dxfId="33" priority="4" operator="between" text="UR">
      <formula>NOT(ISERROR(SEARCH("UR",T1)))</formula>
    </cfRule>
  </conditionalFormatting>
  <conditionalFormatting sqref="T176:T1048576 T1">
    <cfRule type="containsText" dxfId="34" priority="3" operator="between" text="C">
      <formula>NOT(ISERROR(SEARCH("C",T1)))</formula>
    </cfRule>
  </conditionalFormatting>
  <dataValidations count="5">
    <dataValidation allowBlank="1" prompt="UPDATED BY KHATEEB MUHAMMAD MUHYIDDEEN" sqref="C1 S1"/>
    <dataValidation allowBlank="1" prompt="Details to be collected from Mr Ahmad Shaikh" sqref="D1:E1 K1"/>
    <dataValidation allowBlank="1" showInputMessage="1" prompt="As per P6 Schedule or in very rare case Expert Judgement" sqref="P1"/>
    <dataValidation allowBlank="1" showInputMessage="1" prompt="Expected Date of Arrival" sqref="Q1"/>
    <dataValidation allowBlank="1" showInputMessage="1" showErrorMessage="1" prompt="Actual Date Arrived" sqref="R1"/>
  </dataValidations>
  <pageMargins left="1" right="1" top="1" bottom="1" header="0.5" footer="0.5"/>
  <pageSetup paperSize="8" scale="23" fitToHeight="0" orientation="landscape"/>
  <headerFooter>
    <oddFooter>&amp;R
&amp;1#&amp;"Aptos"&amp;10&amp;K000000 Data sensitivity - Public</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0" tint="-0.499984740745262"/>
    <pageSetUpPr fitToPage="1"/>
  </sheetPr>
  <dimension ref="A1:O101"/>
  <sheetViews>
    <sheetView zoomScale="85" zoomScaleNormal="85" topLeftCell="A9" workbookViewId="0">
      <selection activeCell="I16" sqref="I16"/>
    </sheetView>
  </sheetViews>
  <sheetFormatPr defaultColWidth="9.21904761904762" defaultRowHeight="15"/>
  <cols>
    <col min="1" max="1" width="6" style="244" customWidth="1"/>
    <col min="2" max="2" width="11.4380952380952" style="244" customWidth="1"/>
    <col min="3" max="3" width="17" style="244" customWidth="1"/>
    <col min="4" max="4" width="54" style="244" customWidth="1"/>
    <col min="5" max="5" width="26.4380952380952" style="244" customWidth="1"/>
    <col min="6" max="6" width="56.4380952380952" style="244" customWidth="1"/>
    <col min="7" max="7" width="51.4380952380952" style="244" customWidth="1"/>
    <col min="8" max="8" width="17" customWidth="1"/>
    <col min="9" max="9" width="19.7809523809524" customWidth="1"/>
    <col min="10" max="11" width="15.4380952380952" customWidth="1"/>
    <col min="12" max="12" width="18.4380952380952" customWidth="1"/>
    <col min="13" max="13" width="19.7809523809524" customWidth="1"/>
    <col min="14" max="14" width="15.4380952380952" customWidth="1"/>
    <col min="15" max="15" width="32.4380952380952" customWidth="1"/>
    <col min="16" max="16" width="38.2190476190476" customWidth="1"/>
    <col min="17" max="18" width="15.4380952380952" customWidth="1"/>
    <col min="19" max="19" width="19.4380952380952" customWidth="1"/>
    <col min="20" max="24" width="15.4380952380952" customWidth="1"/>
    <col min="25" max="25" width="16.4380952380952" customWidth="1"/>
    <col min="26" max="26" width="15.4380952380952" customWidth="1"/>
    <col min="27" max="27" width="42.2190476190476" customWidth="1"/>
    <col min="28" max="34" width="15.4380952380952" customWidth="1"/>
    <col min="35" max="35" width="22" customWidth="1"/>
  </cols>
  <sheetData>
    <row r="1" ht="18" hidden="1" spans="1:15">
      <c r="A1" s="245"/>
      <c r="B1" s="245"/>
      <c r="C1" s="245"/>
      <c r="D1" s="245"/>
      <c r="E1" s="245"/>
      <c r="F1" s="245"/>
      <c r="G1" s="245"/>
    </row>
    <row r="2" ht="18" hidden="1" spans="1:15">
      <c r="A2" s="246"/>
      <c r="B2" s="247"/>
      <c r="C2" s="247"/>
      <c r="D2" s="247"/>
      <c r="E2" s="247"/>
      <c r="F2" s="247"/>
      <c r="G2" s="247"/>
    </row>
    <row r="3" ht="18" hidden="1" spans="1:15">
      <c r="A3" s="246"/>
      <c r="B3" s="247"/>
      <c r="C3" s="247"/>
      <c r="D3" s="247"/>
      <c r="E3" s="247"/>
      <c r="F3" s="247"/>
      <c r="G3" s="247"/>
      <c r="M3" s="43">
        <f>'General Information'!L1</f>
        <v>46286</v>
      </c>
      <c r="N3" s="7" t="s">
        <v>36</v>
      </c>
      <c r="O3" s="7" t="s">
        <v>1248</v>
      </c>
    </row>
    <row r="4" ht="18" hidden="1" spans="1:15">
      <c r="A4" s="246"/>
      <c r="B4" s="248"/>
      <c r="C4" s="248"/>
      <c r="D4" s="248"/>
      <c r="E4" s="248"/>
      <c r="F4" s="248"/>
      <c r="G4" s="248"/>
      <c r="N4" t="s">
        <v>576</v>
      </c>
      <c r="O4" t="s">
        <v>30</v>
      </c>
    </row>
    <row r="5" ht="18" hidden="1" spans="1:15">
      <c r="A5" s="246"/>
      <c r="B5" s="247"/>
      <c r="C5" s="247"/>
      <c r="D5" s="247"/>
      <c r="E5" s="247"/>
      <c r="F5" s="247"/>
      <c r="G5" s="247"/>
      <c r="N5" t="s">
        <v>145</v>
      </c>
      <c r="O5" t="s">
        <v>32</v>
      </c>
    </row>
    <row r="6" ht="18" hidden="1" spans="1:15">
      <c r="A6" s="246"/>
      <c r="B6" s="247"/>
      <c r="C6" s="247"/>
      <c r="D6" s="247"/>
      <c r="E6" s="247"/>
      <c r="F6" s="247"/>
      <c r="G6" s="247"/>
      <c r="O6" t="s">
        <v>1249</v>
      </c>
    </row>
    <row r="7" hidden="1" spans="1:15">
      <c r="A7" s="249"/>
      <c r="B7" s="250"/>
      <c r="C7" s="250"/>
      <c r="D7" s="250"/>
      <c r="E7" s="250"/>
      <c r="F7" s="250"/>
      <c r="G7" s="250"/>
      <c r="O7" t="s">
        <v>1250</v>
      </c>
    </row>
    <row r="8" ht="34.5" hidden="1" customHeight="1" spans="1:15">
      <c r="A8" s="251"/>
      <c r="B8" s="252"/>
      <c r="C8" s="252"/>
      <c r="D8" s="252"/>
      <c r="E8" s="252"/>
      <c r="F8" s="252"/>
      <c r="G8" s="252"/>
      <c r="O8" t="s">
        <v>1251</v>
      </c>
    </row>
    <row r="9" ht="37.05" customHeight="1" spans="1:15">
      <c r="A9" s="251"/>
      <c r="B9" s="253" t="s">
        <v>1252</v>
      </c>
      <c r="C9" s="254"/>
      <c r="D9" s="254"/>
      <c r="E9" s="254"/>
      <c r="F9" s="254"/>
      <c r="G9" s="254"/>
      <c r="H9" s="254"/>
      <c r="I9" s="254"/>
      <c r="J9" s="254"/>
    </row>
    <row r="10" ht="57.6" customHeight="1" spans="1:15">
      <c r="A10" s="250"/>
      <c r="B10" s="1923" t="s">
        <v>251</v>
      </c>
      <c r="C10" s="1923" t="s">
        <v>252</v>
      </c>
      <c r="D10" s="1923" t="s">
        <v>253</v>
      </c>
      <c r="E10" s="1923" t="s">
        <v>1248</v>
      </c>
      <c r="F10" s="1924" t="s">
        <v>255</v>
      </c>
      <c r="G10" s="257"/>
      <c r="H10" s="1923" t="s">
        <v>257</v>
      </c>
      <c r="I10" s="255" t="s">
        <v>258</v>
      </c>
      <c r="J10" s="255" t="s">
        <v>259</v>
      </c>
    </row>
    <row r="11" s="243" customFormat="1" ht="74.25" customHeight="1" spans="1:15">
      <c r="A11" s="258"/>
      <c r="B11" s="259">
        <v>1</v>
      </c>
      <c r="C11" s="260"/>
      <c r="D11" s="261"/>
      <c r="E11" s="259"/>
      <c r="F11" s="262"/>
      <c r="G11" s="263"/>
      <c r="H11" s="264"/>
      <c r="I11" s="265"/>
      <c r="J11" s="266"/>
    </row>
    <row r="12" ht="55.35" customHeight="1" spans="1:15">
      <c r="A12" s="267"/>
      <c r="B12" s="268">
        <v>2</v>
      </c>
      <c r="C12" s="260"/>
      <c r="D12" s="261"/>
      <c r="E12" s="259"/>
      <c r="F12" s="262"/>
      <c r="G12" s="263"/>
      <c r="H12" s="264"/>
      <c r="I12" s="265"/>
      <c r="J12" s="266"/>
    </row>
    <row r="13" ht="55.35" customHeight="1" spans="1:15">
      <c r="A13" s="267"/>
      <c r="B13" s="268">
        <v>3</v>
      </c>
      <c r="C13" s="260"/>
      <c r="D13" s="261"/>
      <c r="E13" s="259"/>
      <c r="F13" s="262"/>
      <c r="G13" s="263"/>
      <c r="H13" s="264"/>
      <c r="I13" s="265"/>
      <c r="J13" s="266"/>
    </row>
    <row r="14" ht="55.35" customHeight="1" spans="1:15">
      <c r="A14" s="267"/>
      <c r="B14" s="268">
        <v>4</v>
      </c>
      <c r="C14" s="269"/>
      <c r="D14" s="270"/>
      <c r="E14" s="268"/>
      <c r="F14" s="271"/>
      <c r="G14" s="272"/>
      <c r="H14" s="273"/>
      <c r="I14" s="274"/>
      <c r="J14" s="275"/>
    </row>
    <row r="15" ht="55.35" customHeight="1" spans="1:15">
      <c r="A15" s="267"/>
      <c r="B15" s="268">
        <v>5</v>
      </c>
      <c r="C15" s="269"/>
      <c r="D15" s="270"/>
      <c r="E15" s="268"/>
      <c r="F15" s="271"/>
      <c r="G15" s="272"/>
      <c r="H15" s="273"/>
      <c r="I15" s="274"/>
      <c r="J15" s="275"/>
    </row>
    <row r="16" ht="55.35" customHeight="1" spans="1:15">
      <c r="A16" s="267"/>
      <c r="B16" s="268">
        <v>6</v>
      </c>
      <c r="C16" s="269"/>
      <c r="D16" s="270"/>
      <c r="E16" s="268"/>
      <c r="F16" s="271"/>
      <c r="G16" s="272"/>
      <c r="H16" s="273"/>
      <c r="I16" s="274"/>
      <c r="J16" s="275"/>
    </row>
    <row r="17" ht="55.35" customHeight="1" spans="1:10">
      <c r="A17" s="267"/>
      <c r="B17" s="268">
        <v>7</v>
      </c>
      <c r="C17" s="269"/>
      <c r="D17" s="270"/>
      <c r="E17" s="268"/>
      <c r="F17" s="271"/>
      <c r="G17" s="272"/>
      <c r="H17" s="273"/>
      <c r="I17" s="274"/>
      <c r="J17" s="275"/>
    </row>
    <row r="18" ht="55.35" customHeight="1" spans="1:10">
      <c r="A18" s="267"/>
      <c r="B18" s="268">
        <v>8</v>
      </c>
      <c r="C18" s="269"/>
      <c r="D18" s="270"/>
      <c r="E18" s="268"/>
      <c r="F18" s="271"/>
      <c r="G18" s="272"/>
      <c r="H18" s="273"/>
      <c r="I18" s="274"/>
      <c r="J18" s="275"/>
    </row>
    <row r="19" ht="55.35" customHeight="1" spans="1:10">
      <c r="A19" s="267"/>
      <c r="B19" s="268">
        <v>9</v>
      </c>
      <c r="C19" s="269"/>
      <c r="D19" s="270"/>
      <c r="E19" s="268"/>
      <c r="F19" s="271"/>
      <c r="G19" s="272"/>
      <c r="H19" s="273"/>
      <c r="I19" s="274"/>
      <c r="J19" s="275"/>
    </row>
    <row r="20" ht="55.35" customHeight="1" spans="1:10">
      <c r="A20" s="267"/>
      <c r="B20" s="268">
        <v>10</v>
      </c>
      <c r="C20" s="269"/>
      <c r="D20" s="270"/>
      <c r="E20" s="268"/>
      <c r="F20" s="271"/>
      <c r="G20" s="272"/>
      <c r="H20" s="273"/>
      <c r="I20" s="274"/>
      <c r="J20" s="275"/>
    </row>
    <row r="21" ht="55.35" customHeight="1" spans="1:10">
      <c r="A21" s="267"/>
      <c r="B21" s="268">
        <v>11</v>
      </c>
      <c r="C21" s="269"/>
      <c r="D21" s="270"/>
      <c r="E21" s="268"/>
      <c r="F21" s="271"/>
      <c r="G21" s="272"/>
      <c r="H21" s="273"/>
      <c r="I21" s="274"/>
      <c r="J21" s="275"/>
    </row>
    <row r="22" ht="55.35" customHeight="1" spans="1:10">
      <c r="A22" s="267"/>
      <c r="B22" s="268">
        <v>12</v>
      </c>
      <c r="C22" s="269"/>
      <c r="D22" s="270"/>
      <c r="E22" s="268"/>
      <c r="F22" s="271"/>
      <c r="G22" s="272"/>
      <c r="H22" s="273"/>
      <c r="I22" s="274"/>
      <c r="J22" s="275"/>
    </row>
    <row r="23" ht="55.35" customHeight="1" spans="1:10">
      <c r="A23" s="267"/>
      <c r="B23" s="268">
        <v>13</v>
      </c>
      <c r="C23" s="269"/>
      <c r="D23" s="270"/>
      <c r="E23" s="268"/>
      <c r="F23" s="271"/>
      <c r="G23" s="272"/>
      <c r="H23" s="273"/>
      <c r="I23" s="274"/>
      <c r="J23" s="275"/>
    </row>
    <row r="24" ht="55.35" customHeight="1" spans="1:10">
      <c r="A24" s="267"/>
      <c r="B24" s="268">
        <v>14</v>
      </c>
      <c r="C24" s="269"/>
      <c r="D24" s="270"/>
      <c r="E24" s="268"/>
      <c r="F24" s="271"/>
      <c r="G24" s="272"/>
      <c r="H24" s="273"/>
      <c r="I24" s="274"/>
      <c r="J24" s="275"/>
    </row>
    <row r="25" ht="55.35" customHeight="1" spans="1:10">
      <c r="A25" s="267"/>
      <c r="B25" s="268">
        <v>15</v>
      </c>
      <c r="C25" s="269"/>
      <c r="D25" s="270"/>
      <c r="E25" s="268"/>
      <c r="F25" s="271"/>
      <c r="G25" s="272"/>
      <c r="H25" s="273"/>
      <c r="I25" s="274"/>
      <c r="J25" s="275"/>
    </row>
    <row r="26" ht="55.35" customHeight="1" spans="1:10">
      <c r="A26" s="267"/>
      <c r="B26" s="268">
        <v>16</v>
      </c>
      <c r="C26" s="269"/>
      <c r="D26" s="270"/>
      <c r="E26" s="268"/>
      <c r="F26" s="271"/>
      <c r="G26" s="272"/>
      <c r="H26" s="273"/>
      <c r="I26" s="274"/>
      <c r="J26" s="275"/>
    </row>
    <row r="27" ht="55.35" customHeight="1" spans="1:10">
      <c r="A27" s="267"/>
      <c r="B27" s="268">
        <v>17</v>
      </c>
      <c r="C27" s="269"/>
      <c r="D27" s="270"/>
      <c r="E27" s="268"/>
      <c r="F27" s="271"/>
      <c r="G27" s="272"/>
      <c r="H27" s="273"/>
      <c r="I27" s="274"/>
      <c r="J27" s="275"/>
    </row>
    <row r="28" ht="55.35" customHeight="1" spans="1:10">
      <c r="A28" s="267"/>
      <c r="B28" s="268">
        <v>18</v>
      </c>
      <c r="C28" s="269"/>
      <c r="D28" s="270"/>
      <c r="E28" s="268"/>
      <c r="F28" s="271"/>
      <c r="G28" s="272"/>
      <c r="H28" s="273"/>
      <c r="I28" s="274"/>
      <c r="J28" s="275"/>
    </row>
    <row r="29" ht="55.35" customHeight="1" spans="1:10">
      <c r="A29" s="267"/>
      <c r="B29" s="268">
        <v>19</v>
      </c>
      <c r="C29" s="269"/>
      <c r="D29" s="270"/>
      <c r="E29" s="268"/>
      <c r="F29" s="271"/>
      <c r="G29" s="272"/>
      <c r="H29" s="273"/>
      <c r="I29" s="274"/>
      <c r="J29" s="275"/>
    </row>
    <row r="30" ht="55.35" customHeight="1" spans="1:10">
      <c r="A30" s="267"/>
      <c r="B30" s="268">
        <v>20</v>
      </c>
      <c r="C30" s="269"/>
      <c r="D30" s="270"/>
      <c r="E30" s="268"/>
      <c r="F30" s="271"/>
      <c r="G30" s="272"/>
      <c r="H30" s="273"/>
      <c r="I30" s="274"/>
      <c r="J30" s="275"/>
    </row>
    <row r="31" ht="55.35" customHeight="1" spans="1:10">
      <c r="A31" s="267"/>
      <c r="B31" s="268">
        <v>21</v>
      </c>
      <c r="C31" s="269"/>
      <c r="D31" s="270"/>
      <c r="E31" s="268"/>
      <c r="F31" s="271"/>
      <c r="G31" s="272"/>
      <c r="H31" s="273"/>
      <c r="I31" s="274"/>
      <c r="J31" s="275"/>
    </row>
    <row r="32" ht="55.35" customHeight="1" spans="1:10">
      <c r="A32" s="267"/>
      <c r="B32" s="268">
        <v>22</v>
      </c>
      <c r="C32" s="269"/>
      <c r="D32" s="270"/>
      <c r="E32" s="268"/>
      <c r="F32" s="271"/>
      <c r="G32" s="272"/>
      <c r="H32" s="273"/>
      <c r="I32" s="274"/>
      <c r="J32" s="275"/>
    </row>
    <row r="33" ht="55.35" customHeight="1" spans="1:10">
      <c r="A33" s="267"/>
      <c r="B33" s="268">
        <v>23</v>
      </c>
      <c r="C33" s="269"/>
      <c r="D33" s="270"/>
      <c r="E33" s="268"/>
      <c r="F33" s="271"/>
      <c r="G33" s="272"/>
      <c r="H33" s="273"/>
      <c r="I33" s="274"/>
      <c r="J33" s="275"/>
    </row>
    <row r="34" ht="55.35" customHeight="1" spans="1:10">
      <c r="A34" s="267"/>
      <c r="B34" s="268">
        <v>24</v>
      </c>
      <c r="C34" s="269"/>
      <c r="D34" s="270"/>
      <c r="E34" s="268"/>
      <c r="F34" s="271"/>
      <c r="G34" s="272"/>
      <c r="H34" s="273"/>
      <c r="I34" s="274"/>
      <c r="J34" s="275"/>
    </row>
    <row r="35" ht="55.35" customHeight="1" spans="1:10">
      <c r="A35" s="267"/>
      <c r="B35" s="268">
        <v>25</v>
      </c>
      <c r="C35" s="269"/>
      <c r="D35" s="270"/>
      <c r="E35" s="268"/>
      <c r="F35" s="271"/>
      <c r="G35" s="272"/>
      <c r="H35" s="273"/>
      <c r="I35" s="274"/>
      <c r="J35" s="275"/>
    </row>
    <row r="36" ht="55.35" customHeight="1" spans="1:10">
      <c r="A36" s="267"/>
      <c r="B36" s="268">
        <v>26</v>
      </c>
      <c r="C36" s="269"/>
      <c r="D36" s="270"/>
      <c r="E36" s="268"/>
      <c r="F36" s="271"/>
      <c r="G36" s="272"/>
      <c r="H36" s="273"/>
      <c r="I36" s="274"/>
      <c r="J36" s="275"/>
    </row>
    <row r="37" ht="55.35" customHeight="1" spans="1:10">
      <c r="A37" s="267"/>
      <c r="B37" s="268">
        <v>27</v>
      </c>
      <c r="C37" s="269"/>
      <c r="D37" s="270"/>
      <c r="E37" s="268"/>
      <c r="F37" s="271"/>
      <c r="G37" s="272"/>
      <c r="H37" s="273"/>
      <c r="I37" s="274"/>
      <c r="J37" s="275"/>
    </row>
    <row r="38" ht="55.35" customHeight="1" spans="1:10">
      <c r="A38" s="267"/>
      <c r="B38" s="268">
        <v>28</v>
      </c>
      <c r="C38" s="269"/>
      <c r="D38" s="270"/>
      <c r="E38" s="268"/>
      <c r="F38" s="271"/>
      <c r="G38" s="272"/>
      <c r="H38" s="273"/>
      <c r="I38" s="274"/>
      <c r="J38" s="275"/>
    </row>
    <row r="39" ht="55.35" customHeight="1" spans="1:10">
      <c r="A39" s="267"/>
      <c r="B39" s="268">
        <v>29</v>
      </c>
      <c r="C39" s="269"/>
      <c r="D39" s="270"/>
      <c r="E39" s="268"/>
      <c r="F39" s="271"/>
      <c r="G39" s="272"/>
      <c r="H39" s="273"/>
      <c r="I39" s="274"/>
      <c r="J39" s="275"/>
    </row>
    <row r="40" ht="55.35" customHeight="1" spans="1:10">
      <c r="A40" s="267"/>
      <c r="B40" s="268">
        <v>30</v>
      </c>
      <c r="C40" s="269"/>
      <c r="D40" s="270"/>
      <c r="E40" s="268"/>
      <c r="F40" s="271"/>
      <c r="G40" s="272"/>
      <c r="H40" s="273"/>
      <c r="I40" s="274"/>
      <c r="J40" s="275"/>
    </row>
    <row r="41" ht="55.35" customHeight="1" spans="1:10">
      <c r="A41" s="267"/>
      <c r="B41" s="268">
        <v>31</v>
      </c>
      <c r="C41" s="269"/>
      <c r="D41" s="270"/>
      <c r="E41" s="268"/>
      <c r="F41" s="271"/>
      <c r="G41" s="272"/>
      <c r="H41" s="273"/>
      <c r="I41" s="274"/>
      <c r="J41" s="275"/>
    </row>
    <row r="42" ht="55.35" customHeight="1" spans="1:10">
      <c r="A42" s="267"/>
      <c r="B42" s="268">
        <v>32</v>
      </c>
      <c r="C42" s="269"/>
      <c r="D42" s="270"/>
      <c r="E42" s="268"/>
      <c r="F42" s="271"/>
      <c r="G42" s="272"/>
      <c r="H42" s="273"/>
      <c r="I42" s="274"/>
      <c r="J42" s="275"/>
    </row>
    <row r="43" ht="55.35" customHeight="1" spans="1:10">
      <c r="A43" s="267"/>
      <c r="B43" s="268">
        <v>33</v>
      </c>
      <c r="C43" s="269"/>
      <c r="D43" s="270"/>
      <c r="E43" s="268"/>
      <c r="F43" s="271"/>
      <c r="G43" s="272"/>
      <c r="H43" s="273"/>
      <c r="I43" s="274"/>
      <c r="J43" s="275"/>
    </row>
    <row r="44" ht="55.35" customHeight="1" spans="1:10">
      <c r="A44" s="267"/>
      <c r="B44" s="268">
        <v>34</v>
      </c>
      <c r="C44" s="269"/>
      <c r="D44" s="270"/>
      <c r="E44" s="268"/>
      <c r="F44" s="271"/>
      <c r="G44" s="272"/>
      <c r="H44" s="273"/>
      <c r="I44" s="274"/>
      <c r="J44" s="275"/>
    </row>
    <row r="45" ht="55.35" customHeight="1" spans="1:10">
      <c r="A45" s="267"/>
      <c r="B45" s="268">
        <v>35</v>
      </c>
      <c r="C45" s="269"/>
      <c r="D45" s="270"/>
      <c r="E45" s="268"/>
      <c r="F45" s="271"/>
      <c r="G45" s="272"/>
      <c r="H45" s="273"/>
      <c r="I45" s="274"/>
      <c r="J45" s="275"/>
    </row>
    <row r="46" ht="55.35" customHeight="1" spans="1:10">
      <c r="A46" s="267"/>
      <c r="B46" s="268">
        <v>36</v>
      </c>
      <c r="C46" s="269"/>
      <c r="D46" s="270"/>
      <c r="E46" s="268"/>
      <c r="F46" s="271"/>
      <c r="G46" s="272"/>
      <c r="H46" s="273"/>
      <c r="I46" s="274"/>
      <c r="J46" s="275"/>
    </row>
    <row r="47" ht="55.35" customHeight="1" spans="1:10">
      <c r="A47" s="267"/>
      <c r="B47" s="268">
        <v>37</v>
      </c>
      <c r="C47" s="269"/>
      <c r="D47" s="270"/>
      <c r="E47" s="268"/>
      <c r="F47" s="271"/>
      <c r="G47" s="272"/>
      <c r="H47" s="273"/>
      <c r="I47" s="274"/>
      <c r="J47" s="275"/>
    </row>
    <row r="48" ht="55.35" customHeight="1" spans="1:10">
      <c r="A48" s="267"/>
      <c r="B48" s="268">
        <v>38</v>
      </c>
      <c r="C48" s="269"/>
      <c r="D48" s="270"/>
      <c r="E48" s="268"/>
      <c r="F48" s="271"/>
      <c r="G48" s="272"/>
      <c r="H48" s="273"/>
      <c r="I48" s="274"/>
      <c r="J48" s="275"/>
    </row>
    <row r="49" ht="55.35" customHeight="1" spans="1:10">
      <c r="A49" s="267"/>
      <c r="B49" s="268">
        <v>39</v>
      </c>
      <c r="C49" s="269"/>
      <c r="D49" s="270"/>
      <c r="E49" s="268"/>
      <c r="F49" s="271"/>
      <c r="G49" s="272"/>
      <c r="H49" s="273"/>
      <c r="I49" s="274"/>
      <c r="J49" s="275"/>
    </row>
    <row r="50" ht="55.35" customHeight="1" spans="1:10">
      <c r="A50" s="267"/>
      <c r="B50" s="268">
        <v>40</v>
      </c>
      <c r="C50" s="269"/>
      <c r="D50" s="270"/>
      <c r="E50" s="268"/>
      <c r="F50" s="271"/>
      <c r="G50" s="272"/>
      <c r="H50" s="273"/>
      <c r="I50" s="274"/>
      <c r="J50" s="275"/>
    </row>
    <row r="51" ht="55.35" customHeight="1" spans="1:10">
      <c r="A51" s="267"/>
      <c r="B51" s="268">
        <v>41</v>
      </c>
      <c r="C51" s="269"/>
      <c r="D51" s="270"/>
      <c r="E51" s="268"/>
      <c r="F51" s="271"/>
      <c r="G51" s="272"/>
      <c r="H51" s="273"/>
      <c r="I51" s="274"/>
      <c r="J51" s="275"/>
    </row>
    <row r="52" ht="55.35" customHeight="1" spans="1:10">
      <c r="A52" s="267"/>
      <c r="B52" s="268">
        <v>42</v>
      </c>
      <c r="C52" s="269"/>
      <c r="D52" s="270"/>
      <c r="E52" s="268"/>
      <c r="F52" s="271"/>
      <c r="G52" s="272"/>
      <c r="H52" s="273"/>
      <c r="I52" s="274"/>
      <c r="J52" s="275"/>
    </row>
    <row r="53" ht="55.35" customHeight="1" spans="1:10">
      <c r="A53" s="267"/>
      <c r="B53" s="268">
        <v>43</v>
      </c>
      <c r="C53" s="269"/>
      <c r="D53" s="270"/>
      <c r="E53" s="268"/>
      <c r="F53" s="271"/>
      <c r="G53" s="272"/>
      <c r="H53" s="273"/>
      <c r="I53" s="274"/>
      <c r="J53" s="275"/>
    </row>
    <row r="54" ht="55.35" customHeight="1" spans="1:10">
      <c r="A54" s="267"/>
      <c r="B54" s="268">
        <v>44</v>
      </c>
      <c r="C54" s="269"/>
      <c r="D54" s="270"/>
      <c r="E54" s="268"/>
      <c r="F54" s="271"/>
      <c r="G54" s="272"/>
      <c r="H54" s="273"/>
      <c r="I54" s="274"/>
      <c r="J54" s="275"/>
    </row>
    <row r="55" ht="55.35" customHeight="1" spans="1:10">
      <c r="A55" s="267"/>
      <c r="B55" s="268">
        <v>45</v>
      </c>
      <c r="C55" s="269"/>
      <c r="D55" s="270"/>
      <c r="E55" s="268"/>
      <c r="F55" s="271"/>
      <c r="G55" s="272"/>
      <c r="H55" s="273"/>
      <c r="I55" s="274"/>
      <c r="J55" s="275"/>
    </row>
    <row r="56" ht="55.35" customHeight="1" spans="1:10">
      <c r="A56" s="267"/>
      <c r="B56" s="268">
        <v>46</v>
      </c>
      <c r="C56" s="269"/>
      <c r="D56" s="270"/>
      <c r="E56" s="268"/>
      <c r="F56" s="271"/>
      <c r="G56" s="272"/>
      <c r="H56" s="273"/>
      <c r="I56" s="274"/>
      <c r="J56" s="275"/>
    </row>
    <row r="57" ht="55.35" customHeight="1" spans="1:10">
      <c r="A57" s="267"/>
      <c r="B57" s="268">
        <v>47</v>
      </c>
      <c r="C57" s="269"/>
      <c r="D57" s="270"/>
      <c r="E57" s="268"/>
      <c r="F57" s="271"/>
      <c r="G57" s="272"/>
      <c r="H57" s="273"/>
      <c r="I57" s="274"/>
      <c r="J57" s="275"/>
    </row>
    <row r="58" ht="55.35" customHeight="1" spans="1:10">
      <c r="A58" s="267"/>
      <c r="B58" s="268">
        <v>48</v>
      </c>
      <c r="C58" s="269"/>
      <c r="D58" s="270"/>
      <c r="E58" s="268"/>
      <c r="F58" s="271"/>
      <c r="G58" s="272"/>
      <c r="H58" s="273"/>
      <c r="I58" s="274"/>
      <c r="J58" s="275"/>
    </row>
    <row r="59" ht="55.35" customHeight="1" spans="1:10">
      <c r="A59" s="267"/>
      <c r="B59" s="268">
        <v>49</v>
      </c>
      <c r="C59" s="269"/>
      <c r="D59" s="270"/>
      <c r="E59" s="268"/>
      <c r="F59" s="271"/>
      <c r="G59" s="272"/>
      <c r="H59" s="273"/>
      <c r="I59" s="274"/>
      <c r="J59" s="275"/>
    </row>
    <row r="60" ht="55.35" customHeight="1" spans="1:10">
      <c r="A60" s="267"/>
      <c r="B60" s="268">
        <v>50</v>
      </c>
      <c r="C60" s="269"/>
      <c r="D60" s="270"/>
      <c r="E60" s="268"/>
      <c r="F60" s="271"/>
      <c r="G60" s="272"/>
      <c r="H60" s="273"/>
      <c r="I60" s="274"/>
      <c r="J60" s="275"/>
    </row>
    <row r="61" ht="57.6" customHeight="1" spans="1:10">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B9:J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s>
  <dataValidations count="2">
    <dataValidation type="list" allowBlank="1" showInputMessage="1" showErrorMessage="1" sqref="E11:E13">
      <formula1>$O$4:$O$8</formula1>
    </dataValidation>
    <dataValidation type="list" allowBlank="1" showInputMessage="1" showErrorMessage="1" sqref="H11:H60">
      <formula1>$N$4:$N$5</formula1>
    </dataValidation>
  </dataValidations>
  <pageMargins left="0.75" right="0.75" top="1.2" bottom="1" header="0.3" footer="0.3"/>
  <pageSetup paperSize="8" scale="64" fitToHeight="50" orientation="landscape"/>
  <headerFooter>
    <oddHeader>&amp;L&amp;"Janna LT,Bold"&amp;24MODON RISK REGISTER&amp;R&amp;G</oddHeader>
    <oddFooter>&amp;L&amp;"Janna LT,Regular"Document Reference Number: ORG1-06-002-MOD-TS0-0-PRM-TEM-1126-00Rev: 00Issued: 7 March 2016&amp;R&amp;"Janna LT,Regular"&amp;F&amp;APage &amp;P of &amp;N
&amp;1#&amp;"Aptos"&amp;10&amp;K000000 Data sensitivity - Public</oddFooter>
  </headerFooter>
  <colBreaks count="1" manualBreakCount="1">
    <brk id="25" max="1048575" man="1"/>
  </colBreaks>
  <legacyDrawingHF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4" tint="0.799737540818506"/>
  </sheetPr>
  <dimension ref="A1:AU52"/>
  <sheetViews>
    <sheetView zoomScale="60" zoomScaleNormal="60" topLeftCell="A16" workbookViewId="0">
      <selection activeCell="F37" sqref="F37"/>
    </sheetView>
  </sheetViews>
  <sheetFormatPr defaultColWidth="9.21904761904762" defaultRowHeight="15"/>
  <cols>
    <col min="1" max="1" width="22.4380952380952" style="11" customWidth="1"/>
    <col min="2" max="26" width="7.55238095238095" style="11" customWidth="1"/>
    <col min="27" max="40" width="5.55238095238095" style="11" customWidth="1"/>
    <col min="41" max="16384" width="9.21904761904762" style="11"/>
  </cols>
  <sheetData>
    <row r="1" ht="34.5" customHeight="1" spans="1:47">
      <c r="A1" s="191" t="s">
        <v>1253</v>
      </c>
      <c r="B1" s="192"/>
      <c r="C1" s="192"/>
      <c r="D1" s="192"/>
      <c r="E1" s="192"/>
      <c r="F1" s="192"/>
      <c r="G1" s="192"/>
      <c r="H1" s="192"/>
      <c r="I1" s="192"/>
      <c r="J1" s="192"/>
      <c r="K1" s="192"/>
      <c r="L1" s="192"/>
      <c r="M1" s="192"/>
      <c r="N1" s="192"/>
      <c r="O1" s="192"/>
      <c r="P1" s="192"/>
      <c r="Q1" s="192"/>
      <c r="R1" s="192"/>
      <c r="S1" s="192"/>
      <c r="T1" s="192"/>
      <c r="U1" s="192"/>
      <c r="V1" s="192"/>
      <c r="W1" s="192"/>
      <c r="X1" s="192"/>
      <c r="Y1" s="192"/>
      <c r="Z1" s="192"/>
    </row>
    <row r="2" ht="102" customHeight="1" spans="1:47">
      <c r="A2" s="193" t="s">
        <v>1254</v>
      </c>
      <c r="B2" s="194">
        <v>46146</v>
      </c>
      <c r="C2" s="194">
        <v>46177</v>
      </c>
      <c r="D2" s="194">
        <v>46207</v>
      </c>
      <c r="E2" s="194">
        <v>46238</v>
      </c>
      <c r="F2" s="194">
        <v>46269</v>
      </c>
      <c r="G2" s="194">
        <v>46299</v>
      </c>
      <c r="H2" s="195"/>
      <c r="I2" s="195"/>
      <c r="J2" s="195"/>
      <c r="K2" s="195"/>
      <c r="L2" s="195"/>
      <c r="M2" s="195"/>
      <c r="N2" s="195"/>
      <c r="O2" s="195"/>
      <c r="P2" s="195"/>
      <c r="Q2" s="195"/>
      <c r="R2" s="195"/>
      <c r="S2" s="195"/>
      <c r="T2" s="195"/>
      <c r="U2" s="195"/>
      <c r="V2" s="195"/>
      <c r="W2" s="195"/>
      <c r="X2" s="196"/>
      <c r="Y2" s="196"/>
      <c r="Z2" s="196"/>
    </row>
    <row r="3" ht="34.5" customHeight="1" spans="1:47">
      <c r="A3" s="197" t="s">
        <v>1255</v>
      </c>
      <c r="B3" s="198">
        <v>4</v>
      </c>
      <c r="C3" s="198">
        <v>9</v>
      </c>
      <c r="D3" s="198">
        <v>7</v>
      </c>
      <c r="E3" s="198">
        <v>8</v>
      </c>
      <c r="F3" s="198">
        <v>8</v>
      </c>
      <c r="G3" s="198"/>
      <c r="H3" s="198"/>
      <c r="I3" s="198"/>
      <c r="J3" s="198"/>
      <c r="K3" s="198"/>
      <c r="L3" s="198"/>
      <c r="M3" s="198"/>
      <c r="N3" s="198"/>
      <c r="O3" s="198"/>
      <c r="P3" s="198"/>
      <c r="Q3" s="198"/>
      <c r="R3" s="198"/>
      <c r="S3" s="198"/>
      <c r="T3" s="198"/>
      <c r="U3" s="198"/>
      <c r="V3" s="198"/>
      <c r="W3" s="198"/>
      <c r="X3" s="199"/>
      <c r="Y3" s="199"/>
      <c r="Z3" s="199"/>
    </row>
    <row r="4" ht="34.5" customHeight="1" spans="1:47">
      <c r="A4" s="197" t="s">
        <v>1256</v>
      </c>
      <c r="B4" s="198">
        <f>B3</f>
        <v>4</v>
      </c>
      <c r="C4" s="198">
        <f>B4+C3</f>
        <v>13</v>
      </c>
      <c r="D4" s="198">
        <f t="shared" ref="D4:F4" si="0">C4+D3</f>
        <v>20</v>
      </c>
      <c r="E4" s="198">
        <f t="shared" si="0"/>
        <v>28</v>
      </c>
      <c r="F4" s="198">
        <f t="shared" si="0"/>
        <v>36</v>
      </c>
      <c r="G4" s="198"/>
      <c r="H4" s="198"/>
      <c r="I4" s="198"/>
      <c r="J4" s="198"/>
      <c r="K4" s="198"/>
      <c r="L4" s="198"/>
      <c r="M4" s="198"/>
      <c r="N4" s="198"/>
      <c r="O4" s="198"/>
      <c r="P4" s="198"/>
      <c r="Q4" s="198"/>
      <c r="R4" s="198"/>
      <c r="S4" s="198"/>
      <c r="T4" s="198"/>
      <c r="U4" s="198"/>
      <c r="V4" s="198"/>
      <c r="W4" s="198"/>
      <c r="X4" s="199"/>
      <c r="Y4" s="199"/>
      <c r="Z4" s="199"/>
    </row>
    <row r="5" ht="34.5" customHeight="1" spans="1:47">
      <c r="A5" s="197" t="s">
        <v>1257</v>
      </c>
      <c r="B5" s="199">
        <v>11</v>
      </c>
      <c r="C5" s="199">
        <v>11</v>
      </c>
      <c r="D5" s="199">
        <v>11</v>
      </c>
      <c r="E5" s="199">
        <v>11</v>
      </c>
      <c r="F5" s="199">
        <v>11</v>
      </c>
      <c r="G5" s="199"/>
      <c r="H5" s="199"/>
      <c r="I5" s="199"/>
      <c r="J5" s="199"/>
      <c r="K5" s="199"/>
      <c r="L5" s="199"/>
      <c r="M5" s="199"/>
      <c r="N5" s="199"/>
      <c r="O5" s="199"/>
      <c r="P5" s="199"/>
      <c r="Q5" s="199"/>
      <c r="R5" s="199"/>
      <c r="S5" s="199"/>
      <c r="T5" s="199"/>
      <c r="U5" s="199"/>
      <c r="V5" s="199"/>
      <c r="W5" s="199"/>
      <c r="X5" s="199"/>
      <c r="Y5" s="199"/>
      <c r="Z5" s="199"/>
    </row>
    <row r="6" ht="34.5" customHeight="1" spans="1:47">
      <c r="A6" s="200" t="s">
        <v>1258</v>
      </c>
      <c r="B6" s="201">
        <f>B5</f>
        <v>11</v>
      </c>
      <c r="C6" s="201">
        <f>B6+C5</f>
        <v>22</v>
      </c>
      <c r="D6" s="201">
        <f t="shared" ref="D6:F6" si="1">C6+D5</f>
        <v>33</v>
      </c>
      <c r="E6" s="201">
        <f t="shared" si="1"/>
        <v>44</v>
      </c>
      <c r="F6" s="201">
        <f t="shared" si="1"/>
        <v>55</v>
      </c>
      <c r="G6" s="201"/>
      <c r="H6" s="201"/>
      <c r="I6" s="201"/>
      <c r="J6" s="201"/>
      <c r="K6" s="201"/>
      <c r="L6" s="201"/>
      <c r="M6" s="201"/>
      <c r="N6" s="201"/>
      <c r="O6" s="201"/>
      <c r="P6" s="201"/>
      <c r="Q6" s="201"/>
      <c r="R6" s="201"/>
      <c r="S6" s="201"/>
      <c r="T6" s="201"/>
      <c r="U6" s="201"/>
      <c r="V6" s="201"/>
      <c r="W6" s="201"/>
      <c r="X6" s="201"/>
      <c r="Y6" s="201"/>
      <c r="Z6" s="201"/>
    </row>
    <row r="7" ht="34.5" customHeight="1" spans="1:47">
      <c r="A7" s="200" t="s">
        <v>1259</v>
      </c>
      <c r="B7" s="201"/>
      <c r="C7" s="201"/>
      <c r="D7" s="201"/>
      <c r="E7" s="201"/>
      <c r="F7" s="201"/>
      <c r="G7" s="201"/>
      <c r="H7" s="201"/>
      <c r="I7" s="201"/>
      <c r="J7" s="201"/>
      <c r="K7" s="201"/>
      <c r="L7" s="201"/>
      <c r="M7" s="201"/>
      <c r="N7" s="201"/>
      <c r="O7" s="201"/>
      <c r="P7" s="201"/>
      <c r="Q7" s="201"/>
      <c r="R7" s="201"/>
      <c r="S7" s="201"/>
      <c r="T7" s="201"/>
      <c r="U7" s="201"/>
      <c r="V7" s="201"/>
      <c r="W7" s="201"/>
      <c r="X7" s="201"/>
      <c r="Y7" s="201"/>
      <c r="Z7" s="201"/>
    </row>
    <row r="8" ht="34.5" customHeight="1" spans="1:47">
      <c r="A8" s="202" t="s">
        <v>1260</v>
      </c>
      <c r="B8" s="203"/>
      <c r="C8" s="203"/>
      <c r="D8" s="203"/>
      <c r="E8" s="203"/>
      <c r="F8" s="203"/>
      <c r="G8" s="203"/>
      <c r="H8" s="203"/>
      <c r="I8" s="203"/>
      <c r="J8" s="203"/>
      <c r="K8" s="203"/>
      <c r="L8" s="203"/>
      <c r="M8" s="203"/>
      <c r="N8" s="203"/>
      <c r="O8" s="203"/>
      <c r="P8" s="203"/>
      <c r="Q8" s="203"/>
      <c r="R8" s="203"/>
      <c r="S8" s="203"/>
      <c r="T8" s="203"/>
      <c r="U8" s="203"/>
      <c r="V8" s="203"/>
      <c r="W8" s="203"/>
      <c r="X8" s="203"/>
      <c r="Y8" s="203"/>
      <c r="Z8" s="203"/>
    </row>
    <row r="9" ht="34.5" customHeight="1" spans="1:47">
      <c r="A9" s="204" t="s">
        <v>1261</v>
      </c>
      <c r="B9" s="205"/>
      <c r="C9" s="205"/>
      <c r="D9" s="205"/>
      <c r="E9" s="205"/>
      <c r="F9" s="205"/>
      <c r="G9" s="205"/>
      <c r="H9" s="205"/>
      <c r="I9" s="205"/>
      <c r="J9" s="205"/>
      <c r="K9" s="205"/>
      <c r="L9" s="205"/>
      <c r="M9" s="205"/>
      <c r="N9" s="205"/>
      <c r="O9" s="205"/>
      <c r="P9" s="205"/>
      <c r="Q9" s="205"/>
      <c r="R9" s="205"/>
      <c r="S9" s="205"/>
      <c r="T9" s="205"/>
      <c r="U9" s="205"/>
      <c r="V9" s="205"/>
      <c r="W9" s="205"/>
      <c r="X9" s="205"/>
      <c r="Y9" s="205"/>
      <c r="Z9" s="205"/>
    </row>
    <row r="10" ht="94.5" customHeight="1" spans="1:47">
      <c r="A10" s="193" t="s">
        <v>1254</v>
      </c>
      <c r="B10" s="194">
        <v>46146</v>
      </c>
      <c r="C10" s="194">
        <v>46177</v>
      </c>
      <c r="D10" s="194">
        <v>46207</v>
      </c>
      <c r="E10" s="194">
        <v>46238</v>
      </c>
      <c r="F10" s="194">
        <v>46269</v>
      </c>
      <c r="G10" s="194">
        <v>46299</v>
      </c>
      <c r="H10" s="195"/>
      <c r="I10" s="195"/>
      <c r="J10" s="195"/>
      <c r="K10" s="195"/>
      <c r="L10" s="195"/>
      <c r="M10" s="195"/>
      <c r="N10" s="195"/>
      <c r="O10" s="195"/>
      <c r="P10" s="195"/>
      <c r="Q10" s="195"/>
      <c r="R10" s="195"/>
      <c r="S10" s="195"/>
      <c r="T10" s="195"/>
      <c r="U10" s="195"/>
      <c r="V10" s="195"/>
      <c r="W10" s="195"/>
      <c r="X10" s="196"/>
      <c r="Y10" s="196"/>
      <c r="Z10" s="196"/>
    </row>
    <row r="11" ht="34.5" customHeight="1" spans="1:47">
      <c r="A11" s="197" t="s">
        <v>1255</v>
      </c>
      <c r="B11" s="198">
        <v>8</v>
      </c>
      <c r="C11" s="198">
        <v>18</v>
      </c>
      <c r="D11" s="198">
        <v>20</v>
      </c>
      <c r="E11" s="198">
        <v>20</v>
      </c>
      <c r="F11" s="198">
        <v>15</v>
      </c>
      <c r="G11" s="198"/>
      <c r="H11" s="198"/>
      <c r="I11" s="198"/>
      <c r="J11" s="198"/>
      <c r="K11" s="198"/>
      <c r="L11" s="198"/>
      <c r="M11" s="198"/>
      <c r="N11" s="198"/>
      <c r="O11" s="198"/>
      <c r="P11" s="198"/>
      <c r="Q11" s="198"/>
      <c r="R11" s="198"/>
      <c r="S11" s="198"/>
      <c r="T11" s="198"/>
      <c r="U11" s="198"/>
      <c r="V11" s="198"/>
      <c r="W11" s="198"/>
      <c r="X11" s="199"/>
      <c r="Y11" s="199"/>
      <c r="Z11" s="199"/>
    </row>
    <row r="12" ht="34.5" customHeight="1" spans="1:47">
      <c r="A12" s="197" t="s">
        <v>1256</v>
      </c>
      <c r="B12" s="198">
        <f>B11</f>
        <v>8</v>
      </c>
      <c r="C12" s="198">
        <f>B12+C11</f>
        <v>26</v>
      </c>
      <c r="D12" s="198">
        <f t="shared" ref="D12" si="2">C12+D11</f>
        <v>46</v>
      </c>
      <c r="E12" s="198">
        <f t="shared" ref="E12" si="3">D12+E11</f>
        <v>66</v>
      </c>
      <c r="F12" s="198">
        <f t="shared" ref="F12" si="4">E12+F11</f>
        <v>81</v>
      </c>
      <c r="G12" s="198"/>
      <c r="H12" s="198"/>
      <c r="I12" s="198"/>
      <c r="J12" s="198"/>
      <c r="K12" s="198"/>
      <c r="L12" s="198"/>
      <c r="M12" s="198"/>
      <c r="N12" s="198"/>
      <c r="O12" s="198"/>
      <c r="P12" s="198"/>
      <c r="Q12" s="198"/>
      <c r="R12" s="198"/>
      <c r="S12" s="198"/>
      <c r="T12" s="198"/>
      <c r="U12" s="198"/>
      <c r="V12" s="198"/>
      <c r="W12" s="198"/>
      <c r="X12" s="199"/>
      <c r="Y12" s="199"/>
      <c r="Z12" s="199"/>
    </row>
    <row r="13" ht="34.5" customHeight="1" spans="1:47">
      <c r="A13" s="197" t="s">
        <v>1257</v>
      </c>
      <c r="B13" s="199">
        <v>9</v>
      </c>
      <c r="C13" s="199">
        <v>15</v>
      </c>
      <c r="D13" s="199">
        <v>14</v>
      </c>
      <c r="E13" s="199">
        <v>90</v>
      </c>
      <c r="F13" s="199">
        <v>108</v>
      </c>
      <c r="G13" s="199"/>
      <c r="H13" s="199"/>
      <c r="I13" s="199"/>
      <c r="J13" s="199"/>
      <c r="K13" s="199"/>
      <c r="L13" s="199"/>
      <c r="M13" s="199"/>
      <c r="N13" s="199"/>
      <c r="O13" s="199"/>
      <c r="P13" s="199"/>
      <c r="Q13" s="199"/>
      <c r="R13" s="199"/>
      <c r="S13" s="199"/>
      <c r="T13" s="199"/>
      <c r="U13" s="199"/>
      <c r="V13" s="199"/>
      <c r="W13" s="199"/>
      <c r="X13" s="199"/>
      <c r="Y13" s="199"/>
      <c r="Z13" s="199"/>
      <c r="AU13" s="69">
        <v>46113</v>
      </c>
    </row>
    <row r="14" ht="34.5" customHeight="1" spans="1:47">
      <c r="A14" s="200" t="s">
        <v>1258</v>
      </c>
      <c r="B14" s="201">
        <f>B13</f>
        <v>9</v>
      </c>
      <c r="C14" s="201">
        <f>B14+C13</f>
        <v>24</v>
      </c>
      <c r="D14" s="201">
        <f t="shared" ref="D14:F14" si="5">C14+D13</f>
        <v>38</v>
      </c>
      <c r="E14" s="201">
        <f t="shared" si="5"/>
        <v>128</v>
      </c>
      <c r="F14" s="201">
        <f t="shared" si="5"/>
        <v>236</v>
      </c>
      <c r="G14" s="201"/>
      <c r="H14" s="201"/>
      <c r="I14" s="201"/>
      <c r="J14" s="201"/>
      <c r="K14" s="201"/>
      <c r="L14" s="201"/>
      <c r="M14" s="201"/>
      <c r="N14" s="201"/>
      <c r="O14" s="201"/>
      <c r="P14" s="201"/>
      <c r="Q14" s="201"/>
      <c r="R14" s="201"/>
      <c r="S14" s="201"/>
      <c r="T14" s="201"/>
      <c r="U14" s="201"/>
      <c r="V14" s="201"/>
      <c r="W14" s="201"/>
      <c r="X14" s="201"/>
      <c r="Y14" s="201"/>
      <c r="Z14" s="201"/>
      <c r="AU14" s="69">
        <v>46143</v>
      </c>
    </row>
    <row r="15" ht="34.5" customHeight="1" spans="1:47">
      <c r="A15" s="200" t="s">
        <v>1259</v>
      </c>
      <c r="B15" s="201"/>
      <c r="C15" s="201"/>
      <c r="D15" s="199"/>
      <c r="E15" s="199"/>
      <c r="F15" s="199"/>
      <c r="G15" s="199"/>
      <c r="H15" s="199"/>
      <c r="I15" s="199"/>
      <c r="J15" s="199"/>
      <c r="K15" s="199"/>
      <c r="L15" s="199"/>
      <c r="M15" s="199"/>
      <c r="N15" s="199"/>
      <c r="O15" s="201"/>
      <c r="P15" s="201"/>
      <c r="Q15" s="201"/>
      <c r="R15" s="201"/>
      <c r="S15" s="201"/>
      <c r="T15" s="201"/>
      <c r="U15" s="201"/>
      <c r="V15" s="201"/>
      <c r="W15" s="201"/>
      <c r="X15" s="201" t="s">
        <v>761</v>
      </c>
      <c r="Y15" s="201" t="s">
        <v>761</v>
      </c>
      <c r="Z15" s="201" t="s">
        <v>761</v>
      </c>
      <c r="AU15" s="69">
        <v>46174</v>
      </c>
    </row>
    <row r="16" ht="34.5" customHeight="1" spans="1:47">
      <c r="A16" s="202" t="s">
        <v>1262</v>
      </c>
      <c r="B16" s="203"/>
      <c r="C16" s="203"/>
      <c r="D16" s="203"/>
      <c r="E16" s="203"/>
      <c r="F16" s="203"/>
      <c r="G16" s="203"/>
      <c r="H16" s="203"/>
      <c r="I16" s="203"/>
      <c r="J16" s="203"/>
      <c r="K16" s="203"/>
      <c r="L16" s="203"/>
      <c r="M16" s="203"/>
      <c r="N16" s="203"/>
      <c r="O16" s="203"/>
      <c r="P16" s="203"/>
      <c r="Q16" s="203"/>
      <c r="R16" s="203"/>
      <c r="S16" s="203"/>
      <c r="T16" s="203"/>
      <c r="U16" s="203"/>
      <c r="V16" s="203"/>
      <c r="W16" s="203"/>
      <c r="X16" s="203"/>
      <c r="Y16" s="203"/>
      <c r="Z16" s="203"/>
      <c r="AU16" s="69">
        <v>46204</v>
      </c>
    </row>
    <row r="17" ht="34.5" customHeight="1" spans="1:47">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c r="AA17" s="207"/>
      <c r="AB17" s="207"/>
      <c r="AC17" s="207"/>
      <c r="AD17" s="207"/>
      <c r="AE17" s="207"/>
      <c r="AF17" s="207"/>
      <c r="AG17" s="207"/>
      <c r="AH17" s="207"/>
      <c r="AI17" s="207"/>
      <c r="AJ17" s="207"/>
      <c r="AK17" s="207"/>
      <c r="AL17" s="207"/>
      <c r="AM17" s="207"/>
      <c r="AN17" s="207"/>
      <c r="AU17" s="69">
        <v>46235</v>
      </c>
    </row>
    <row r="18" ht="34.5" customHeight="1" spans="1:47">
      <c r="A18" s="208" t="s">
        <v>1263</v>
      </c>
      <c r="B18" s="209"/>
      <c r="C18" s="209"/>
      <c r="D18" s="209"/>
      <c r="E18" s="209"/>
      <c r="F18" s="209"/>
      <c r="G18" s="209"/>
      <c r="H18" s="209"/>
      <c r="I18" s="210"/>
      <c r="AG18" s="211" t="s">
        <v>1264</v>
      </c>
      <c r="AH18" s="212"/>
      <c r="AI18" s="213">
        <f>EOMONTH('General Information'!$L$1,0)</f>
        <v>46295</v>
      </c>
      <c r="AJ18" s="213"/>
      <c r="AK18" s="213"/>
      <c r="AL18" s="213"/>
      <c r="AM18" s="214">
        <f>EOMONTH(AI18,1)</f>
        <v>46326</v>
      </c>
      <c r="AN18" s="214"/>
      <c r="AO18" s="214"/>
      <c r="AU18" s="69"/>
    </row>
    <row r="19" ht="34.5" customHeight="1" spans="1:47">
      <c r="A19" s="215" t="s">
        <v>116</v>
      </c>
      <c r="B19" s="216" t="s">
        <v>231</v>
      </c>
      <c r="C19" s="216"/>
      <c r="D19" s="216" t="s">
        <v>52</v>
      </c>
      <c r="E19" s="216"/>
      <c r="F19" s="216" t="s">
        <v>1265</v>
      </c>
      <c r="G19" s="216"/>
      <c r="H19" s="216" t="s">
        <v>1266</v>
      </c>
      <c r="I19" s="217"/>
      <c r="AI19" s="207"/>
      <c r="AJ19" s="207"/>
      <c r="AK19" s="207"/>
      <c r="AL19" s="207"/>
      <c r="AM19" s="207"/>
      <c r="AN19" s="207"/>
    </row>
    <row r="20" ht="34.5" customHeight="1" spans="1:47">
      <c r="A20" s="218" t="e">
        <f>HLOOKUP($AI$18,$B$2:$Z$7,2,FALSE)</f>
        <v>#N/A</v>
      </c>
      <c r="B20" s="219" t="e">
        <f>HLOOKUP($AI$18,$B$2:$Z$7,4,FALSE)</f>
        <v>#N/A</v>
      </c>
      <c r="C20" s="219"/>
      <c r="D20" s="220" t="e">
        <f>B20-A20</f>
        <v>#N/A</v>
      </c>
      <c r="E20" s="220"/>
      <c r="F20" s="219" t="e">
        <f>HLOOKUP($AM$18,$B$2:$Z$7,6,FALSE)</f>
        <v>#N/A</v>
      </c>
      <c r="G20" s="221"/>
      <c r="H20" s="219" t="e">
        <f>HLOOKUP($AI$18,$B$2:$Z$8,7,FALSE)</f>
        <v>#N/A</v>
      </c>
      <c r="I20" s="221"/>
      <c r="AI20" s="207"/>
      <c r="AJ20" s="207"/>
      <c r="AK20" s="207"/>
      <c r="AL20" s="207"/>
      <c r="AM20" s="207"/>
      <c r="AN20" s="207"/>
    </row>
    <row r="21" spans="1:47">
      <c r="A21" s="207"/>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row>
    <row r="22" ht="35.1" customHeight="1" spans="1:47">
      <c r="A22" s="208" t="s">
        <v>1267</v>
      </c>
      <c r="B22" s="209"/>
      <c r="C22" s="209"/>
      <c r="D22" s="209"/>
      <c r="E22" s="209"/>
      <c r="F22" s="209"/>
      <c r="G22" s="209"/>
      <c r="H22" s="209"/>
      <c r="I22" s="210"/>
      <c r="J22" s="207"/>
      <c r="L22" s="208" t="s">
        <v>1268</v>
      </c>
      <c r="M22" s="209"/>
      <c r="N22" s="209"/>
      <c r="O22" s="209"/>
      <c r="P22" s="209"/>
      <c r="Q22" s="209"/>
      <c r="R22" s="209"/>
      <c r="S22" s="209"/>
      <c r="T22" s="209"/>
      <c r="U22" s="209"/>
      <c r="V22" s="209"/>
      <c r="W22" s="209"/>
      <c r="X22" s="209"/>
      <c r="Y22" s="209"/>
      <c r="Z22" s="209"/>
      <c r="AA22" s="209"/>
      <c r="AK22" s="207"/>
      <c r="AL22" s="207"/>
      <c r="AM22" s="207"/>
      <c r="AN22" s="207"/>
    </row>
    <row r="23" ht="39.6" customHeight="1" spans="1:47">
      <c r="A23" s="215" t="s">
        <v>116</v>
      </c>
      <c r="B23" s="216" t="s">
        <v>231</v>
      </c>
      <c r="C23" s="216"/>
      <c r="D23" s="216" t="s">
        <v>52</v>
      </c>
      <c r="E23" s="216"/>
      <c r="F23" s="216" t="s">
        <v>1265</v>
      </c>
      <c r="G23" s="216"/>
      <c r="H23" s="216" t="s">
        <v>1266</v>
      </c>
      <c r="I23" s="217"/>
      <c r="J23" s="207"/>
      <c r="L23" s="215" t="s">
        <v>237</v>
      </c>
      <c r="M23" s="217"/>
      <c r="N23" s="216" t="s">
        <v>1269</v>
      </c>
      <c r="O23" s="217"/>
      <c r="P23" s="216" t="s">
        <v>1270</v>
      </c>
      <c r="Q23" s="217"/>
      <c r="R23" s="216" t="s">
        <v>1271</v>
      </c>
      <c r="S23" s="217"/>
      <c r="T23" s="216" t="s">
        <v>1272</v>
      </c>
      <c r="U23" s="217"/>
      <c r="V23" s="216" t="s">
        <v>1273</v>
      </c>
      <c r="W23" s="217"/>
      <c r="X23" s="216" t="s">
        <v>1274</v>
      </c>
      <c r="Y23" s="217"/>
      <c r="Z23" s="216" t="s">
        <v>1275</v>
      </c>
      <c r="AA23" s="217"/>
      <c r="AB23" s="222" t="s">
        <v>139</v>
      </c>
      <c r="AC23" s="223"/>
      <c r="AK23" s="207"/>
      <c r="AL23" s="207"/>
      <c r="AM23" s="207"/>
      <c r="AN23" s="207"/>
    </row>
    <row r="24" ht="44.85" customHeight="1" spans="1:47">
      <c r="A24" s="218" t="e">
        <f>HLOOKUP($AI$18,$B$10:$Z$15,2,FALSE)</f>
        <v>#N/A</v>
      </c>
      <c r="B24" s="219" t="e">
        <f>HLOOKUP($AI$18,$B$10:$Z$15,4,FALSE)</f>
        <v>#N/A</v>
      </c>
      <c r="C24" s="219"/>
      <c r="D24" s="220" t="e">
        <f>B24-A24</f>
        <v>#N/A</v>
      </c>
      <c r="E24" s="220"/>
      <c r="F24" s="219" t="e">
        <f>HLOOKUP($AM$18,$B$10:$Z$15,6,FALSE)</f>
        <v>#N/A</v>
      </c>
      <c r="G24" s="221"/>
      <c r="H24" s="219" t="e">
        <f>HLOOKUP($AI$18,$B$10:$Z$16,7,FALSE)</f>
        <v>#N/A</v>
      </c>
      <c r="I24" s="221"/>
      <c r="J24" s="207"/>
      <c r="K24" s="207"/>
      <c r="L24" s="224" t="s">
        <v>1276</v>
      </c>
      <c r="M24" s="225"/>
      <c r="N24" s="226">
        <v>50</v>
      </c>
      <c r="O24" s="227"/>
      <c r="P24" s="226">
        <v>10</v>
      </c>
      <c r="Q24" s="227"/>
      <c r="R24" s="226">
        <v>5</v>
      </c>
      <c r="S24" s="227"/>
      <c r="T24" s="226">
        <v>10</v>
      </c>
      <c r="U24" s="227"/>
      <c r="V24" s="226">
        <v>15</v>
      </c>
      <c r="W24" s="227"/>
      <c r="X24" s="219">
        <v>10</v>
      </c>
      <c r="Y24" s="219"/>
      <c r="Z24" s="219">
        <v>30</v>
      </c>
      <c r="AA24" s="219"/>
      <c r="AB24" s="228">
        <f>SUM(N24:AA24)</f>
        <v>130</v>
      </c>
      <c r="AC24" s="229"/>
      <c r="AD24" s="11">
        <f>L3-AB24</f>
        <v>-130</v>
      </c>
      <c r="AK24" s="207"/>
      <c r="AL24" s="207"/>
      <c r="AM24" s="207"/>
      <c r="AN24" s="207"/>
    </row>
    <row r="25" ht="40.35" customHeight="1" spans="1:47">
      <c r="A25" s="207"/>
      <c r="B25" s="207"/>
      <c r="C25" s="207"/>
      <c r="D25" s="207"/>
      <c r="E25" s="207"/>
      <c r="F25" s="207"/>
      <c r="G25" s="207"/>
      <c r="H25" s="207"/>
      <c r="I25" s="207"/>
      <c r="J25" s="207"/>
      <c r="K25" s="207"/>
      <c r="L25" s="230" t="s">
        <v>231</v>
      </c>
      <c r="M25" s="231"/>
      <c r="N25" s="226">
        <v>100</v>
      </c>
      <c r="O25" s="227"/>
      <c r="P25" s="226">
        <v>20</v>
      </c>
      <c r="Q25" s="227"/>
      <c r="R25" s="226">
        <v>4</v>
      </c>
      <c r="S25" s="227"/>
      <c r="T25" s="226">
        <v>10</v>
      </c>
      <c r="U25" s="227"/>
      <c r="V25" s="226">
        <v>14</v>
      </c>
      <c r="W25" s="227"/>
      <c r="X25" s="219">
        <v>10</v>
      </c>
      <c r="Y25" s="219"/>
      <c r="Z25" s="219">
        <v>78</v>
      </c>
      <c r="AA25" s="219"/>
      <c r="AB25" s="228">
        <f>SUM(N25:AA25)</f>
        <v>236</v>
      </c>
      <c r="AC25" s="229"/>
      <c r="AD25" s="11">
        <f>L5-AB25</f>
        <v>-236</v>
      </c>
      <c r="AK25" s="207"/>
      <c r="AL25" s="207"/>
      <c r="AM25" s="207"/>
      <c r="AN25" s="207"/>
    </row>
    <row r="26" spans="1:47">
      <c r="A26" s="207"/>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K26" s="207"/>
      <c r="AL26" s="207"/>
      <c r="AM26" s="207"/>
      <c r="AN26" s="207"/>
    </row>
    <row r="27" spans="1:47">
      <c r="A27" s="207"/>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row>
    <row r="28" spans="1:47">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row>
    <row r="29" spans="1:47">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row>
    <row r="30" spans="1:47">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row>
    <row r="31" spans="1:47">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row>
    <row r="32" ht="34.5" customHeight="1" spans="1:47">
      <c r="A32" s="232" t="s">
        <v>1277</v>
      </c>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row>
    <row r="33" ht="76.5" customHeight="1" spans="1:40">
      <c r="A33" s="193" t="s">
        <v>1254</v>
      </c>
      <c r="B33" s="194">
        <v>46146</v>
      </c>
      <c r="C33" s="194">
        <v>46177</v>
      </c>
      <c r="D33" s="194">
        <v>46207</v>
      </c>
      <c r="E33" s="194">
        <v>46238</v>
      </c>
      <c r="F33" s="194">
        <v>46269</v>
      </c>
      <c r="G33" s="194">
        <v>46299</v>
      </c>
      <c r="H33" s="195"/>
      <c r="I33" s="195"/>
      <c r="J33" s="195"/>
      <c r="K33" s="195"/>
      <c r="L33" s="195"/>
      <c r="M33" s="195"/>
      <c r="N33" s="195"/>
      <c r="O33" s="195"/>
      <c r="P33" s="195"/>
      <c r="Q33" s="195"/>
      <c r="R33" s="195"/>
      <c r="S33" s="195"/>
      <c r="T33" s="195"/>
      <c r="U33" s="195"/>
      <c r="V33" s="195"/>
      <c r="W33" s="195"/>
      <c r="X33" s="196"/>
      <c r="Y33" s="196"/>
      <c r="Z33" s="196"/>
    </row>
    <row r="34" ht="40.5" customHeight="1" spans="1:40">
      <c r="A34" s="197" t="s">
        <v>1255</v>
      </c>
      <c r="B34" s="199">
        <v>8</v>
      </c>
      <c r="C34" s="199">
        <v>8</v>
      </c>
      <c r="D34" s="199">
        <v>7</v>
      </c>
      <c r="E34" s="199">
        <v>9</v>
      </c>
      <c r="F34" s="199">
        <v>3</v>
      </c>
      <c r="G34" s="199"/>
      <c r="H34" s="199"/>
      <c r="I34" s="199"/>
      <c r="J34" s="199"/>
      <c r="K34" s="199"/>
      <c r="L34" s="199"/>
      <c r="M34" s="199"/>
      <c r="N34" s="199"/>
      <c r="O34" s="199"/>
      <c r="P34" s="199"/>
      <c r="Q34" s="199"/>
      <c r="R34" s="199"/>
      <c r="S34" s="199"/>
      <c r="T34" s="199"/>
      <c r="U34" s="199"/>
      <c r="V34" s="199"/>
      <c r="W34" s="199"/>
      <c r="X34" s="199"/>
      <c r="Y34" s="199"/>
      <c r="Z34" s="199"/>
    </row>
    <row r="35" ht="40.5" customHeight="1" spans="1:40">
      <c r="A35" s="197" t="s">
        <v>1256</v>
      </c>
      <c r="B35" s="199">
        <f>B34</f>
        <v>8</v>
      </c>
      <c r="C35" s="199">
        <f>B35+C34</f>
        <v>16</v>
      </c>
      <c r="D35" s="199">
        <f t="shared" ref="D35:F35" si="6">C35+D34</f>
        <v>23</v>
      </c>
      <c r="E35" s="199">
        <f t="shared" si="6"/>
        <v>32</v>
      </c>
      <c r="F35" s="199">
        <f t="shared" si="6"/>
        <v>35</v>
      </c>
      <c r="G35" s="199"/>
      <c r="H35" s="199"/>
      <c r="I35" s="199"/>
      <c r="J35" s="199"/>
      <c r="K35" s="199"/>
      <c r="L35" s="199"/>
      <c r="M35" s="199"/>
      <c r="N35" s="199"/>
      <c r="O35" s="199"/>
      <c r="P35" s="199"/>
      <c r="Q35" s="199"/>
      <c r="R35" s="199"/>
      <c r="S35" s="199"/>
      <c r="T35" s="199"/>
      <c r="U35" s="199"/>
      <c r="V35" s="199"/>
      <c r="W35" s="199"/>
      <c r="X35" s="199"/>
      <c r="Y35" s="199"/>
      <c r="Z35" s="199"/>
    </row>
    <row r="36" ht="28.5" customHeight="1" spans="1:40">
      <c r="A36" s="197" t="s">
        <v>1257</v>
      </c>
      <c r="B36" s="199">
        <v>9</v>
      </c>
      <c r="C36" s="199">
        <v>9</v>
      </c>
      <c r="D36" s="199">
        <v>10</v>
      </c>
      <c r="E36" s="199">
        <v>12</v>
      </c>
      <c r="F36" s="199">
        <v>8</v>
      </c>
      <c r="G36" s="199"/>
      <c r="H36" s="199"/>
      <c r="I36" s="199"/>
      <c r="J36" s="199"/>
      <c r="K36" s="199"/>
      <c r="L36" s="199"/>
      <c r="M36" s="199"/>
      <c r="N36" s="199"/>
      <c r="O36" s="199"/>
      <c r="P36" s="199"/>
      <c r="Q36" s="199"/>
      <c r="R36" s="199"/>
      <c r="S36" s="199"/>
      <c r="T36" s="199"/>
      <c r="U36" s="199"/>
      <c r="V36" s="199"/>
      <c r="W36" s="199"/>
      <c r="X36" s="199"/>
      <c r="Y36" s="199"/>
      <c r="Z36" s="199"/>
    </row>
    <row r="37" ht="28.5" customHeight="1" spans="1:40">
      <c r="A37" s="200" t="s">
        <v>1258</v>
      </c>
      <c r="B37" s="201">
        <f>B36</f>
        <v>9</v>
      </c>
      <c r="C37" s="201">
        <f t="shared" ref="C37:F37" si="7">C36+B37</f>
        <v>18</v>
      </c>
      <c r="D37" s="201">
        <f t="shared" si="7"/>
        <v>28</v>
      </c>
      <c r="E37" s="201">
        <f t="shared" si="7"/>
        <v>40</v>
      </c>
      <c r="F37" s="201">
        <f t="shared" si="7"/>
        <v>48</v>
      </c>
      <c r="G37" s="201"/>
      <c r="H37" s="201"/>
      <c r="I37" s="201"/>
      <c r="J37" s="201"/>
      <c r="K37" s="201"/>
      <c r="L37" s="201"/>
      <c r="M37" s="201"/>
      <c r="N37" s="201"/>
      <c r="O37" s="201"/>
      <c r="P37" s="201"/>
      <c r="Q37" s="201"/>
      <c r="R37" s="201"/>
      <c r="S37" s="201"/>
      <c r="T37" s="201"/>
      <c r="U37" s="201"/>
      <c r="V37" s="201"/>
      <c r="W37" s="201"/>
      <c r="X37" s="201"/>
      <c r="Y37" s="201"/>
      <c r="Z37" s="201"/>
    </row>
    <row r="38" s="8" customFormat="1" ht="28.5" customHeight="1" spans="1:40">
      <c r="A38" s="202" t="s">
        <v>1259</v>
      </c>
      <c r="B38" s="203"/>
      <c r="C38" s="203"/>
      <c r="D38" s="203"/>
      <c r="E38" s="203"/>
      <c r="F38" s="203"/>
      <c r="G38" s="203"/>
      <c r="H38" s="203"/>
      <c r="I38" s="203"/>
      <c r="J38" s="203"/>
      <c r="K38" s="203"/>
      <c r="L38" s="203"/>
      <c r="M38" s="203"/>
      <c r="N38" s="203"/>
      <c r="O38" s="203"/>
      <c r="P38" s="203"/>
      <c r="Q38" s="203"/>
      <c r="R38" s="203"/>
      <c r="S38" s="203"/>
      <c r="T38" s="203"/>
      <c r="U38" s="203"/>
      <c r="V38" s="203"/>
      <c r="W38" s="203"/>
      <c r="X38" s="203"/>
      <c r="Y38" s="203"/>
      <c r="Z38" s="203"/>
    </row>
    <row r="39" ht="15.75" spans="1:40">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row>
    <row r="41" spans="1:40">
      <c r="A41" s="234" t="s">
        <v>1278</v>
      </c>
      <c r="B41" s="235"/>
      <c r="C41" s="235"/>
      <c r="D41" s="235"/>
      <c r="E41" s="235"/>
      <c r="F41" s="235"/>
      <c r="G41" s="235"/>
      <c r="H41" s="235"/>
      <c r="I41" s="235"/>
    </row>
    <row r="42" ht="30" customHeight="1" spans="1:40">
      <c r="A42" s="215" t="s">
        <v>116</v>
      </c>
      <c r="B42" s="216" t="s">
        <v>231</v>
      </c>
      <c r="C42" s="216"/>
      <c r="D42" s="216" t="s">
        <v>239</v>
      </c>
      <c r="E42" s="216"/>
      <c r="F42" s="236" t="s">
        <v>52</v>
      </c>
      <c r="G42" s="237"/>
      <c r="H42" s="216" t="s">
        <v>1265</v>
      </c>
      <c r="I42" s="216"/>
    </row>
    <row r="43" spans="1:40">
      <c r="A43" s="218" t="e">
        <f>HLOOKUP($AI$18,$B$33:$AN$38,2,FALSE)</f>
        <v>#N/A</v>
      </c>
      <c r="B43" s="219" t="e">
        <f>HLOOKUP($AI$18,$B$33:$AN$38,4,FALSE)</f>
        <v>#N/A</v>
      </c>
      <c r="C43" s="219"/>
      <c r="D43" s="219"/>
      <c r="E43" s="219"/>
      <c r="F43" s="238" t="e">
        <f>B43-A43</f>
        <v>#N/A</v>
      </c>
      <c r="G43" s="239"/>
      <c r="H43" s="219" t="e">
        <f>HLOOKUP($AM$18,$B$33:$AN$38,6,FALSE)</f>
        <v>#N/A</v>
      </c>
      <c r="I43" s="221"/>
    </row>
    <row r="49" s="190" customFormat="1" ht="27" customHeight="1" spans="1:17">
      <c r="A49" s="240" t="s">
        <v>238</v>
      </c>
      <c r="B49" s="241" t="s">
        <v>1279</v>
      </c>
      <c r="C49" s="241" t="s">
        <v>1280</v>
      </c>
      <c r="D49" s="241" t="s">
        <v>1281</v>
      </c>
      <c r="E49" s="241" t="s">
        <v>1282</v>
      </c>
      <c r="F49" s="241" t="s">
        <v>1283</v>
      </c>
      <c r="G49" s="241" t="s">
        <v>1284</v>
      </c>
      <c r="H49" s="241" t="s">
        <v>1282</v>
      </c>
      <c r="I49" s="241"/>
      <c r="J49" s="241" t="s">
        <v>1285</v>
      </c>
      <c r="K49" s="241"/>
      <c r="L49" s="241" t="s">
        <v>1284</v>
      </c>
      <c r="M49" s="241"/>
      <c r="N49" s="241" t="s">
        <v>1251</v>
      </c>
      <c r="O49" s="241"/>
      <c r="P49" s="241" t="s">
        <v>139</v>
      </c>
      <c r="Q49" s="241"/>
    </row>
    <row r="50" s="190" customFormat="1" ht="27" customHeight="1" spans="1:17">
      <c r="A50" s="240" t="s">
        <v>1276</v>
      </c>
      <c r="B50" s="242"/>
      <c r="C50" s="242"/>
      <c r="D50" s="242"/>
      <c r="E50" s="242"/>
      <c r="F50" s="242"/>
      <c r="G50" s="242"/>
      <c r="H50" s="242"/>
      <c r="I50" s="242"/>
      <c r="J50" s="242"/>
      <c r="K50" s="242"/>
      <c r="L50" s="242"/>
      <c r="M50" s="242"/>
      <c r="N50" s="242"/>
      <c r="O50" s="242"/>
      <c r="P50" s="242"/>
      <c r="Q50" s="242"/>
    </row>
    <row r="51" s="190" customFormat="1" ht="27" customHeight="1" spans="1:17">
      <c r="A51" s="240" t="s">
        <v>231</v>
      </c>
      <c r="B51" s="242"/>
      <c r="C51" s="242"/>
      <c r="D51" s="242"/>
      <c r="E51" s="242"/>
      <c r="F51" s="242"/>
      <c r="G51" s="242"/>
      <c r="H51" s="242"/>
      <c r="I51" s="242"/>
      <c r="J51" s="242"/>
      <c r="K51" s="242"/>
      <c r="L51" s="242"/>
      <c r="M51" s="242"/>
      <c r="N51" s="242"/>
      <c r="O51" s="242"/>
      <c r="P51" s="242"/>
      <c r="Q51" s="242"/>
    </row>
    <row r="52" s="190" customFormat="1" ht="27" customHeight="1" spans="1:17">
      <c r="A52" s="240" t="s">
        <v>239</v>
      </c>
      <c r="B52" s="242"/>
      <c r="C52" s="242"/>
      <c r="D52" s="242"/>
      <c r="E52" s="242"/>
      <c r="F52" s="242"/>
      <c r="G52" s="242"/>
      <c r="H52" s="242"/>
      <c r="I52" s="242"/>
      <c r="J52" s="242"/>
      <c r="K52" s="242"/>
      <c r="L52" s="242"/>
      <c r="M52" s="242"/>
      <c r="N52" s="242"/>
      <c r="O52" s="242"/>
      <c r="P52" s="242"/>
      <c r="Q52" s="242"/>
    </row>
  </sheetData>
  <mergeCells count="93">
    <mergeCell ref="A1:Z1"/>
    <mergeCell ref="A9:Z9"/>
    <mergeCell ref="A18:I18"/>
    <mergeCell ref="AG18:AH18"/>
    <mergeCell ref="AI18:AL18"/>
    <mergeCell ref="AM18:AO18"/>
    <mergeCell ref="B19:C19"/>
    <mergeCell ref="D19:E19"/>
    <mergeCell ref="F19:G19"/>
    <mergeCell ref="H19:I19"/>
    <mergeCell ref="B20:C20"/>
    <mergeCell ref="D20:E20"/>
    <mergeCell ref="F20:G20"/>
    <mergeCell ref="H20:I20"/>
    <mergeCell ref="A22:I22"/>
    <mergeCell ref="L22:AA22"/>
    <mergeCell ref="B23:C23"/>
    <mergeCell ref="D23:E23"/>
    <mergeCell ref="F23:G23"/>
    <mergeCell ref="H23:I23"/>
    <mergeCell ref="L23:M23"/>
    <mergeCell ref="N23:O23"/>
    <mergeCell ref="P23:Q23"/>
    <mergeCell ref="R23:S23"/>
    <mergeCell ref="T23:U23"/>
    <mergeCell ref="V23:W23"/>
    <mergeCell ref="X23:Y23"/>
    <mergeCell ref="Z23:AA23"/>
    <mergeCell ref="AB23:AC23"/>
    <mergeCell ref="B24:C24"/>
    <mergeCell ref="D24:E24"/>
    <mergeCell ref="F24:G24"/>
    <mergeCell ref="H24:I24"/>
    <mergeCell ref="L24:M24"/>
    <mergeCell ref="N24:O24"/>
    <mergeCell ref="P24:Q24"/>
    <mergeCell ref="R24:S24"/>
    <mergeCell ref="T24:U24"/>
    <mergeCell ref="V24:W24"/>
    <mergeCell ref="X24:Y24"/>
    <mergeCell ref="Z24:AA24"/>
    <mergeCell ref="AB24:AC24"/>
    <mergeCell ref="L25:M25"/>
    <mergeCell ref="N25:O25"/>
    <mergeCell ref="P25:Q25"/>
    <mergeCell ref="R25:S25"/>
    <mergeCell ref="T25:U25"/>
    <mergeCell ref="V25:W25"/>
    <mergeCell ref="X25:Y25"/>
    <mergeCell ref="Z25:AA25"/>
    <mergeCell ref="AB25:AC25"/>
    <mergeCell ref="A32:Z32"/>
    <mergeCell ref="A41:I41"/>
    <mergeCell ref="B42:C42"/>
    <mergeCell ref="D42:E42"/>
    <mergeCell ref="F42:G42"/>
    <mergeCell ref="H42:I42"/>
    <mergeCell ref="B43:C43"/>
    <mergeCell ref="D43:E43"/>
    <mergeCell ref="F43:G43"/>
    <mergeCell ref="H43:I43"/>
    <mergeCell ref="B49:C49"/>
    <mergeCell ref="D49:E49"/>
    <mergeCell ref="F49:G49"/>
    <mergeCell ref="H49:I49"/>
    <mergeCell ref="J49:K49"/>
    <mergeCell ref="L49:M49"/>
    <mergeCell ref="N49:O49"/>
    <mergeCell ref="P49:Q49"/>
    <mergeCell ref="B50:C50"/>
    <mergeCell ref="D50:E50"/>
    <mergeCell ref="F50:G50"/>
    <mergeCell ref="H50:I50"/>
    <mergeCell ref="J50:K50"/>
    <mergeCell ref="L50:M50"/>
    <mergeCell ref="N50:O50"/>
    <mergeCell ref="P50:Q50"/>
    <mergeCell ref="B51:C51"/>
    <mergeCell ref="D51:E51"/>
    <mergeCell ref="F51:G51"/>
    <mergeCell ref="H51:I51"/>
    <mergeCell ref="J51:K51"/>
    <mergeCell ref="L51:M51"/>
    <mergeCell ref="N51:O51"/>
    <mergeCell ref="P51:Q51"/>
    <mergeCell ref="B52:C52"/>
    <mergeCell ref="D52:E52"/>
    <mergeCell ref="F52:G52"/>
    <mergeCell ref="H52:I52"/>
    <mergeCell ref="J52:K52"/>
    <mergeCell ref="L52:M52"/>
    <mergeCell ref="N52:O52"/>
    <mergeCell ref="P52:Q52"/>
  </mergeCells>
  <conditionalFormatting sqref="D20">
    <cfRule type="cellIs" dxfId="0" priority="7" stopIfTrue="1" operator="greaterThan">
      <formula>0</formula>
    </cfRule>
    <cfRule type="cellIs" dxfId="1" priority="8" stopIfTrue="1" operator="equal">
      <formula>0</formula>
    </cfRule>
    <cfRule type="cellIs" dxfId="2" priority="9" stopIfTrue="1" operator="lessThan">
      <formula>0</formula>
    </cfRule>
  </conditionalFormatting>
  <conditionalFormatting sqref="D24">
    <cfRule type="cellIs" dxfId="0" priority="4" stopIfTrue="1" operator="greaterThan">
      <formula>0</formula>
    </cfRule>
    <cfRule type="cellIs" dxfId="1" priority="5" stopIfTrue="1" operator="equal">
      <formula>0</formula>
    </cfRule>
    <cfRule type="cellIs" dxfId="2" priority="6" stopIfTrue="1" operator="lessThan">
      <formula>0</formula>
    </cfRule>
  </conditionalFormatting>
  <conditionalFormatting sqref="F43">
    <cfRule type="cellIs" dxfId="0" priority="1" stopIfTrue="1" operator="greaterThan">
      <formula>0</formula>
    </cfRule>
    <cfRule type="cellIs" dxfId="1" priority="2" stopIfTrue="1" operator="equal">
      <formula>0</formula>
    </cfRule>
    <cfRule type="cellIs" dxfId="2" priority="3" stopIfTrue="1" operator="lessThan">
      <formula>0</formula>
    </cfRule>
  </conditionalFormatting>
  <printOptions horizontalCentered="1"/>
  <pageMargins left="0.45" right="0.2" top="0.75" bottom="0.75" header="0.3" footer="0.3"/>
  <pageSetup paperSize="8" scale="88" orientation="landscape"/>
  <headerFooter>
    <oddFooter>&amp;R
&amp;1#&amp;"Aptos"&amp;10&amp;K000000 Data sensitivity - Public</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4" tint="0.799737540818506"/>
  </sheetPr>
  <dimension ref="A1:N39"/>
  <sheetViews>
    <sheetView zoomScale="120" zoomScaleNormal="120" zoomScaleSheetLayoutView="130" topLeftCell="A13" workbookViewId="0">
      <selection activeCell="K13" sqref="K13"/>
    </sheetView>
  </sheetViews>
  <sheetFormatPr defaultColWidth="9" defaultRowHeight="15"/>
  <cols>
    <col min="1" max="1" width="4.55238095238095" customWidth="1"/>
    <col min="2" max="2" width="52.4380952380952" customWidth="1"/>
    <col min="3" max="5" width="10.552380952381" customWidth="1"/>
    <col min="6" max="6" width="13.2190476190476" customWidth="1"/>
    <col min="7" max="7" width="8.55238095238095" customWidth="1"/>
  </cols>
  <sheetData>
    <row r="1" ht="20.1" customHeight="1" spans="1:7">
      <c r="A1" s="160" t="str">
        <f>"Milestones "&amp;'General Information'!C3</f>
        <v>Milestones Improvement of Waad Al Shamal Industrial City Fence &amp; Gates</v>
      </c>
      <c r="B1" s="161"/>
      <c r="C1" s="161"/>
      <c r="D1" s="161"/>
      <c r="E1" s="161"/>
      <c r="F1" s="161"/>
      <c r="G1" s="162"/>
    </row>
    <row r="2" ht="27" spans="1:7">
      <c r="A2" s="163" t="s">
        <v>123</v>
      </c>
      <c r="B2" s="164" t="s">
        <v>124</v>
      </c>
      <c r="C2" s="164" t="s">
        <v>125</v>
      </c>
      <c r="D2" s="164" t="s">
        <v>1286</v>
      </c>
      <c r="E2" s="164" t="s">
        <v>127</v>
      </c>
      <c r="F2" s="164"/>
      <c r="G2" s="165" t="s">
        <v>128</v>
      </c>
    </row>
    <row r="3" s="81" customFormat="1" ht="12.75" spans="1:7">
      <c r="A3" s="1925" t="s">
        <v>527</v>
      </c>
      <c r="B3" s="167"/>
      <c r="C3" s="168">
        <f>(C14-C6)/7</f>
        <v>21.7142857142857</v>
      </c>
      <c r="D3" s="168">
        <f>(D14-D6)/7</f>
        <v>21.7142857142857</v>
      </c>
      <c r="E3" s="168">
        <f>(E14-E6)/7</f>
        <v>21.7142857142857</v>
      </c>
      <c r="F3" s="1926" t="s">
        <v>761</v>
      </c>
      <c r="G3" s="170">
        <f t="shared" ref="G3" si="0">(D3-E3)*7</f>
        <v>0</v>
      </c>
    </row>
    <row r="4" spans="1:7">
      <c r="A4" s="171">
        <v>1</v>
      </c>
      <c r="B4" s="172" t="s">
        <v>1287</v>
      </c>
      <c r="C4" s="173">
        <v>46107</v>
      </c>
      <c r="D4" s="173">
        <v>46107</v>
      </c>
      <c r="E4" s="173">
        <v>46107</v>
      </c>
      <c r="F4" s="174"/>
      <c r="G4" s="175"/>
    </row>
    <row r="5" spans="1:7">
      <c r="A5" s="171">
        <v>2</v>
      </c>
      <c r="B5" s="172" t="s">
        <v>42</v>
      </c>
      <c r="C5" s="173">
        <v>46107</v>
      </c>
      <c r="D5" s="173">
        <v>46107</v>
      </c>
      <c r="E5" s="173">
        <v>46107</v>
      </c>
      <c r="F5" s="174" t="s">
        <v>103</v>
      </c>
      <c r="G5" s="175">
        <f t="shared" ref="G5:G9" si="1">D5-E5</f>
        <v>0</v>
      </c>
    </row>
    <row r="6" spans="1:7">
      <c r="A6" s="171">
        <v>3</v>
      </c>
      <c r="B6" s="172" t="s">
        <v>43</v>
      </c>
      <c r="C6" s="173">
        <v>46148</v>
      </c>
      <c r="D6" s="173">
        <f t="shared" ref="D6:E14" si="2">C6</f>
        <v>46148</v>
      </c>
      <c r="E6" s="173">
        <f t="shared" si="2"/>
        <v>46148</v>
      </c>
      <c r="F6" s="174" t="s">
        <v>103</v>
      </c>
      <c r="G6" s="175">
        <f t="shared" si="1"/>
        <v>0</v>
      </c>
    </row>
    <row r="7" spans="1:7">
      <c r="A7" s="171">
        <v>4</v>
      </c>
      <c r="B7" s="172" t="s">
        <v>1288</v>
      </c>
      <c r="C7" s="173">
        <v>46148</v>
      </c>
      <c r="D7" s="173">
        <f t="shared" si="2"/>
        <v>46148</v>
      </c>
      <c r="E7" s="173">
        <f t="shared" si="2"/>
        <v>46148</v>
      </c>
      <c r="F7" s="174" t="s">
        <v>103</v>
      </c>
      <c r="G7" s="175">
        <f t="shared" si="1"/>
        <v>0</v>
      </c>
    </row>
    <row r="8" spans="1:7">
      <c r="A8" s="171">
        <v>5</v>
      </c>
      <c r="B8" s="172" t="s">
        <v>1289</v>
      </c>
      <c r="C8" s="173">
        <v>46148</v>
      </c>
      <c r="D8" s="173">
        <f t="shared" si="2"/>
        <v>46148</v>
      </c>
      <c r="E8" s="173">
        <f t="shared" si="2"/>
        <v>46148</v>
      </c>
      <c r="F8" s="174" t="s">
        <v>103</v>
      </c>
      <c r="G8" s="175">
        <f t="shared" si="1"/>
        <v>0</v>
      </c>
    </row>
    <row r="9" spans="1:7">
      <c r="A9" s="171">
        <v>6</v>
      </c>
      <c r="B9" s="172" t="s">
        <v>1290</v>
      </c>
      <c r="C9" s="173">
        <v>46287</v>
      </c>
      <c r="D9" s="173">
        <f t="shared" si="2"/>
        <v>46287</v>
      </c>
      <c r="E9" s="173">
        <f t="shared" si="2"/>
        <v>46287</v>
      </c>
      <c r="F9" s="174" t="s">
        <v>1291</v>
      </c>
      <c r="G9" s="175">
        <f t="shared" si="1"/>
        <v>0</v>
      </c>
    </row>
    <row r="10" spans="1:7">
      <c r="A10" s="171">
        <v>7</v>
      </c>
      <c r="B10" s="172" t="s">
        <v>1292</v>
      </c>
      <c r="C10" s="173">
        <v>46293</v>
      </c>
      <c r="D10" s="173">
        <f t="shared" si="2"/>
        <v>46293</v>
      </c>
      <c r="E10" s="173">
        <f t="shared" si="2"/>
        <v>46293</v>
      </c>
      <c r="F10" s="174" t="s">
        <v>1291</v>
      </c>
      <c r="G10" s="175">
        <f t="shared" ref="G10:G14" si="3">D10-E10</f>
        <v>0</v>
      </c>
    </row>
    <row r="11" spans="1:7">
      <c r="A11" s="171">
        <v>8</v>
      </c>
      <c r="B11" s="172" t="s">
        <v>1293</v>
      </c>
      <c r="C11" s="173">
        <v>46300</v>
      </c>
      <c r="D11" s="173">
        <f t="shared" si="2"/>
        <v>46300</v>
      </c>
      <c r="E11" s="173">
        <f t="shared" si="2"/>
        <v>46300</v>
      </c>
      <c r="F11" s="174" t="s">
        <v>1291</v>
      </c>
      <c r="G11" s="175">
        <f t="shared" si="3"/>
        <v>0</v>
      </c>
    </row>
    <row r="12" spans="1:7">
      <c r="A12" s="171">
        <v>10</v>
      </c>
      <c r="B12" s="172" t="s">
        <v>1294</v>
      </c>
      <c r="C12" s="173">
        <v>46300</v>
      </c>
      <c r="D12" s="173">
        <f t="shared" si="2"/>
        <v>46300</v>
      </c>
      <c r="E12" s="173">
        <f t="shared" si="2"/>
        <v>46300</v>
      </c>
      <c r="F12" s="174" t="s">
        <v>1291</v>
      </c>
      <c r="G12" s="175">
        <f t="shared" si="3"/>
        <v>0</v>
      </c>
    </row>
    <row r="13" ht="38.25" spans="1:7">
      <c r="A13" s="171">
        <v>11</v>
      </c>
      <c r="B13" s="172" t="s">
        <v>1295</v>
      </c>
      <c r="C13" s="173">
        <v>46300</v>
      </c>
      <c r="D13" s="173">
        <f t="shared" si="2"/>
        <v>46300</v>
      </c>
      <c r="E13" s="173">
        <f t="shared" si="2"/>
        <v>46300</v>
      </c>
      <c r="F13" s="174" t="s">
        <v>1291</v>
      </c>
      <c r="G13" s="175">
        <f t="shared" si="3"/>
        <v>0</v>
      </c>
    </row>
    <row r="14" ht="15.75" spans="1:7">
      <c r="A14" s="171">
        <v>12</v>
      </c>
      <c r="B14" s="176" t="s">
        <v>1296</v>
      </c>
      <c r="C14" s="177">
        <f>C13</f>
        <v>46300</v>
      </c>
      <c r="D14" s="173">
        <f t="shared" si="2"/>
        <v>46300</v>
      </c>
      <c r="E14" s="173">
        <f t="shared" si="2"/>
        <v>46300</v>
      </c>
      <c r="F14" s="178" t="s">
        <v>1291</v>
      </c>
      <c r="G14" s="179">
        <f t="shared" si="3"/>
        <v>0</v>
      </c>
    </row>
    <row r="15" ht="15.75"/>
    <row r="17" ht="15.75" spans="1:14">
      <c r="E17" s="43"/>
      <c r="F17" s="43"/>
      <c r="G17" s="43"/>
    </row>
    <row r="18" spans="1:14">
      <c r="A18" s="180"/>
      <c r="B18" s="181"/>
      <c r="C18" s="181"/>
      <c r="D18" s="181"/>
      <c r="E18" s="182"/>
      <c r="F18" s="182"/>
      <c r="G18" s="182"/>
    </row>
    <row r="19" spans="1:14">
      <c r="A19" s="183" t="s">
        <v>628</v>
      </c>
      <c r="B19" s="184" t="s">
        <v>629</v>
      </c>
      <c r="C19" s="184" t="s">
        <v>1297</v>
      </c>
      <c r="D19" s="185" t="s">
        <v>1298</v>
      </c>
      <c r="E19" s="185" t="s">
        <v>1299</v>
      </c>
      <c r="F19" s="185"/>
      <c r="G19" s="185"/>
      <c r="H19" t="s">
        <v>1300</v>
      </c>
      <c r="I19" t="s">
        <v>1301</v>
      </c>
      <c r="J19" t="s">
        <v>1302</v>
      </c>
      <c r="K19" t="s">
        <v>1303</v>
      </c>
      <c r="L19" t="s">
        <v>1304</v>
      </c>
      <c r="M19" t="s">
        <v>1305</v>
      </c>
      <c r="N19" t="s">
        <v>1306</v>
      </c>
    </row>
    <row r="20" spans="1:14">
      <c r="A20" s="183" t="s">
        <v>1307</v>
      </c>
      <c r="B20" s="184"/>
      <c r="C20" s="184">
        <v>138</v>
      </c>
      <c r="D20" s="185">
        <v>46142</v>
      </c>
      <c r="E20" s="185">
        <v>46264</v>
      </c>
      <c r="F20" s="185"/>
      <c r="G20" s="185"/>
      <c r="H20" s="186">
        <v>10911997.01</v>
      </c>
      <c r="I20" s="186">
        <v>5052663.5</v>
      </c>
      <c r="J20" s="186">
        <v>2343616.19</v>
      </c>
      <c r="K20">
        <v>24974</v>
      </c>
      <c r="L20">
        <v>41969</v>
      </c>
      <c r="M20">
        <v>98543</v>
      </c>
      <c r="N20" s="186">
        <v>10911997.01</v>
      </c>
    </row>
    <row r="21" spans="1:14">
      <c r="A21" s="183" t="s">
        <v>1308</v>
      </c>
      <c r="B21" s="184"/>
      <c r="C21" s="184">
        <v>120</v>
      </c>
      <c r="D21" s="185">
        <v>46142</v>
      </c>
      <c r="E21" s="185">
        <v>46264</v>
      </c>
      <c r="F21" s="185"/>
      <c r="G21" s="185"/>
      <c r="H21" s="186">
        <v>0</v>
      </c>
      <c r="I21" s="186">
        <v>0</v>
      </c>
      <c r="J21" s="186">
        <v>0</v>
      </c>
      <c r="K21">
        <v>0</v>
      </c>
      <c r="L21">
        <v>0</v>
      </c>
      <c r="M21">
        <v>0</v>
      </c>
      <c r="N21" s="186">
        <v>0</v>
      </c>
    </row>
    <row r="22" spans="1:14">
      <c r="A22" s="183" t="s">
        <v>1309</v>
      </c>
      <c r="B22" s="184"/>
      <c r="C22" s="184">
        <v>18</v>
      </c>
      <c r="D22" s="185">
        <v>46142</v>
      </c>
      <c r="E22" s="185">
        <v>46163</v>
      </c>
      <c r="F22" s="185"/>
      <c r="G22" s="185"/>
      <c r="H22" s="186">
        <v>0</v>
      </c>
      <c r="I22" s="186">
        <v>0</v>
      </c>
      <c r="J22" s="186">
        <v>0</v>
      </c>
      <c r="K22">
        <v>316</v>
      </c>
      <c r="L22">
        <v>316</v>
      </c>
      <c r="M22">
        <v>316</v>
      </c>
      <c r="N22" s="186">
        <v>0</v>
      </c>
    </row>
    <row r="23" spans="1:14">
      <c r="A23" s="183" t="s">
        <v>1310</v>
      </c>
      <c r="B23" s="184"/>
      <c r="C23" s="184">
        <v>18</v>
      </c>
      <c r="D23" s="185">
        <v>46142</v>
      </c>
      <c r="E23" s="185">
        <v>46162</v>
      </c>
      <c r="F23" s="185"/>
      <c r="G23" s="185"/>
      <c r="H23" s="186">
        <v>0</v>
      </c>
      <c r="I23" s="186">
        <v>0</v>
      </c>
      <c r="J23" s="186">
        <v>0</v>
      </c>
      <c r="K23">
        <v>43</v>
      </c>
      <c r="L23">
        <v>43</v>
      </c>
      <c r="M23">
        <v>43</v>
      </c>
      <c r="N23" s="186">
        <v>0</v>
      </c>
    </row>
    <row r="24" spans="1:14">
      <c r="A24" s="183" t="s">
        <v>1311</v>
      </c>
      <c r="B24" s="184"/>
      <c r="C24" s="184">
        <v>121</v>
      </c>
      <c r="D24" s="185">
        <v>46142</v>
      </c>
      <c r="E24" s="185">
        <v>46244</v>
      </c>
      <c r="F24" s="184"/>
      <c r="G24" s="185"/>
      <c r="H24" s="186">
        <v>327359.91</v>
      </c>
      <c r="I24" s="186">
        <v>234937.18</v>
      </c>
      <c r="J24" s="186">
        <v>166078.71</v>
      </c>
      <c r="K24">
        <v>10853</v>
      </c>
      <c r="L24">
        <v>18656</v>
      </c>
      <c r="M24">
        <v>29040</v>
      </c>
      <c r="N24" s="186">
        <v>327359.91</v>
      </c>
    </row>
    <row r="25" spans="1:14">
      <c r="A25" s="183" t="s">
        <v>1312</v>
      </c>
      <c r="B25" s="184"/>
      <c r="C25" s="184">
        <v>117</v>
      </c>
      <c r="D25" s="185">
        <v>46161</v>
      </c>
      <c r="E25" s="185">
        <v>46258</v>
      </c>
      <c r="F25" s="185"/>
      <c r="G25" s="185"/>
      <c r="H25" s="186">
        <v>1855039.49</v>
      </c>
      <c r="I25" s="186">
        <v>687051.66</v>
      </c>
      <c r="J25" s="186">
        <v>666440.11</v>
      </c>
      <c r="K25">
        <v>5432</v>
      </c>
      <c r="L25">
        <v>4320</v>
      </c>
      <c r="M25">
        <v>18976</v>
      </c>
      <c r="N25" s="186">
        <v>1855039.49</v>
      </c>
    </row>
    <row r="26" spans="1:14">
      <c r="A26" s="183" t="s">
        <v>1313</v>
      </c>
      <c r="B26" s="184"/>
      <c r="C26" s="184">
        <v>124</v>
      </c>
      <c r="D26" s="185">
        <v>46154</v>
      </c>
      <c r="E26" s="185">
        <v>46259</v>
      </c>
      <c r="F26" s="185"/>
      <c r="G26" s="185"/>
      <c r="H26" s="186">
        <v>7638397.94</v>
      </c>
      <c r="I26" s="186">
        <v>4130674.66</v>
      </c>
      <c r="J26" s="186">
        <v>1511097.36</v>
      </c>
      <c r="K26">
        <v>8330</v>
      </c>
      <c r="L26">
        <v>18633</v>
      </c>
      <c r="M26">
        <v>48280</v>
      </c>
      <c r="N26" s="186">
        <v>7638397.94</v>
      </c>
    </row>
    <row r="27" spans="1:14">
      <c r="A27" s="183" t="s">
        <v>1314</v>
      </c>
      <c r="B27" s="184"/>
      <c r="C27" s="184">
        <v>124</v>
      </c>
      <c r="D27" s="185">
        <v>46154</v>
      </c>
      <c r="E27" s="185">
        <v>46259</v>
      </c>
      <c r="F27" s="184"/>
      <c r="G27" s="185"/>
      <c r="H27" s="186">
        <v>5574188.9</v>
      </c>
      <c r="I27" s="186">
        <v>3794057.09</v>
      </c>
      <c r="J27" s="186">
        <v>1400303.82</v>
      </c>
      <c r="K27">
        <v>4966</v>
      </c>
      <c r="L27">
        <v>10961</v>
      </c>
      <c r="M27">
        <v>15072</v>
      </c>
      <c r="N27" s="186">
        <v>5574188.9</v>
      </c>
    </row>
    <row r="28" spans="1:14">
      <c r="A28" s="183" t="s">
        <v>1315</v>
      </c>
      <c r="B28" s="184"/>
      <c r="C28" s="184">
        <v>110</v>
      </c>
      <c r="D28" s="185">
        <v>46174</v>
      </c>
      <c r="E28" s="185">
        <v>46259</v>
      </c>
      <c r="F28" s="184"/>
      <c r="G28" s="185"/>
      <c r="H28" s="186">
        <v>552574.4</v>
      </c>
      <c r="I28" s="186">
        <v>107012.65</v>
      </c>
      <c r="J28" s="186">
        <v>66542.41</v>
      </c>
      <c r="K28">
        <v>2434</v>
      </c>
      <c r="L28">
        <v>3360</v>
      </c>
      <c r="M28">
        <v>14832</v>
      </c>
      <c r="N28" s="186">
        <v>552574.4</v>
      </c>
    </row>
    <row r="29" spans="1:14">
      <c r="A29" s="183" t="s">
        <v>1316</v>
      </c>
      <c r="B29" s="184"/>
      <c r="C29" s="184">
        <v>110</v>
      </c>
      <c r="D29" s="185">
        <v>46174</v>
      </c>
      <c r="E29" s="185">
        <v>46259</v>
      </c>
      <c r="F29" s="185"/>
      <c r="G29" s="185"/>
      <c r="H29" s="186">
        <v>1185596.34</v>
      </c>
      <c r="I29" s="186">
        <v>229604.93</v>
      </c>
      <c r="J29" s="186">
        <v>44251.13</v>
      </c>
      <c r="K29">
        <v>931</v>
      </c>
      <c r="L29">
        <v>4312</v>
      </c>
      <c r="M29">
        <v>16072</v>
      </c>
      <c r="N29" s="186">
        <v>1185596.34</v>
      </c>
    </row>
    <row r="30" spans="1:14">
      <c r="A30" s="183" t="s">
        <v>1317</v>
      </c>
      <c r="B30" s="184"/>
      <c r="C30" s="184">
        <v>46</v>
      </c>
      <c r="D30" s="185">
        <v>46251</v>
      </c>
      <c r="E30" s="185">
        <v>46259</v>
      </c>
      <c r="F30" s="185"/>
      <c r="G30" s="185"/>
      <c r="H30" s="186">
        <v>326038.3</v>
      </c>
      <c r="I30" s="186">
        <v>0</v>
      </c>
      <c r="J30" s="186">
        <v>0</v>
      </c>
      <c r="K30">
        <v>0</v>
      </c>
      <c r="L30">
        <v>0</v>
      </c>
      <c r="M30">
        <v>2304</v>
      </c>
      <c r="N30" s="186">
        <v>326038.3</v>
      </c>
    </row>
    <row r="31" spans="1:14">
      <c r="A31" s="183" t="s">
        <v>1318</v>
      </c>
      <c r="B31" s="184"/>
      <c r="C31" s="184">
        <v>4</v>
      </c>
      <c r="D31" s="185">
        <v>46260</v>
      </c>
      <c r="E31" s="185">
        <v>46264</v>
      </c>
      <c r="F31" s="185"/>
      <c r="G31" s="185"/>
      <c r="H31" s="186">
        <v>128376.44</v>
      </c>
      <c r="I31" s="186">
        <v>0</v>
      </c>
      <c r="J31" s="186">
        <v>0</v>
      </c>
      <c r="K31">
        <v>0</v>
      </c>
      <c r="L31">
        <v>0</v>
      </c>
      <c r="M31">
        <v>384</v>
      </c>
      <c r="N31" s="186">
        <v>128376.44</v>
      </c>
    </row>
    <row r="32" spans="1:14">
      <c r="A32" s="183" t="s">
        <v>1319</v>
      </c>
      <c r="B32" s="184"/>
      <c r="C32" s="184">
        <v>5</v>
      </c>
      <c r="D32" s="185">
        <v>46259</v>
      </c>
      <c r="E32" s="185">
        <v>46264</v>
      </c>
      <c r="F32" s="185"/>
      <c r="G32" s="185"/>
      <c r="H32" s="186">
        <v>962823.23</v>
      </c>
      <c r="I32" s="186">
        <v>0</v>
      </c>
      <c r="J32" s="186">
        <v>0</v>
      </c>
      <c r="K32">
        <v>0</v>
      </c>
      <c r="L32">
        <v>0</v>
      </c>
      <c r="M32">
        <v>1504</v>
      </c>
      <c r="N32" s="186">
        <v>962823.23</v>
      </c>
    </row>
    <row r="33" spans="1:14">
      <c r="A33" s="183"/>
      <c r="B33" s="184"/>
      <c r="C33" s="184"/>
      <c r="D33" s="185"/>
      <c r="E33" s="185"/>
      <c r="F33" s="185"/>
      <c r="G33" s="185"/>
      <c r="H33" s="186"/>
      <c r="I33" s="186"/>
      <c r="J33" s="186"/>
      <c r="N33" s="186"/>
    </row>
    <row r="34" spans="1:14">
      <c r="A34" s="183"/>
      <c r="B34" s="184"/>
      <c r="C34" s="184"/>
      <c r="D34" s="185"/>
      <c r="E34" s="185"/>
      <c r="F34" s="185"/>
      <c r="G34" s="185"/>
      <c r="H34" s="186"/>
      <c r="I34" s="186"/>
      <c r="J34" s="186"/>
      <c r="N34" s="186"/>
    </row>
    <row r="35" ht="15.75" spans="1:14">
      <c r="A35" s="187"/>
      <c r="B35" s="188"/>
      <c r="C35" s="188"/>
      <c r="D35" s="189"/>
      <c r="E35" s="189"/>
      <c r="F35" s="189"/>
      <c r="G35" s="189"/>
      <c r="H35" s="186"/>
      <c r="I35" s="186"/>
      <c r="J35" s="186"/>
      <c r="N35" s="186"/>
    </row>
    <row r="36" spans="1:14">
      <c r="D36" s="43"/>
      <c r="E36" s="43"/>
      <c r="F36" s="43"/>
      <c r="G36" s="43"/>
      <c r="H36" s="186"/>
      <c r="I36" s="186"/>
      <c r="J36" s="186"/>
      <c r="N36" s="186"/>
    </row>
    <row r="37" spans="1:14">
      <c r="D37" s="43"/>
      <c r="E37" s="43"/>
      <c r="F37" s="43"/>
      <c r="G37" s="43"/>
      <c r="H37" s="186"/>
      <c r="I37" s="186"/>
      <c r="J37" s="186"/>
      <c r="N37" s="186"/>
    </row>
    <row r="38" spans="1:14">
      <c r="D38" s="43"/>
      <c r="E38" s="43"/>
      <c r="F38" s="43"/>
      <c r="G38" s="43"/>
      <c r="H38" s="186"/>
      <c r="I38" s="186"/>
      <c r="J38" s="186"/>
      <c r="N38" s="186"/>
    </row>
    <row r="39" spans="1:14">
      <c r="D39" s="43"/>
      <c r="E39" s="43"/>
      <c r="F39" s="43"/>
      <c r="G39" s="43"/>
      <c r="H39" s="186"/>
      <c r="I39" s="186"/>
      <c r="J39" s="186"/>
      <c r="N39" s="186"/>
    </row>
  </sheetData>
  <mergeCells count="1">
    <mergeCell ref="A1:G1"/>
  </mergeCells>
  <conditionalFormatting sqref="F4:F14">
    <cfRule type="cellIs" dxfId="10" priority="1" stopIfTrue="1" operator="equal">
      <formula>"A"</formula>
    </cfRule>
    <cfRule type="cellIs" dxfId="11" priority="2" stopIfTrue="1" operator="equal">
      <formula>"F"</formula>
    </cfRule>
    <cfRule type="cellIs" dxfId="12" priority="3" stopIfTrue="1" operator="equal">
      <formula>$O4</formula>
    </cfRule>
  </conditionalFormatting>
  <pageMargins left="1" right="1" top="1" bottom="1" header="0.5" footer="0.5"/>
  <pageSetup paperSize="8" fitToHeight="0" orientation="portrait"/>
  <headerFooter>
    <oddFooter>&amp;R
&amp;1#&amp;"Aptos"&amp;10&amp;K000000 Data sensitivity - Public</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737540818506"/>
  </sheetPr>
  <dimension ref="A1:Q9"/>
  <sheetViews>
    <sheetView workbookViewId="0">
      <selection activeCell="D6" sqref="D6:G6"/>
    </sheetView>
  </sheetViews>
  <sheetFormatPr defaultColWidth="9" defaultRowHeight="15"/>
  <cols>
    <col min="1" max="1" width="23" customWidth="1"/>
    <col min="2" max="2" width="12.552380952381" customWidth="1"/>
    <col min="3" max="3" width="13.4380952380952" customWidth="1"/>
    <col min="4" max="8" width="12.552380952381" customWidth="1"/>
    <col min="9" max="9" width="14.7809523809524" customWidth="1"/>
    <col min="10" max="11" width="12.552380952381" customWidth="1"/>
    <col min="16" max="16" width="11.4380952380952" customWidth="1"/>
    <col min="17" max="17" width="15.4380952380952" customWidth="1"/>
  </cols>
  <sheetData>
    <row r="1" ht="21.75" spans="1:17">
      <c r="A1" s="120" t="s">
        <v>1320</v>
      </c>
      <c r="B1" s="121"/>
      <c r="C1" s="121"/>
      <c r="D1" s="121"/>
      <c r="E1" s="121"/>
      <c r="F1" s="121"/>
      <c r="G1" s="121"/>
      <c r="H1" s="121"/>
      <c r="I1" s="121"/>
      <c r="J1" s="121"/>
      <c r="K1" s="122"/>
      <c r="P1" s="123" t="str">
        <f>'General Information'!$K$1</f>
        <v>Data Date</v>
      </c>
      <c r="Q1" s="124">
        <f>'General Information'!$L$1</f>
        <v>46286</v>
      </c>
    </row>
    <row r="2" ht="18.75" spans="1:17">
      <c r="A2" s="125" t="s">
        <v>1321</v>
      </c>
      <c r="B2" s="126"/>
      <c r="C2" s="126"/>
      <c r="D2" s="126"/>
      <c r="E2" s="126"/>
      <c r="F2" s="126"/>
      <c r="G2" s="126"/>
      <c r="H2" s="126"/>
      <c r="I2" s="126"/>
      <c r="J2" s="126"/>
      <c r="K2" s="127"/>
    </row>
    <row r="3" ht="15.75" spans="1:17">
      <c r="A3" s="128" t="s">
        <v>1322</v>
      </c>
      <c r="B3" s="129"/>
      <c r="C3" s="129"/>
      <c r="D3" s="129"/>
      <c r="E3" s="130"/>
      <c r="F3" s="131" t="s">
        <v>1323</v>
      </c>
      <c r="G3" s="129"/>
      <c r="H3" s="129"/>
      <c r="I3" s="129"/>
      <c r="J3" s="129"/>
      <c r="K3" s="130"/>
    </row>
    <row r="4" ht="15.75" spans="1:17">
      <c r="A4" s="132" t="s">
        <v>1324</v>
      </c>
      <c r="B4" s="133" t="s">
        <v>1325</v>
      </c>
      <c r="C4" s="133" t="s">
        <v>1326</v>
      </c>
      <c r="D4" s="133" t="s">
        <v>1327</v>
      </c>
      <c r="E4" s="134" t="s">
        <v>368</v>
      </c>
      <c r="F4" s="135" t="s">
        <v>1328</v>
      </c>
      <c r="G4" s="133" t="s">
        <v>1329</v>
      </c>
      <c r="H4" s="133" t="s">
        <v>1330</v>
      </c>
      <c r="I4" s="133" t="s">
        <v>1331</v>
      </c>
      <c r="J4" s="133" t="s">
        <v>1332</v>
      </c>
      <c r="K4" s="134"/>
    </row>
    <row r="5" ht="15.75" spans="1:17">
      <c r="A5" s="136">
        <v>554</v>
      </c>
      <c r="B5" s="137">
        <v>390</v>
      </c>
      <c r="C5" s="137">
        <v>63</v>
      </c>
      <c r="D5" s="137">
        <v>101</v>
      </c>
      <c r="E5" s="138">
        <f>D5/A5</f>
        <v>0.182310469314079</v>
      </c>
      <c r="F5" s="139">
        <f>C5</f>
        <v>63</v>
      </c>
      <c r="G5" s="137">
        <f>D5</f>
        <v>101</v>
      </c>
      <c r="H5" s="137">
        <v>25</v>
      </c>
      <c r="I5" s="140">
        <v>0</v>
      </c>
      <c r="J5" s="141">
        <f>+G5+H5-I5</f>
        <v>126</v>
      </c>
      <c r="K5" s="142"/>
    </row>
    <row r="6" ht="18.75" spans="1:17">
      <c r="A6" s="143" t="s">
        <v>1333</v>
      </c>
      <c r="B6" s="144"/>
      <c r="C6" s="145"/>
      <c r="D6" s="146" t="s">
        <v>1334</v>
      </c>
      <c r="E6" s="144"/>
      <c r="F6" s="144"/>
      <c r="G6" s="145"/>
      <c r="H6" s="146" t="s">
        <v>1335</v>
      </c>
      <c r="I6" s="144"/>
      <c r="J6" s="144"/>
      <c r="K6" s="145"/>
    </row>
    <row r="7" ht="15.6" customHeight="1" spans="1:17">
      <c r="A7" s="147"/>
      <c r="B7" s="148"/>
      <c r="C7" s="149"/>
      <c r="D7" s="150" t="s">
        <v>1336</v>
      </c>
      <c r="E7" s="151"/>
      <c r="F7" s="151" t="s">
        <v>1337</v>
      </c>
      <c r="G7" s="152"/>
      <c r="H7" s="153"/>
      <c r="I7" s="148"/>
      <c r="J7" s="148"/>
      <c r="K7" s="149"/>
    </row>
    <row r="8" ht="15.75" spans="1:17">
      <c r="A8" s="132" t="s">
        <v>1338</v>
      </c>
      <c r="B8" s="133" t="s">
        <v>1339</v>
      </c>
      <c r="C8" s="134" t="s">
        <v>1340</v>
      </c>
      <c r="D8" s="135" t="s">
        <v>1338</v>
      </c>
      <c r="E8" s="133" t="s">
        <v>1339</v>
      </c>
      <c r="F8" s="133" t="s">
        <v>1338</v>
      </c>
      <c r="G8" s="134" t="s">
        <v>1339</v>
      </c>
      <c r="H8" s="135" t="s">
        <v>1338</v>
      </c>
      <c r="I8" s="133" t="s">
        <v>1339</v>
      </c>
      <c r="J8" s="133" t="s">
        <v>1332</v>
      </c>
      <c r="K8" s="134"/>
    </row>
    <row r="9" ht="15.75" spans="1:17">
      <c r="A9" s="154">
        <v>0</v>
      </c>
      <c r="B9" s="155">
        <v>0</v>
      </c>
      <c r="C9" s="156">
        <f>A9-B9</f>
        <v>0</v>
      </c>
      <c r="D9" s="157">
        <v>33</v>
      </c>
      <c r="E9" s="155">
        <v>33</v>
      </c>
      <c r="F9" s="155">
        <v>225</v>
      </c>
      <c r="G9" s="158">
        <v>225</v>
      </c>
      <c r="H9" s="157">
        <v>29</v>
      </c>
      <c r="I9" s="155">
        <v>28</v>
      </c>
      <c r="J9" s="159">
        <f>H9-I9</f>
        <v>1</v>
      </c>
      <c r="K9" s="156"/>
    </row>
  </sheetData>
  <mergeCells count="9">
    <mergeCell ref="A3:E3"/>
    <mergeCell ref="F3:K3"/>
    <mergeCell ref="J5:K5"/>
    <mergeCell ref="D6:G6"/>
    <mergeCell ref="D7:E7"/>
    <mergeCell ref="F7:G7"/>
    <mergeCell ref="J9:K9"/>
    <mergeCell ref="A6:C7"/>
    <mergeCell ref="H6:K7"/>
  </mergeCells>
  <conditionalFormatting sqref="I5">
    <cfRule type="cellIs" dxfId="6"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{d3990e71-c77f-4a9a-87e3-72cb65cf9cf9}</x14:id>
        </ext>
      </extLst>
    </cfRule>
  </conditionalFormatting>
  <conditionalFormatting sqref="J9:K9">
    <cfRule type="dataBar" priority="2">
      <dataBar>
        <cfvo type="min"/>
        <cfvo type="max"/>
        <color rgb="FF63C384"/>
      </dataBar>
      <extLst>
        <ext xmlns:x14="http://schemas.microsoft.com/office/spreadsheetml/2009/9/main" uri="{B025F937-C7B1-47D3-B67F-A62EFF666E3E}">
          <x14:id>{a090e0fd-180a-4332-bf33-0879280c6681}</x14:id>
        </ext>
      </extLst>
    </cfRule>
  </conditionalFormatting>
  <pageMargins left="1" right="1" top="1" bottom="1" header="0.5" footer="0.5"/>
  <pageSetup paperSize="8" scale="86" orientation="landscape"/>
  <headerFooter>
    <oddFooter>&amp;R
&amp;1#&amp;"Aptos"&amp;10&amp;K000000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d3990e71-c77f-4a9a-87e3-72cb65cf9cf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a090e0fd-180a-4332-bf33-0879280c66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4" tint="0.799737540818506"/>
  </sheetPr>
  <dimension ref="A1:AH83"/>
  <sheetViews>
    <sheetView view="pageBreakPreview" zoomScale="70" zoomScaleNormal="90" workbookViewId="0">
      <selection activeCell="A4" sqref="A4:A9"/>
    </sheetView>
  </sheetViews>
  <sheetFormatPr defaultColWidth="9" defaultRowHeight="15"/>
  <cols>
    <col min="1" max="1" width="11.4380952380952" customWidth="1"/>
    <col min="2" max="2" width="22.4380952380952" customWidth="1"/>
    <col min="3" max="3" width="14.552380952381" customWidth="1"/>
    <col min="4" max="4" width="14" customWidth="1"/>
    <col min="5" max="5" width="14.552380952381" customWidth="1"/>
    <col min="6" max="8" width="15.4380952380952" customWidth="1"/>
    <col min="9" max="9" width="14.552380952381" customWidth="1"/>
    <col min="10" max="10" width="14" customWidth="1"/>
    <col min="11" max="12" width="14.552380952381" customWidth="1"/>
    <col min="13" max="13" width="14.4380952380952" customWidth="1"/>
    <col min="14" max="15" width="14.552380952381" customWidth="1"/>
    <col min="16" max="16" width="13.4380952380952" customWidth="1"/>
    <col min="17" max="18" width="15.4380952380952" customWidth="1"/>
    <col min="19" max="24" width="12" customWidth="1"/>
    <col min="25" max="29" width="13.4380952380952" customWidth="1"/>
    <col min="30" max="34" width="14.4380952380952" customWidth="1"/>
  </cols>
  <sheetData>
    <row r="1" ht="15.75" spans="1:28">
      <c r="B1" s="48">
        <v>15898659.14</v>
      </c>
      <c r="E1" s="48">
        <f>SUM(E5:E34)</f>
        <v>15898659.14</v>
      </c>
      <c r="K1">
        <v>0.85</v>
      </c>
    </row>
    <row r="2" spans="1:28">
      <c r="A2" s="97"/>
      <c r="B2" s="50" t="s">
        <v>1341</v>
      </c>
      <c r="C2" s="51"/>
      <c r="D2" s="52"/>
      <c r="E2" s="53" t="s">
        <v>1342</v>
      </c>
      <c r="F2" s="54"/>
      <c r="G2" s="55"/>
      <c r="H2" s="56" t="s">
        <v>1343</v>
      </c>
      <c r="I2" s="57"/>
      <c r="J2" s="55"/>
      <c r="K2" s="98" t="s">
        <v>1344</v>
      </c>
      <c r="L2" s="99"/>
      <c r="M2" s="55"/>
      <c r="N2" s="58" t="s">
        <v>1345</v>
      </c>
      <c r="O2" s="59"/>
      <c r="P2" s="60"/>
      <c r="Q2" s="61" t="s">
        <v>1346</v>
      </c>
      <c r="R2" s="62"/>
    </row>
    <row r="3" ht="15.75" spans="1:28">
      <c r="A3" s="100" t="s">
        <v>1264</v>
      </c>
      <c r="B3" s="64" t="s">
        <v>1347</v>
      </c>
      <c r="C3" s="65" t="s">
        <v>1348</v>
      </c>
      <c r="D3" s="66" t="s">
        <v>368</v>
      </c>
      <c r="E3" s="64" t="s">
        <v>1347</v>
      </c>
      <c r="F3" s="65" t="s">
        <v>1348</v>
      </c>
      <c r="G3" s="65" t="s">
        <v>368</v>
      </c>
      <c r="H3" s="64" t="s">
        <v>1347</v>
      </c>
      <c r="I3" s="65" t="s">
        <v>1348</v>
      </c>
      <c r="J3" s="65" t="s">
        <v>368</v>
      </c>
      <c r="K3" s="64" t="s">
        <v>1347</v>
      </c>
      <c r="L3" s="65" t="s">
        <v>1348</v>
      </c>
      <c r="M3" s="65" t="s">
        <v>368</v>
      </c>
      <c r="N3" s="64" t="s">
        <v>1347</v>
      </c>
      <c r="O3" s="65" t="s">
        <v>1349</v>
      </c>
      <c r="P3" s="65"/>
      <c r="Q3" s="64" t="s">
        <v>1264</v>
      </c>
      <c r="R3" s="67" t="s">
        <v>1348</v>
      </c>
      <c r="S3" s="68"/>
      <c r="AB3" s="101"/>
    </row>
    <row r="4" spans="1:28">
      <c r="A4" s="69">
        <v>46146</v>
      </c>
      <c r="B4" s="102">
        <v>0</v>
      </c>
      <c r="C4" s="103">
        <f>D4*$B$1</f>
        <v>0</v>
      </c>
      <c r="D4" s="104">
        <v>0</v>
      </c>
      <c r="E4" s="102">
        <v>0</v>
      </c>
      <c r="F4" s="103">
        <f>G4*$B$1</f>
        <v>0</v>
      </c>
      <c r="G4" s="104">
        <v>0</v>
      </c>
      <c r="H4" s="70">
        <v>0</v>
      </c>
      <c r="I4" s="103">
        <v>0</v>
      </c>
      <c r="J4" s="105">
        <v>0</v>
      </c>
      <c r="K4" s="106"/>
      <c r="L4" s="107"/>
      <c r="M4" s="107"/>
      <c r="N4" s="106"/>
      <c r="O4" s="107"/>
      <c r="P4" s="107"/>
      <c r="Q4" s="106"/>
      <c r="R4" s="107"/>
      <c r="S4" s="101"/>
      <c r="AB4" s="101"/>
    </row>
    <row r="5" spans="1:28">
      <c r="A5" s="69">
        <v>46177</v>
      </c>
      <c r="B5" s="102">
        <f>C5-C4</f>
        <v>12718.927312</v>
      </c>
      <c r="C5" s="103">
        <f t="shared" ref="C5:C9" si="0">D5*$B$1</f>
        <v>12718.927312</v>
      </c>
      <c r="D5" s="104">
        <v>0.0008</v>
      </c>
      <c r="E5" s="102">
        <f>F5-F4</f>
        <v>12718.927312</v>
      </c>
      <c r="F5" s="103">
        <f t="shared" ref="F5:F9" si="1">G5*$B$1</f>
        <v>12718.927312</v>
      </c>
      <c r="G5" s="104">
        <v>0.0008</v>
      </c>
      <c r="H5" s="70">
        <v>0</v>
      </c>
      <c r="I5" s="103">
        <v>0</v>
      </c>
      <c r="J5" s="105">
        <v>0</v>
      </c>
      <c r="K5" s="72"/>
      <c r="L5" s="47"/>
      <c r="M5" s="71"/>
      <c r="N5" s="70"/>
      <c r="O5" s="47"/>
      <c r="P5" s="71"/>
      <c r="Q5" s="70"/>
      <c r="R5" s="47"/>
      <c r="T5" s="73" t="s">
        <v>1350</v>
      </c>
    </row>
    <row r="6" spans="1:28">
      <c r="A6" s="69">
        <v>46207</v>
      </c>
      <c r="B6" s="102">
        <f t="shared" ref="B6:B9" si="2">C6-C5</f>
        <v>1494473.95916</v>
      </c>
      <c r="C6" s="103">
        <f t="shared" si="0"/>
        <v>1507192.886472</v>
      </c>
      <c r="D6" s="104">
        <v>0.0948</v>
      </c>
      <c r="E6" s="102">
        <f t="shared" ref="E6:E9" si="3">F6-F5</f>
        <v>1494473.95916</v>
      </c>
      <c r="F6" s="103">
        <f t="shared" si="1"/>
        <v>1507192.886472</v>
      </c>
      <c r="G6" s="104">
        <v>0.0948</v>
      </c>
      <c r="H6" s="70">
        <v>952329.682486</v>
      </c>
      <c r="I6" s="47">
        <v>952329.682486</v>
      </c>
      <c r="J6" s="71">
        <v>0.0599</v>
      </c>
      <c r="K6" s="70"/>
      <c r="L6" s="47"/>
      <c r="M6" s="71"/>
      <c r="N6" s="70"/>
      <c r="O6" s="47"/>
      <c r="P6" s="71"/>
      <c r="Q6" s="70"/>
      <c r="R6" s="47"/>
    </row>
    <row r="7" spans="1:28">
      <c r="A7" s="69">
        <v>46238</v>
      </c>
      <c r="B7" s="102">
        <f t="shared" si="2"/>
        <v>2982588.454664</v>
      </c>
      <c r="C7" s="103">
        <f t="shared" si="0"/>
        <v>4489781.341136</v>
      </c>
      <c r="D7" s="71">
        <v>0.2824</v>
      </c>
      <c r="E7" s="102">
        <f t="shared" si="3"/>
        <v>2982588.454664</v>
      </c>
      <c r="F7" s="103">
        <f t="shared" si="1"/>
        <v>4489781.341136</v>
      </c>
      <c r="G7" s="71">
        <v>0.2824</v>
      </c>
      <c r="H7" s="70">
        <v>156937.898211712</v>
      </c>
      <c r="I7" s="47">
        <v>1109267.58069771</v>
      </c>
      <c r="J7" s="75">
        <v>0.1612</v>
      </c>
      <c r="K7" s="70"/>
      <c r="L7" s="47"/>
      <c r="M7" s="71"/>
      <c r="N7" s="70"/>
      <c r="O7" s="47"/>
      <c r="P7" s="71"/>
      <c r="Q7" s="70"/>
      <c r="R7" s="47"/>
    </row>
    <row r="8" spans="1:28">
      <c r="A8" s="69">
        <v>46269</v>
      </c>
      <c r="B8" s="102">
        <f t="shared" si="2"/>
        <v>10027284.319598</v>
      </c>
      <c r="C8" s="103">
        <f t="shared" si="0"/>
        <v>14517065.660734</v>
      </c>
      <c r="D8" s="71">
        <v>0.9131</v>
      </c>
      <c r="E8" s="102">
        <f t="shared" si="3"/>
        <v>10027284.319598</v>
      </c>
      <c r="F8" s="103">
        <f t="shared" si="1"/>
        <v>14517065.660734</v>
      </c>
      <c r="G8" s="71">
        <v>0.9131</v>
      </c>
      <c r="H8" s="70">
        <v>156937.898211712</v>
      </c>
      <c r="I8" s="47">
        <f>J8*B1</f>
        <v>6254450.72393395</v>
      </c>
      <c r="J8" s="71">
        <f>Progress!H19</f>
        <v>0.393394856060418</v>
      </c>
      <c r="K8" s="70"/>
      <c r="L8" s="47"/>
      <c r="M8" s="71"/>
      <c r="N8" s="70"/>
      <c r="O8" s="47"/>
      <c r="P8" s="71"/>
      <c r="Q8" s="70"/>
      <c r="R8" s="47"/>
    </row>
    <row r="9" spans="1:28">
      <c r="A9" s="69">
        <v>46299</v>
      </c>
      <c r="B9" s="102">
        <f t="shared" si="2"/>
        <v>1381593.479266</v>
      </c>
      <c r="C9" s="103">
        <f t="shared" si="0"/>
        <v>15898659.14</v>
      </c>
      <c r="D9" s="71">
        <v>1</v>
      </c>
      <c r="E9" s="102">
        <f t="shared" si="3"/>
        <v>1381593.479266</v>
      </c>
      <c r="F9" s="103">
        <f t="shared" si="1"/>
        <v>15898659.14</v>
      </c>
      <c r="G9" s="71">
        <v>1</v>
      </c>
      <c r="H9" s="70"/>
      <c r="I9" s="47"/>
      <c r="J9" s="71"/>
      <c r="K9" s="70"/>
      <c r="L9" s="47"/>
      <c r="M9" s="71"/>
      <c r="N9" s="70"/>
      <c r="O9" s="47"/>
      <c r="P9" s="71"/>
      <c r="Q9" s="70"/>
      <c r="R9" s="47"/>
    </row>
    <row r="10" spans="1:28">
      <c r="A10" s="69"/>
      <c r="B10" s="70"/>
      <c r="C10" s="47"/>
      <c r="D10" s="71"/>
      <c r="E10" s="70"/>
      <c r="F10" s="47"/>
      <c r="G10" s="71"/>
      <c r="H10" s="70"/>
      <c r="I10" s="47"/>
      <c r="J10" s="71"/>
      <c r="K10" s="70"/>
      <c r="L10" s="47"/>
      <c r="M10" s="71"/>
      <c r="N10" s="70"/>
      <c r="O10" s="47"/>
      <c r="P10" s="71"/>
      <c r="Q10" s="70"/>
      <c r="R10" s="47"/>
    </row>
    <row r="11" spans="1:28">
      <c r="A11" s="69"/>
      <c r="B11" s="70"/>
      <c r="C11" s="47"/>
      <c r="D11" s="71"/>
      <c r="E11" s="70"/>
      <c r="F11" s="47"/>
      <c r="G11" s="71"/>
      <c r="H11" s="70"/>
      <c r="I11" s="47"/>
      <c r="J11" s="71"/>
      <c r="K11" s="70"/>
      <c r="L11" s="47"/>
      <c r="M11" s="71"/>
      <c r="N11" s="70"/>
      <c r="O11" s="47"/>
      <c r="P11" s="71"/>
      <c r="Q11" s="70"/>
      <c r="R11" s="47"/>
    </row>
    <row r="12" spans="1:28">
      <c r="A12" s="69"/>
      <c r="B12" s="70"/>
      <c r="C12" s="47"/>
      <c r="D12" s="71"/>
      <c r="E12" s="70"/>
      <c r="F12" s="47"/>
      <c r="G12" s="71"/>
      <c r="H12" s="70"/>
      <c r="I12" s="47"/>
      <c r="J12" s="71"/>
      <c r="K12" s="72"/>
      <c r="L12" s="47"/>
      <c r="M12" s="71"/>
      <c r="N12" s="70"/>
      <c r="O12" s="47"/>
      <c r="P12" s="71"/>
      <c r="Q12" s="70"/>
      <c r="R12" s="47"/>
    </row>
    <row r="13" spans="1:28">
      <c r="A13" s="69"/>
      <c r="B13" s="70"/>
      <c r="C13" s="47"/>
      <c r="D13" s="71"/>
      <c r="E13" s="70"/>
      <c r="F13" s="47"/>
      <c r="G13" s="71"/>
      <c r="H13" s="70"/>
      <c r="I13" s="47"/>
      <c r="J13" s="71"/>
      <c r="K13" s="70"/>
      <c r="L13" s="47"/>
      <c r="M13" s="71"/>
      <c r="N13" s="70"/>
      <c r="O13" s="47"/>
      <c r="P13" s="71"/>
      <c r="Q13" s="70"/>
      <c r="R13" s="47"/>
    </row>
    <row r="14" spans="1:28">
      <c r="A14" s="69"/>
      <c r="B14" s="70"/>
      <c r="C14" s="47"/>
      <c r="D14" s="71"/>
      <c r="E14" s="70"/>
      <c r="F14" s="47"/>
      <c r="G14" s="71"/>
      <c r="H14" s="70"/>
      <c r="I14" s="47"/>
      <c r="J14" s="71"/>
      <c r="K14" s="70"/>
      <c r="L14" s="47"/>
      <c r="M14" s="71"/>
      <c r="N14" s="70"/>
      <c r="O14" s="47"/>
      <c r="P14" s="71"/>
      <c r="Q14" s="70"/>
      <c r="R14" s="47"/>
    </row>
    <row r="15" spans="1:28">
      <c r="A15" s="69"/>
      <c r="B15" s="70"/>
      <c r="C15" s="47"/>
      <c r="D15" s="71"/>
      <c r="E15" s="70"/>
      <c r="F15" s="47"/>
      <c r="G15" s="71"/>
      <c r="H15" s="70"/>
      <c r="I15" s="47"/>
      <c r="J15" s="71"/>
      <c r="K15" s="70"/>
      <c r="L15" s="47"/>
      <c r="M15" s="71"/>
      <c r="N15" s="70"/>
      <c r="O15" s="47"/>
      <c r="P15" s="71"/>
      <c r="Q15" s="70"/>
      <c r="R15" s="47"/>
    </row>
    <row r="16" spans="1:28">
      <c r="A16" s="69"/>
      <c r="B16" s="70"/>
      <c r="C16" s="47"/>
      <c r="D16" s="71"/>
      <c r="E16" s="70"/>
      <c r="F16" s="47"/>
      <c r="G16" s="71"/>
      <c r="H16" s="70"/>
      <c r="I16" s="47"/>
      <c r="J16" s="71"/>
      <c r="K16" s="70"/>
      <c r="L16" s="47"/>
      <c r="M16" s="71"/>
      <c r="N16" s="70"/>
      <c r="O16" s="47"/>
      <c r="P16" s="71"/>
      <c r="Q16" s="70"/>
      <c r="R16" s="47"/>
    </row>
    <row r="17" spans="1:21">
      <c r="A17" s="69"/>
      <c r="B17" s="70"/>
      <c r="C17" s="47"/>
      <c r="D17" s="71"/>
      <c r="E17" s="70"/>
      <c r="F17" s="47"/>
      <c r="G17" s="71"/>
      <c r="H17" s="70"/>
      <c r="I17" s="47"/>
      <c r="J17" s="71"/>
      <c r="K17" s="70"/>
      <c r="L17" s="47"/>
      <c r="M17" s="71"/>
      <c r="N17" s="70"/>
      <c r="O17" s="47"/>
      <c r="P17" s="71"/>
      <c r="Q17" s="70"/>
      <c r="R17" s="47"/>
    </row>
    <row r="18" spans="1:21">
      <c r="A18" s="69"/>
      <c r="B18" s="70"/>
      <c r="C18" s="47"/>
      <c r="D18" s="71"/>
      <c r="E18" s="70"/>
      <c r="F18" s="47"/>
      <c r="G18" s="71"/>
      <c r="H18" s="70"/>
      <c r="I18" s="47"/>
      <c r="J18" s="71"/>
      <c r="K18" s="70"/>
      <c r="L18" s="47"/>
      <c r="M18" s="71"/>
      <c r="N18" s="70"/>
      <c r="P18" s="71"/>
      <c r="Q18" s="70"/>
      <c r="R18" s="47"/>
    </row>
    <row r="19" spans="1:21">
      <c r="A19" s="69"/>
      <c r="B19" s="70"/>
      <c r="C19" s="47"/>
      <c r="D19" s="71"/>
      <c r="E19" s="70"/>
      <c r="F19" s="47"/>
      <c r="G19" s="71"/>
      <c r="H19" s="70"/>
      <c r="I19" s="47"/>
      <c r="J19" s="71"/>
      <c r="K19" s="70"/>
      <c r="L19" s="47"/>
      <c r="M19" s="71"/>
      <c r="N19" s="70"/>
      <c r="O19" s="47"/>
      <c r="P19" s="71"/>
      <c r="Q19" s="70"/>
      <c r="R19" s="47"/>
    </row>
    <row r="20" spans="1:21">
      <c r="A20" s="69"/>
      <c r="B20" s="70"/>
      <c r="C20" s="47"/>
      <c r="D20" s="71"/>
      <c r="E20" s="70"/>
      <c r="F20" s="47"/>
      <c r="G20" s="71"/>
      <c r="H20" s="70"/>
      <c r="I20" s="47"/>
      <c r="J20" s="71"/>
      <c r="K20" s="70"/>
      <c r="L20" s="47"/>
      <c r="M20" s="71"/>
      <c r="N20" s="70"/>
      <c r="O20" s="47"/>
      <c r="P20" s="71"/>
      <c r="Q20" s="70"/>
      <c r="R20" s="47"/>
    </row>
    <row r="21" spans="1:21">
      <c r="A21" s="69"/>
      <c r="B21" s="70"/>
      <c r="C21" s="47"/>
      <c r="D21" s="71"/>
      <c r="E21" s="70"/>
      <c r="F21" s="47"/>
      <c r="G21" s="71"/>
      <c r="H21" s="70"/>
      <c r="I21" s="47"/>
      <c r="J21" s="71"/>
      <c r="K21" s="70"/>
      <c r="L21" s="47"/>
      <c r="M21" s="71"/>
      <c r="N21" s="70"/>
      <c r="O21" s="47"/>
      <c r="P21" s="71"/>
      <c r="Q21" s="70"/>
      <c r="R21" s="47"/>
      <c r="U21" s="73" t="s">
        <v>1351</v>
      </c>
    </row>
    <row r="22" spans="1:21">
      <c r="A22" s="69"/>
      <c r="B22" s="70"/>
      <c r="C22" s="47"/>
      <c r="D22" s="71"/>
      <c r="E22" s="70"/>
      <c r="F22" s="47"/>
      <c r="G22" s="71"/>
      <c r="H22" s="70"/>
      <c r="I22" s="47"/>
      <c r="J22" s="77"/>
      <c r="K22" s="70"/>
      <c r="L22" s="47"/>
      <c r="M22" s="71"/>
      <c r="N22" s="70"/>
      <c r="O22" s="47"/>
      <c r="P22" s="71"/>
      <c r="Q22" s="70"/>
      <c r="R22" s="47"/>
    </row>
    <row r="23" spans="1:21">
      <c r="A23" s="69"/>
      <c r="B23" s="70"/>
      <c r="C23" s="47"/>
      <c r="D23" s="71"/>
      <c r="E23" s="70"/>
      <c r="F23" s="47"/>
      <c r="G23" s="71"/>
      <c r="H23" s="70"/>
      <c r="I23" s="47"/>
      <c r="J23" s="77"/>
      <c r="K23" s="70"/>
      <c r="L23" s="47"/>
      <c r="M23" s="71"/>
      <c r="N23" s="70"/>
      <c r="O23" s="47"/>
      <c r="P23" s="71"/>
      <c r="Q23" s="70"/>
      <c r="R23" s="47"/>
    </row>
    <row r="24" spans="1:21">
      <c r="A24" s="69"/>
      <c r="B24" s="70"/>
      <c r="C24" s="47"/>
      <c r="D24" s="71"/>
      <c r="E24" s="70"/>
      <c r="F24" s="47"/>
      <c r="G24" s="71"/>
      <c r="H24" s="70"/>
      <c r="I24" s="47"/>
      <c r="J24" s="77"/>
      <c r="K24" s="70"/>
      <c r="L24" s="47"/>
      <c r="M24" s="71"/>
      <c r="N24" s="70"/>
      <c r="O24" s="47"/>
      <c r="P24" s="71"/>
      <c r="Q24" s="70"/>
      <c r="R24" s="47"/>
    </row>
    <row r="25" spans="1:21">
      <c r="A25" s="69"/>
      <c r="B25" s="70"/>
      <c r="C25" s="47"/>
      <c r="D25" s="71"/>
      <c r="E25" s="70"/>
      <c r="F25" s="47"/>
      <c r="G25" s="71"/>
      <c r="H25" s="70"/>
      <c r="I25" s="47"/>
      <c r="J25" s="77"/>
      <c r="K25" s="70"/>
      <c r="L25" s="47"/>
      <c r="M25" s="71"/>
      <c r="N25" s="70"/>
      <c r="O25" s="47"/>
      <c r="P25" s="71"/>
      <c r="Q25" s="70"/>
      <c r="R25" s="47"/>
    </row>
    <row r="26" spans="1:21">
      <c r="A26" s="69"/>
      <c r="B26" s="70"/>
      <c r="C26" s="47"/>
      <c r="D26" s="71"/>
      <c r="E26" s="70"/>
      <c r="F26" s="47"/>
      <c r="G26" s="71"/>
      <c r="H26" s="70"/>
      <c r="I26" s="47"/>
      <c r="J26" s="77"/>
      <c r="K26" s="70"/>
      <c r="L26" s="47"/>
      <c r="M26" s="71"/>
      <c r="N26" s="70"/>
      <c r="O26" s="47"/>
      <c r="P26" s="71"/>
      <c r="Q26" s="70"/>
      <c r="R26" s="47"/>
    </row>
    <row r="27" spans="1:21">
      <c r="A27" s="69"/>
      <c r="B27" s="70"/>
      <c r="C27" s="108"/>
      <c r="D27" s="71"/>
      <c r="E27" s="70"/>
      <c r="F27" s="47"/>
      <c r="G27" s="71"/>
      <c r="H27" s="70"/>
      <c r="I27" s="47"/>
      <c r="J27" s="77"/>
      <c r="K27" s="70"/>
      <c r="L27" s="47"/>
      <c r="M27" s="71"/>
      <c r="N27" s="70"/>
      <c r="O27" s="47" t="s">
        <v>527</v>
      </c>
      <c r="P27" s="71"/>
      <c r="Q27" s="70"/>
      <c r="R27" s="47"/>
    </row>
    <row r="28" spans="1:21">
      <c r="A28" s="69"/>
      <c r="B28" s="70"/>
      <c r="C28" s="47"/>
      <c r="D28" s="77"/>
      <c r="E28" s="70"/>
      <c r="F28" s="47"/>
      <c r="G28" s="77"/>
      <c r="H28" s="70"/>
      <c r="I28" s="47"/>
      <c r="J28" s="77"/>
      <c r="K28" s="70"/>
      <c r="L28" s="47"/>
      <c r="M28" s="71"/>
      <c r="N28" s="70"/>
      <c r="O28" s="47"/>
      <c r="P28" s="71"/>
      <c r="Q28" s="70"/>
      <c r="R28" s="47"/>
    </row>
    <row r="29" spans="1:21">
      <c r="A29" s="69"/>
      <c r="B29" s="70"/>
      <c r="C29" s="47"/>
      <c r="D29" s="77"/>
      <c r="E29" s="70"/>
      <c r="F29" s="47"/>
      <c r="G29" s="77"/>
      <c r="H29" s="70"/>
      <c r="I29" s="47"/>
      <c r="J29" s="77"/>
      <c r="K29" s="70"/>
      <c r="L29" s="47"/>
      <c r="M29" s="77"/>
      <c r="N29" s="70"/>
      <c r="O29" s="47"/>
      <c r="P29" s="71"/>
      <c r="Q29" s="70"/>
      <c r="R29" s="47"/>
      <c r="S29" s="109"/>
    </row>
    <row r="30" spans="1:21">
      <c r="A30" s="69"/>
      <c r="B30" s="70"/>
      <c r="C30" s="47"/>
      <c r="D30" s="77"/>
      <c r="E30" s="70"/>
      <c r="F30" s="47"/>
      <c r="G30" s="77"/>
      <c r="H30" s="70"/>
      <c r="I30" s="47"/>
      <c r="J30" s="77"/>
      <c r="K30" s="70"/>
      <c r="L30" s="47"/>
      <c r="M30" s="77"/>
      <c r="N30" s="70"/>
      <c r="O30" s="47"/>
      <c r="P30" s="71"/>
      <c r="Q30" s="70"/>
      <c r="R30" s="47"/>
    </row>
    <row r="31" spans="1:21">
      <c r="A31" s="69"/>
      <c r="B31" s="70"/>
      <c r="C31" s="47"/>
      <c r="D31" s="77"/>
      <c r="E31" s="70"/>
      <c r="F31" s="47"/>
      <c r="G31" s="77"/>
      <c r="H31" s="70"/>
      <c r="I31" s="47"/>
      <c r="J31" s="77"/>
      <c r="K31" s="70"/>
      <c r="L31" s="47"/>
      <c r="M31" s="77"/>
      <c r="N31" s="70"/>
      <c r="O31" s="47"/>
      <c r="P31" s="71"/>
      <c r="Q31" s="70"/>
      <c r="R31" s="79"/>
    </row>
    <row r="32" spans="1:21">
      <c r="A32" s="69"/>
      <c r="B32" s="70"/>
      <c r="C32" s="47"/>
      <c r="D32" s="77"/>
      <c r="E32" s="70"/>
      <c r="F32" s="47"/>
      <c r="G32" s="77"/>
      <c r="H32" s="70"/>
      <c r="I32" s="47"/>
      <c r="J32" s="77"/>
      <c r="K32" s="70"/>
      <c r="L32" s="47"/>
      <c r="M32" s="77"/>
      <c r="N32" s="70"/>
      <c r="O32" s="47"/>
      <c r="P32" s="71"/>
      <c r="Q32" s="70"/>
      <c r="R32" s="79"/>
    </row>
    <row r="33" spans="1:34">
      <c r="A33" s="69"/>
      <c r="B33" s="70"/>
      <c r="C33" s="47"/>
      <c r="D33" s="77"/>
      <c r="E33" s="70"/>
      <c r="F33" s="47"/>
      <c r="G33" s="77"/>
      <c r="H33" s="70"/>
      <c r="I33" s="47"/>
      <c r="J33" s="77"/>
      <c r="K33" s="70"/>
      <c r="L33" s="47"/>
      <c r="M33" s="77"/>
      <c r="N33" s="70"/>
      <c r="O33" s="47"/>
      <c r="P33" s="71"/>
      <c r="Q33" s="70"/>
      <c r="R33" s="79"/>
    </row>
    <row r="34" spans="1:34">
      <c r="A34" s="69"/>
      <c r="B34" s="70"/>
      <c r="C34" s="47"/>
      <c r="D34" s="77"/>
      <c r="E34" s="70"/>
      <c r="F34" s="47"/>
      <c r="G34" s="77"/>
      <c r="H34" s="70"/>
      <c r="I34" s="47"/>
      <c r="J34" s="77"/>
      <c r="K34" s="70"/>
      <c r="L34" s="47"/>
      <c r="M34" s="77"/>
      <c r="N34" s="70"/>
      <c r="O34" s="47"/>
      <c r="P34" s="71"/>
      <c r="Q34" s="70"/>
      <c r="R34" s="79"/>
    </row>
    <row r="35" spans="1:34">
      <c r="A35" s="81"/>
      <c r="B35" s="81"/>
      <c r="C35" s="81"/>
      <c r="D35" s="81"/>
      <c r="E35" s="81"/>
      <c r="F35" s="81"/>
      <c r="G35" s="81"/>
      <c r="H35" s="81"/>
      <c r="I35" s="81"/>
      <c r="J35" s="81"/>
      <c r="K35" s="81"/>
      <c r="L35" s="81"/>
      <c r="M35" s="81"/>
      <c r="N35" s="81"/>
      <c r="O35" s="81"/>
      <c r="P35" s="81"/>
      <c r="Q35" s="81"/>
      <c r="R35" s="81"/>
    </row>
    <row r="36" ht="15.75" spans="1:34">
      <c r="H36" s="110"/>
    </row>
    <row r="37" ht="27.75" spans="1:34">
      <c r="A37" s="111"/>
      <c r="B37" s="112" t="s">
        <v>1352</v>
      </c>
      <c r="C37" s="113"/>
      <c r="D37" s="113"/>
      <c r="E37" s="113"/>
      <c r="F37" s="113"/>
      <c r="G37" s="113"/>
      <c r="H37" s="113"/>
      <c r="I37" s="113"/>
      <c r="J37" s="113"/>
      <c r="K37" s="113"/>
      <c r="L37" s="113"/>
      <c r="M37" s="113"/>
      <c r="N37" s="113"/>
      <c r="O37" s="113"/>
      <c r="P37" s="113"/>
      <c r="Q37" s="113"/>
      <c r="R37" s="113"/>
      <c r="S37" s="113"/>
      <c r="T37" s="114"/>
      <c r="U37" s="85"/>
      <c r="V37" s="85"/>
      <c r="W37" s="111"/>
      <c r="X37" s="111"/>
    </row>
    <row r="38" ht="15.75" spans="1:34">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row>
    <row r="39" spans="1:34">
      <c r="I39" s="87"/>
      <c r="J39" s="109"/>
      <c r="K39" s="109"/>
    </row>
    <row r="40" spans="1:34">
      <c r="I40" s="87"/>
      <c r="J40" s="109"/>
      <c r="K40" s="109"/>
    </row>
    <row r="41" ht="14.55" customHeight="1" spans="1:34">
      <c r="H41" s="48"/>
      <c r="K41" s="87"/>
      <c r="W41" s="43"/>
      <c r="X41" s="43"/>
      <c r="Y41" s="43"/>
      <c r="Z41" s="43"/>
      <c r="AA41" s="43"/>
      <c r="AB41" s="43"/>
      <c r="AC41" s="43"/>
      <c r="AD41" s="43"/>
      <c r="AE41" s="43"/>
      <c r="AF41" s="43"/>
      <c r="AG41" s="43"/>
      <c r="AH41" s="43"/>
    </row>
    <row r="42" ht="14.55" customHeight="1" spans="1:34">
      <c r="H42" s="43"/>
      <c r="I42" s="43"/>
      <c r="K42" s="43"/>
      <c r="M42" s="44"/>
      <c r="N42" s="88"/>
      <c r="O42" s="88"/>
      <c r="P42" s="44"/>
      <c r="Q42" s="44"/>
      <c r="R42" s="44"/>
      <c r="T42" s="88"/>
      <c r="U42" s="88"/>
      <c r="X42" s="44"/>
      <c r="Y42" s="44"/>
      <c r="Z42" s="44"/>
      <c r="AA42" s="44"/>
      <c r="AB42" s="44"/>
      <c r="AC42" s="44"/>
      <c r="AD42" s="44"/>
      <c r="AE42" s="44"/>
      <c r="AF42" s="44"/>
      <c r="AG42" s="44"/>
      <c r="AH42" s="44"/>
    </row>
    <row r="43" s="87" customFormat="1" spans="1:34">
      <c r="B43" s="87">
        <v>579868</v>
      </c>
      <c r="C43" s="87">
        <v>1166556</v>
      </c>
      <c r="D43" s="87">
        <v>1172856</v>
      </c>
      <c r="E43" s="87">
        <v>2752859</v>
      </c>
      <c r="F43" s="87">
        <v>16503492</v>
      </c>
      <c r="G43" s="87">
        <v>14685674</v>
      </c>
      <c r="H43" s="87">
        <v>14098661</v>
      </c>
      <c r="I43" s="87">
        <v>8998884</v>
      </c>
      <c r="J43" s="87">
        <v>7278031</v>
      </c>
      <c r="K43" s="87">
        <v>8081224</v>
      </c>
      <c r="L43" s="87">
        <v>5549013</v>
      </c>
      <c r="M43" s="87">
        <v>2748616</v>
      </c>
      <c r="N43" s="87">
        <v>1190124</v>
      </c>
      <c r="O43" s="87">
        <v>2506772</v>
      </c>
      <c r="P43" s="87">
        <v>0</v>
      </c>
    </row>
    <row r="44" spans="1:34">
      <c r="B44" s="87">
        <v>579868</v>
      </c>
      <c r="G44" s="88"/>
      <c r="H44" s="43"/>
      <c r="I44" s="43"/>
      <c r="J44" s="90"/>
      <c r="K44" s="90"/>
      <c r="L44" s="90"/>
      <c r="M44" s="90"/>
      <c r="N44" s="90"/>
      <c r="O44" s="90"/>
      <c r="P44" s="90"/>
      <c r="Q44" s="90"/>
      <c r="R44" s="90"/>
      <c r="S44" s="90"/>
      <c r="T44" s="88"/>
      <c r="U44" s="88"/>
      <c r="V44" s="43"/>
      <c r="W44" s="43"/>
      <c r="X44" s="43"/>
      <c r="Y44" s="43"/>
      <c r="Z44" s="43"/>
      <c r="AA44" s="43"/>
      <c r="AB44" s="43"/>
      <c r="AC44" s="43"/>
      <c r="AD44" s="43"/>
      <c r="AE44" s="43"/>
      <c r="AF44" s="43"/>
      <c r="AG44" s="43"/>
    </row>
    <row r="45" s="87" customFormat="1" spans="1:34">
      <c r="B45" s="87">
        <v>1166556</v>
      </c>
      <c r="J45" s="90"/>
      <c r="W45" s="115"/>
      <c r="X45" s="115"/>
      <c r="Y45" s="115"/>
      <c r="Z45" s="115"/>
      <c r="AA45" s="115"/>
      <c r="AB45" s="115"/>
      <c r="AC45" s="115"/>
      <c r="AD45" s="115"/>
      <c r="AE45" s="115"/>
      <c r="AF45" s="115"/>
      <c r="AG45" s="115"/>
      <c r="AH45" s="115"/>
    </row>
    <row r="46" s="87" customFormat="1" spans="1:34">
      <c r="B46" s="87">
        <v>1172856</v>
      </c>
      <c r="J46" s="90"/>
    </row>
    <row r="47" s="87" customFormat="1" spans="1:34">
      <c r="B47" s="87">
        <v>2752859</v>
      </c>
      <c r="J47" s="90"/>
    </row>
    <row r="48" s="87" customFormat="1" spans="1:34">
      <c r="B48" s="87">
        <v>16503492</v>
      </c>
      <c r="J48" s="90"/>
    </row>
    <row r="49" s="87" customFormat="1" spans="1:34">
      <c r="B49" s="87">
        <v>14685674</v>
      </c>
      <c r="J49" s="90"/>
    </row>
    <row r="50" spans="1:34">
      <c r="B50" s="87">
        <v>14098661</v>
      </c>
      <c r="E50" s="87"/>
      <c r="I50" s="43"/>
      <c r="J50" s="90"/>
      <c r="L50" s="43"/>
      <c r="M50" s="44"/>
      <c r="N50" s="88"/>
      <c r="O50" s="88"/>
      <c r="P50" s="44"/>
      <c r="Q50" s="44"/>
      <c r="S50" s="88"/>
      <c r="T50" s="88"/>
      <c r="V50" s="88"/>
      <c r="W50" s="44"/>
      <c r="X50" s="44"/>
      <c r="Y50" s="44"/>
      <c r="Z50" s="44"/>
      <c r="AA50" s="44"/>
      <c r="AB50" s="44"/>
      <c r="AC50" s="44"/>
      <c r="AD50" s="44"/>
      <c r="AE50" s="44"/>
      <c r="AF50" s="44"/>
      <c r="AG50" s="44"/>
      <c r="AH50" s="44"/>
    </row>
    <row r="51" spans="1:34">
      <c r="B51" s="87">
        <v>8998884</v>
      </c>
      <c r="E51" s="87"/>
      <c r="I51" s="43"/>
      <c r="J51" s="90"/>
      <c r="L51" s="43"/>
      <c r="M51" s="44"/>
      <c r="N51" s="88"/>
      <c r="O51" s="88"/>
      <c r="P51" s="44"/>
      <c r="Q51" s="44"/>
      <c r="S51" s="88"/>
      <c r="T51" s="88"/>
      <c r="V51" s="88"/>
      <c r="W51" s="44"/>
      <c r="X51" s="44"/>
      <c r="Y51" s="44"/>
      <c r="Z51" s="44"/>
      <c r="AA51" s="44"/>
      <c r="AB51" s="44"/>
      <c r="AC51" s="44"/>
      <c r="AD51" s="44"/>
      <c r="AE51" s="44"/>
      <c r="AF51" s="44"/>
      <c r="AG51" s="44"/>
      <c r="AH51" s="44"/>
    </row>
    <row r="52" spans="1:34">
      <c r="B52" s="87">
        <v>7278031</v>
      </c>
      <c r="E52" s="87"/>
      <c r="I52" s="44"/>
      <c r="J52" s="90"/>
      <c r="L52" s="43"/>
      <c r="M52" s="44"/>
      <c r="N52" s="88"/>
      <c r="O52" s="88"/>
      <c r="P52" s="44"/>
      <c r="Q52" s="44"/>
      <c r="S52" s="88"/>
      <c r="T52" s="88"/>
      <c r="V52" s="88"/>
    </row>
    <row r="53" ht="21" spans="1:34">
      <c r="A53" s="116"/>
      <c r="B53" s="87">
        <v>8081224</v>
      </c>
      <c r="E53" s="87"/>
      <c r="H53" s="44"/>
      <c r="I53" s="44"/>
      <c r="J53" s="90"/>
      <c r="L53" s="43"/>
      <c r="M53" s="44"/>
      <c r="N53" s="88"/>
      <c r="O53" s="88"/>
      <c r="P53" s="44"/>
      <c r="Q53" s="44"/>
      <c r="S53" s="88"/>
      <c r="T53" s="87"/>
      <c r="V53" s="88"/>
    </row>
    <row r="54" spans="1:34">
      <c r="B54" s="87">
        <v>5549013</v>
      </c>
      <c r="E54" s="87"/>
      <c r="H54" s="44"/>
      <c r="I54" s="44"/>
      <c r="J54" s="90"/>
      <c r="L54" s="43"/>
      <c r="T54" s="87"/>
    </row>
    <row r="55" spans="1:34">
      <c r="B55" s="87">
        <v>2748616</v>
      </c>
      <c r="E55" s="87"/>
      <c r="H55" s="44"/>
      <c r="I55" s="44"/>
      <c r="K55" s="76"/>
      <c r="L55" s="43"/>
      <c r="T55" s="87"/>
    </row>
    <row r="56" spans="1:34">
      <c r="B56" s="87">
        <v>1190124</v>
      </c>
      <c r="E56" s="87"/>
      <c r="H56" s="44"/>
      <c r="I56" s="44"/>
      <c r="K56" s="76"/>
      <c r="L56" s="43"/>
      <c r="T56" s="87"/>
    </row>
    <row r="57" spans="1:34">
      <c r="B57" s="87">
        <v>2506772</v>
      </c>
      <c r="E57" s="87"/>
      <c r="H57" s="44"/>
      <c r="I57" s="44"/>
      <c r="K57" s="76"/>
      <c r="N57" s="87"/>
      <c r="T57" s="87"/>
    </row>
    <row r="58" spans="1:34">
      <c r="A58" s="7"/>
      <c r="B58" s="87">
        <v>0</v>
      </c>
      <c r="E58" s="87"/>
      <c r="H58" s="44"/>
      <c r="I58" s="44"/>
      <c r="K58" s="76"/>
      <c r="T58" s="87"/>
    </row>
    <row r="59" spans="1:34">
      <c r="A59" s="117"/>
      <c r="E59" s="87"/>
      <c r="H59" s="44"/>
      <c r="I59" s="44"/>
      <c r="K59" s="76"/>
      <c r="T59" s="87"/>
    </row>
    <row r="60" spans="1:34">
      <c r="A60" s="117"/>
      <c r="E60" s="87"/>
      <c r="H60" s="44"/>
      <c r="I60" s="44"/>
      <c r="K60" s="76"/>
      <c r="T60" s="87"/>
    </row>
    <row r="61" spans="1:34">
      <c r="A61" s="117"/>
      <c r="E61" s="87"/>
      <c r="H61" s="44"/>
      <c r="I61" s="44"/>
      <c r="K61" s="76"/>
      <c r="T61" s="87"/>
    </row>
    <row r="62" spans="1:34">
      <c r="A62" s="117"/>
      <c r="E62" s="87"/>
      <c r="H62" s="44"/>
      <c r="I62" s="44"/>
      <c r="K62" s="76"/>
      <c r="T62" s="87"/>
    </row>
    <row r="63" spans="1:34">
      <c r="A63" s="117"/>
      <c r="E63" s="87"/>
      <c r="H63" s="44"/>
      <c r="I63" s="44"/>
      <c r="K63" s="76"/>
      <c r="T63" s="87"/>
    </row>
    <row r="64" spans="1:34">
      <c r="A64" s="117"/>
      <c r="E64" s="87"/>
      <c r="H64" s="44"/>
      <c r="I64" s="44"/>
      <c r="K64" s="76"/>
      <c r="T64" s="87"/>
    </row>
    <row r="65" spans="1:20">
      <c r="E65" s="87"/>
      <c r="H65" s="44"/>
      <c r="I65" s="44"/>
      <c r="K65" s="76"/>
      <c r="T65" s="87"/>
    </row>
    <row r="66" spans="1:20">
      <c r="A66" s="4"/>
      <c r="E66" s="87"/>
      <c r="H66" s="44"/>
      <c r="I66" s="44"/>
      <c r="K66" s="76"/>
      <c r="T66" s="87"/>
    </row>
    <row r="67" spans="1:20">
      <c r="A67" s="118"/>
      <c r="E67" s="87"/>
      <c r="H67" s="44"/>
      <c r="I67" s="44"/>
      <c r="K67" s="76"/>
      <c r="T67" s="87"/>
    </row>
    <row r="68" spans="1:20">
      <c r="A68" s="101"/>
      <c r="E68" s="87"/>
      <c r="H68" s="44"/>
      <c r="I68" s="44"/>
      <c r="K68" s="76"/>
      <c r="T68" s="87"/>
    </row>
    <row r="69" spans="1:20">
      <c r="A69" s="101"/>
      <c r="B69" s="3"/>
      <c r="C69" s="101"/>
      <c r="D69" s="3"/>
      <c r="E69" s="87"/>
      <c r="G69" s="9"/>
      <c r="H69" s="44"/>
      <c r="I69" s="44"/>
      <c r="K69" s="76"/>
      <c r="T69" s="87"/>
    </row>
    <row r="70" spans="1:20">
      <c r="A70" s="101"/>
      <c r="B70" s="3"/>
      <c r="C70" s="101"/>
      <c r="D70" s="3"/>
      <c r="E70" s="87"/>
      <c r="G70" s="9"/>
      <c r="H70" s="44"/>
      <c r="I70" s="44"/>
      <c r="K70" s="76"/>
      <c r="T70" s="87"/>
    </row>
    <row r="71" spans="1:20">
      <c r="A71" s="101"/>
      <c r="B71" s="3"/>
      <c r="C71" s="101"/>
      <c r="D71" s="3"/>
      <c r="E71" s="87"/>
      <c r="G71" s="9"/>
      <c r="H71" s="44"/>
      <c r="I71" s="44"/>
      <c r="K71" s="76"/>
      <c r="T71" s="87"/>
    </row>
    <row r="72" spans="1:20">
      <c r="A72" s="101"/>
      <c r="B72" s="119"/>
      <c r="C72" s="101"/>
      <c r="D72" s="3"/>
      <c r="G72" s="9"/>
      <c r="H72" s="44"/>
      <c r="I72" s="44"/>
      <c r="K72" s="76"/>
      <c r="T72" s="87"/>
    </row>
    <row r="73" spans="1:20">
      <c r="A73" s="101"/>
      <c r="B73" s="119"/>
      <c r="C73" s="101"/>
      <c r="D73" s="3"/>
      <c r="G73" s="9"/>
      <c r="H73" s="44"/>
      <c r="I73" s="44"/>
      <c r="K73" s="76"/>
      <c r="T73" s="87"/>
    </row>
    <row r="74" spans="1:20">
      <c r="A74" s="101"/>
      <c r="B74" s="119"/>
      <c r="C74" s="101"/>
      <c r="D74" s="3"/>
      <c r="G74" s="9"/>
      <c r="H74" s="44"/>
      <c r="I74" s="44"/>
      <c r="K74" s="76"/>
      <c r="T74" s="87"/>
    </row>
    <row r="75" spans="1:20">
      <c r="A75" s="101"/>
      <c r="B75" s="119"/>
      <c r="C75" s="101"/>
      <c r="D75" s="3"/>
      <c r="G75" s="9"/>
      <c r="H75" s="44"/>
      <c r="I75" s="44"/>
      <c r="K75" s="76"/>
    </row>
    <row r="76" spans="1:20">
      <c r="A76" s="101"/>
      <c r="B76" s="119"/>
      <c r="D76" s="96"/>
      <c r="E76" s="96"/>
      <c r="G76" s="9"/>
      <c r="H76" s="44"/>
      <c r="I76" s="44"/>
      <c r="K76" s="76"/>
    </row>
    <row r="77" spans="1:20">
      <c r="A77" s="101"/>
      <c r="B77" s="119"/>
      <c r="G77" s="9"/>
      <c r="H77" s="9"/>
      <c r="I77" s="44"/>
      <c r="K77" s="76"/>
    </row>
    <row r="78" spans="1:20">
      <c r="A78" s="101"/>
      <c r="B78" s="119"/>
      <c r="G78" s="9"/>
      <c r="H78" s="9"/>
      <c r="K78" s="76"/>
    </row>
    <row r="79" spans="1:20">
      <c r="A79" s="101"/>
      <c r="B79" s="119"/>
      <c r="G79" s="9"/>
      <c r="H79" s="9"/>
      <c r="K79" s="76"/>
    </row>
    <row r="80" spans="1:20">
      <c r="K80" s="76"/>
    </row>
    <row r="81" spans="11:11">
      <c r="K81" s="76"/>
    </row>
    <row r="82" spans="11:11">
      <c r="K82" s="76"/>
    </row>
    <row r="83" spans="11:11">
      <c r="K83" s="76"/>
    </row>
  </sheetData>
  <sortState ref="B49:B52">
    <sortCondition ref="B49:B52"/>
  </sortState>
  <mergeCells count="7">
    <mergeCell ref="B2:D2"/>
    <mergeCell ref="E2:F2"/>
    <mergeCell ref="H2:I2"/>
    <mergeCell ref="K2:L2"/>
    <mergeCell ref="N2:O2"/>
    <mergeCell ref="Q2:R2"/>
    <mergeCell ref="B37:T37"/>
  </mergeCells>
  <pageMargins left="0.7" right="0.7" top="0.75" bottom="0.75" header="0.3" footer="0.3"/>
  <pageSetup paperSize="8" scale="60" fitToWidth="0" orientation="landscape"/>
  <headerFooter>
    <oddFooter>&amp;R
&amp;1#&amp;"Aptos"&amp;10&amp;K000000 Data sensitivity - Public</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4" tint="0.799737540818506"/>
  </sheetPr>
  <dimension ref="A1:AL73"/>
  <sheetViews>
    <sheetView view="pageBreakPreview" zoomScale="85" zoomScaleNormal="80" workbookViewId="0">
      <selection activeCell="J16" sqref="J16"/>
    </sheetView>
  </sheetViews>
  <sheetFormatPr defaultColWidth="9" defaultRowHeight="15"/>
  <cols>
    <col min="1" max="1" width="11.4380952380952" style="46" customWidth="1"/>
    <col min="2" max="3" width="14.552380952381" customWidth="1"/>
    <col min="4" max="4" width="10.4380952380952" customWidth="1"/>
    <col min="5" max="6" width="14.552380952381" customWidth="1"/>
    <col min="7" max="7" width="13.4380952380952" customWidth="1"/>
    <col min="8" max="9" width="14.552380952381" customWidth="1"/>
    <col min="10" max="10" width="13.4380952380952" customWidth="1"/>
    <col min="11" max="12" width="14.552380952381" customWidth="1"/>
    <col min="13" max="13" width="10.4380952380952" customWidth="1"/>
    <col min="14" max="15" width="14.552380952381" customWidth="1"/>
    <col min="16" max="16" width="12" customWidth="1"/>
    <col min="17" max="17" width="11.552380952381" customWidth="1"/>
    <col min="18" max="18" width="12" hidden="1" customWidth="1"/>
    <col min="19" max="23" width="12" customWidth="1"/>
  </cols>
  <sheetData>
    <row r="1" ht="15.75" spans="1:20">
      <c r="B1" s="47">
        <v>98544</v>
      </c>
      <c r="E1" s="48">
        <f>SUM(E4:E34)</f>
        <v>98544</v>
      </c>
    </row>
    <row r="2" spans="1:20">
      <c r="A2" s="49"/>
      <c r="B2" s="50" t="s">
        <v>1341</v>
      </c>
      <c r="C2" s="51"/>
      <c r="D2" s="52"/>
      <c r="E2" s="53" t="s">
        <v>1342</v>
      </c>
      <c r="F2" s="54"/>
      <c r="G2" s="55"/>
      <c r="H2" s="56" t="s">
        <v>1353</v>
      </c>
      <c r="I2" s="57"/>
      <c r="J2" s="55"/>
      <c r="K2" s="58" t="s">
        <v>1345</v>
      </c>
      <c r="L2" s="59"/>
      <c r="M2" s="60"/>
      <c r="N2" s="61" t="s">
        <v>1354</v>
      </c>
      <c r="O2" s="62"/>
    </row>
    <row r="3" ht="15.75" spans="1:20">
      <c r="A3" s="63" t="s">
        <v>1355</v>
      </c>
      <c r="B3" s="64" t="s">
        <v>1356</v>
      </c>
      <c r="C3" s="65" t="s">
        <v>1357</v>
      </c>
      <c r="D3" s="66" t="s">
        <v>1358</v>
      </c>
      <c r="E3" s="64" t="s">
        <v>1359</v>
      </c>
      <c r="F3" s="65" t="s">
        <v>1357</v>
      </c>
      <c r="G3" s="66" t="s">
        <v>1358</v>
      </c>
      <c r="H3" s="64" t="s">
        <v>1360</v>
      </c>
      <c r="I3" s="65" t="s">
        <v>1361</v>
      </c>
      <c r="J3" s="65" t="s">
        <v>1362</v>
      </c>
      <c r="K3" s="64" t="s">
        <v>1363</v>
      </c>
      <c r="L3" s="65" t="s">
        <v>1361</v>
      </c>
      <c r="M3" s="65" t="s">
        <v>1364</v>
      </c>
      <c r="N3" s="64" t="s">
        <v>1360</v>
      </c>
      <c r="O3" s="67" t="s">
        <v>1361</v>
      </c>
      <c r="P3" s="68"/>
    </row>
    <row r="4" spans="1:20">
      <c r="A4" s="69">
        <v>46146</v>
      </c>
      <c r="B4" s="70">
        <f>C4</f>
        <v>3150</v>
      </c>
      <c r="C4" s="47">
        <v>3150</v>
      </c>
      <c r="D4" s="71">
        <f t="shared" ref="D4:D9" si="0">C4/$B$1</f>
        <v>0.0319654164637116</v>
      </c>
      <c r="E4" s="70">
        <f>F4</f>
        <v>3150</v>
      </c>
      <c r="F4" s="47">
        <v>3150</v>
      </c>
      <c r="G4" s="71">
        <f t="shared" ref="G4:G9" si="1">F4/$B$1</f>
        <v>0.0319654164637116</v>
      </c>
      <c r="H4" s="72">
        <v>0</v>
      </c>
      <c r="I4" s="47">
        <v>0</v>
      </c>
      <c r="J4" s="71">
        <v>0.032</v>
      </c>
      <c r="K4" s="70"/>
      <c r="L4" s="47"/>
      <c r="M4" s="71"/>
      <c r="N4" s="70"/>
      <c r="O4" s="47"/>
      <c r="Q4" s="73" t="s">
        <v>1350</v>
      </c>
    </row>
    <row r="5" spans="1:20">
      <c r="A5" s="69">
        <v>46177</v>
      </c>
      <c r="B5" s="70">
        <f>C5-C4</f>
        <v>416</v>
      </c>
      <c r="C5" s="47">
        <v>3566</v>
      </c>
      <c r="D5" s="71">
        <f t="shared" si="0"/>
        <v>0.0361868809871732</v>
      </c>
      <c r="E5" s="70">
        <f>F5-F4</f>
        <v>416</v>
      </c>
      <c r="F5" s="47">
        <v>3566</v>
      </c>
      <c r="G5" s="71">
        <f t="shared" si="1"/>
        <v>0.0361868809871732</v>
      </c>
      <c r="H5" s="72">
        <v>3547.584</v>
      </c>
      <c r="I5" s="47">
        <v>3547.584</v>
      </c>
      <c r="J5" s="71">
        <v>0.036</v>
      </c>
      <c r="K5" s="74"/>
      <c r="L5" s="47"/>
      <c r="M5" s="71"/>
      <c r="N5" s="70"/>
      <c r="O5" s="47"/>
    </row>
    <row r="6" spans="1:20">
      <c r="A6" s="69">
        <v>46207</v>
      </c>
      <c r="B6" s="70">
        <f t="shared" ref="B6:B9" si="2">C6-C5</f>
        <v>5155</v>
      </c>
      <c r="C6" s="47">
        <v>8721</v>
      </c>
      <c r="D6" s="71">
        <f t="shared" si="0"/>
        <v>0.0884985387238188</v>
      </c>
      <c r="E6" s="70">
        <f t="shared" ref="E6:E9" si="3">F6-F5</f>
        <v>5155</v>
      </c>
      <c r="F6" s="47">
        <v>8721</v>
      </c>
      <c r="G6" s="71">
        <f t="shared" si="1"/>
        <v>0.0884985387238188</v>
      </c>
      <c r="H6" s="72">
        <v>2985.8832</v>
      </c>
      <c r="I6" s="47">
        <v>6533.4672</v>
      </c>
      <c r="J6" s="71">
        <v>0.0663</v>
      </c>
      <c r="K6" s="74"/>
      <c r="L6" s="47"/>
      <c r="M6" s="71"/>
      <c r="N6" s="70"/>
      <c r="O6" s="47"/>
    </row>
    <row r="7" spans="1:20">
      <c r="A7" s="69">
        <v>46238</v>
      </c>
      <c r="B7" s="70">
        <f t="shared" si="2"/>
        <v>21747</v>
      </c>
      <c r="C7" s="47">
        <v>30468</v>
      </c>
      <c r="D7" s="71">
        <f t="shared" si="0"/>
        <v>0.309181685338529</v>
      </c>
      <c r="E7" s="70">
        <f t="shared" si="3"/>
        <v>21747</v>
      </c>
      <c r="F7" s="47">
        <v>30468</v>
      </c>
      <c r="G7" s="71">
        <f t="shared" si="1"/>
        <v>0.309181685338529</v>
      </c>
      <c r="H7" s="72">
        <v>2375.44239460145</v>
      </c>
      <c r="I7" s="47">
        <v>8908.90959460145</v>
      </c>
      <c r="J7" s="75">
        <v>0.1248</v>
      </c>
      <c r="K7" s="74"/>
      <c r="L7" s="47"/>
      <c r="M7" s="71"/>
      <c r="N7" s="70"/>
      <c r="O7" s="47"/>
    </row>
    <row r="8" spans="1:20">
      <c r="A8" s="69">
        <v>46269</v>
      </c>
      <c r="B8" s="70">
        <f t="shared" si="2"/>
        <v>62387</v>
      </c>
      <c r="C8" s="47">
        <v>92855</v>
      </c>
      <c r="D8" s="71">
        <f t="shared" si="0"/>
        <v>0.942269443091411</v>
      </c>
      <c r="E8" s="70">
        <f t="shared" si="3"/>
        <v>62387</v>
      </c>
      <c r="F8" s="47">
        <v>92855</v>
      </c>
      <c r="G8" s="71">
        <f t="shared" si="1"/>
        <v>0.942269443091411</v>
      </c>
      <c r="H8" s="72">
        <v>2375.44239460145</v>
      </c>
      <c r="I8" s="47">
        <f>J8*B1</f>
        <v>20048.9200636007</v>
      </c>
      <c r="J8" s="71">
        <f>Progress!O19</f>
        <v>0.203451453803385</v>
      </c>
      <c r="K8" s="74"/>
      <c r="L8" s="47"/>
      <c r="M8" s="71"/>
      <c r="N8" s="70"/>
      <c r="O8" s="47"/>
      <c r="Q8" s="73" t="s">
        <v>1365</v>
      </c>
    </row>
    <row r="9" spans="1:20">
      <c r="A9" s="69">
        <v>46299</v>
      </c>
      <c r="B9" s="70">
        <f t="shared" si="2"/>
        <v>5689</v>
      </c>
      <c r="C9" s="47">
        <v>98544</v>
      </c>
      <c r="D9" s="71">
        <f t="shared" si="0"/>
        <v>1</v>
      </c>
      <c r="E9" s="70">
        <f t="shared" si="3"/>
        <v>5689</v>
      </c>
      <c r="F9" s="47">
        <v>98544</v>
      </c>
      <c r="G9" s="71">
        <f t="shared" si="1"/>
        <v>1</v>
      </c>
      <c r="H9" s="72"/>
      <c r="I9" s="47"/>
      <c r="J9" s="71"/>
      <c r="K9" s="74"/>
      <c r="L9" s="47"/>
      <c r="M9" s="71"/>
      <c r="N9" s="70"/>
      <c r="O9" s="47"/>
    </row>
    <row r="10" spans="1:20">
      <c r="A10" s="69"/>
      <c r="B10" s="70"/>
      <c r="C10" s="47"/>
      <c r="D10" s="71"/>
      <c r="E10" s="70"/>
      <c r="F10" s="47"/>
      <c r="G10" s="71"/>
      <c r="H10" s="72"/>
      <c r="I10" s="47"/>
      <c r="J10" s="71"/>
      <c r="K10" s="74"/>
      <c r="L10" s="47"/>
      <c r="M10" s="71"/>
      <c r="N10" s="70"/>
      <c r="O10" s="47"/>
      <c r="T10" s="76"/>
    </row>
    <row r="11" spans="1:20">
      <c r="A11" s="69"/>
      <c r="B11" s="70"/>
      <c r="C11" s="47"/>
      <c r="D11" s="71"/>
      <c r="E11" s="70"/>
      <c r="F11" s="47"/>
      <c r="G11" s="71"/>
      <c r="H11" s="72"/>
      <c r="I11" s="47"/>
      <c r="J11" s="71"/>
      <c r="K11" s="74"/>
      <c r="L11" s="47"/>
      <c r="M11" s="71"/>
      <c r="N11" s="70"/>
      <c r="O11" s="47"/>
      <c r="T11" s="76"/>
    </row>
    <row r="12" spans="1:20">
      <c r="A12" s="69"/>
      <c r="B12" s="70"/>
      <c r="C12" s="47"/>
      <c r="D12" s="71"/>
      <c r="E12" s="70"/>
      <c r="F12" s="47"/>
      <c r="G12" s="71"/>
      <c r="H12" s="72"/>
      <c r="I12" s="47"/>
      <c r="J12" s="71"/>
      <c r="K12" s="74"/>
      <c r="L12" s="47"/>
      <c r="M12" s="71"/>
      <c r="N12" s="70"/>
      <c r="O12" s="47"/>
      <c r="T12" s="76"/>
    </row>
    <row r="13" spans="1:20">
      <c r="A13" s="69"/>
      <c r="B13" s="70"/>
      <c r="C13" s="47"/>
      <c r="D13" s="71"/>
      <c r="E13" s="70"/>
      <c r="F13" s="47"/>
      <c r="G13" s="71"/>
      <c r="H13" s="72"/>
      <c r="I13" s="47"/>
      <c r="J13" s="71"/>
      <c r="K13" s="74"/>
      <c r="L13" s="47"/>
      <c r="M13" s="71"/>
      <c r="N13" s="70"/>
      <c r="O13" s="47"/>
      <c r="T13" s="76"/>
    </row>
    <row r="14" spans="1:20">
      <c r="A14" s="69"/>
      <c r="B14" s="70"/>
      <c r="C14" s="47"/>
      <c r="D14" s="71"/>
      <c r="E14" s="70"/>
      <c r="F14" s="47"/>
      <c r="G14" s="71"/>
      <c r="H14" s="70"/>
      <c r="I14" s="47"/>
      <c r="J14" s="71"/>
      <c r="K14" s="74"/>
      <c r="L14" s="47"/>
      <c r="M14" s="71"/>
      <c r="N14" s="70"/>
      <c r="O14" s="47"/>
      <c r="T14" s="76"/>
    </row>
    <row r="15" spans="1:20">
      <c r="A15" s="69"/>
      <c r="B15" s="70"/>
      <c r="C15" s="47"/>
      <c r="D15" s="71"/>
      <c r="E15" s="70"/>
      <c r="F15" s="47"/>
      <c r="G15" s="71"/>
      <c r="H15" s="70"/>
      <c r="I15" s="47"/>
      <c r="J15" s="71"/>
      <c r="K15" s="74"/>
      <c r="L15" s="47"/>
      <c r="M15" s="71"/>
      <c r="N15" s="70"/>
      <c r="O15" s="47"/>
      <c r="T15" s="76"/>
    </row>
    <row r="16" spans="1:20">
      <c r="A16" s="69"/>
      <c r="B16" s="70"/>
      <c r="C16" s="47"/>
      <c r="D16" s="71"/>
      <c r="E16" s="70"/>
      <c r="F16" s="47"/>
      <c r="G16" s="71"/>
      <c r="H16" s="70"/>
      <c r="I16" s="47"/>
      <c r="J16" s="71"/>
      <c r="K16" s="74"/>
      <c r="L16" s="47"/>
      <c r="M16" s="71"/>
      <c r="N16" s="70"/>
      <c r="O16" s="47"/>
      <c r="T16" s="76"/>
    </row>
    <row r="17" spans="1:20">
      <c r="A17" s="69"/>
      <c r="B17" s="70"/>
      <c r="C17" s="47"/>
      <c r="D17" s="71"/>
      <c r="E17" s="70"/>
      <c r="F17" s="47"/>
      <c r="G17" s="71"/>
      <c r="H17" s="70"/>
      <c r="I17" s="47"/>
      <c r="J17" s="71"/>
      <c r="K17" s="74"/>
      <c r="L17" s="47"/>
      <c r="M17" s="71"/>
      <c r="N17" s="70"/>
      <c r="O17" s="47"/>
      <c r="T17" s="76"/>
    </row>
    <row r="18" spans="1:20">
      <c r="A18" s="69"/>
      <c r="B18" s="70"/>
      <c r="C18" s="47"/>
      <c r="D18" s="71"/>
      <c r="E18" s="70"/>
      <c r="F18" s="47"/>
      <c r="G18" s="71"/>
      <c r="H18" s="70"/>
      <c r="I18" s="47"/>
      <c r="J18" s="71"/>
      <c r="K18" s="74"/>
      <c r="M18" s="71"/>
      <c r="N18" s="70"/>
      <c r="O18" s="47"/>
      <c r="T18" s="76"/>
    </row>
    <row r="19" spans="1:20">
      <c r="A19" s="69"/>
      <c r="B19" s="70"/>
      <c r="C19" s="47"/>
      <c r="D19" s="71"/>
      <c r="E19" s="70"/>
      <c r="F19" s="47"/>
      <c r="G19" s="71"/>
      <c r="H19" s="70"/>
      <c r="I19" s="47"/>
      <c r="J19" s="71"/>
      <c r="K19" s="74"/>
      <c r="L19" s="47"/>
      <c r="M19" s="71"/>
      <c r="N19" s="70"/>
      <c r="O19" s="47"/>
      <c r="T19" s="76"/>
    </row>
    <row r="20" spans="1:20">
      <c r="A20" s="69"/>
      <c r="B20" s="70"/>
      <c r="C20" s="47"/>
      <c r="D20" s="71"/>
      <c r="E20" s="70"/>
      <c r="F20" s="47"/>
      <c r="G20" s="71"/>
      <c r="H20" s="70"/>
      <c r="I20" s="47"/>
      <c r="J20" s="71"/>
      <c r="K20" s="74"/>
      <c r="L20" s="47"/>
      <c r="M20" s="71"/>
      <c r="N20" s="70"/>
      <c r="O20" s="47"/>
      <c r="T20" s="76"/>
    </row>
    <row r="21" spans="1:20">
      <c r="A21" s="69"/>
      <c r="B21" s="70"/>
      <c r="C21" s="47"/>
      <c r="D21" s="71"/>
      <c r="E21" s="70"/>
      <c r="F21" s="47"/>
      <c r="G21" s="71"/>
      <c r="H21" s="70"/>
      <c r="I21" s="47"/>
      <c r="J21" s="71"/>
      <c r="K21" s="74"/>
      <c r="L21" s="47"/>
      <c r="M21" s="71"/>
      <c r="N21" s="70"/>
      <c r="O21" s="47"/>
      <c r="R21" s="73" t="s">
        <v>1351</v>
      </c>
      <c r="T21" s="76"/>
    </row>
    <row r="22" spans="1:20">
      <c r="A22" s="69"/>
      <c r="B22" s="72"/>
      <c r="C22" s="47"/>
      <c r="D22" s="71"/>
      <c r="E22" s="70"/>
      <c r="F22" s="47"/>
      <c r="G22" s="71"/>
      <c r="H22" s="70"/>
      <c r="I22" s="47"/>
      <c r="J22" s="71"/>
      <c r="K22" s="74"/>
      <c r="L22" s="47"/>
      <c r="M22" s="71"/>
      <c r="N22" s="70"/>
      <c r="O22" s="47"/>
      <c r="T22" s="76"/>
    </row>
    <row r="23" spans="1:20">
      <c r="A23" s="69"/>
      <c r="B23" s="72"/>
      <c r="C23" s="47"/>
      <c r="D23" s="71"/>
      <c r="E23" s="70"/>
      <c r="F23" s="47"/>
      <c r="G23" s="71"/>
      <c r="H23" s="70"/>
      <c r="I23" s="47"/>
      <c r="J23" s="71"/>
      <c r="K23" s="70"/>
      <c r="L23" s="47"/>
      <c r="M23" s="71"/>
      <c r="N23" s="70"/>
      <c r="O23" s="47"/>
      <c r="T23" s="76"/>
    </row>
    <row r="24" spans="1:20">
      <c r="A24" s="69"/>
      <c r="B24" s="72"/>
      <c r="C24" s="47"/>
      <c r="D24" s="71"/>
      <c r="E24" s="70"/>
      <c r="F24" s="47"/>
      <c r="G24" s="71"/>
      <c r="H24" s="70"/>
      <c r="I24" s="47"/>
      <c r="J24" s="71"/>
      <c r="K24" s="70"/>
      <c r="L24" s="47"/>
      <c r="M24" s="71"/>
      <c r="N24" s="70"/>
      <c r="O24" s="47"/>
      <c r="T24" s="76"/>
    </row>
    <row r="25" spans="1:20">
      <c r="A25" s="69"/>
      <c r="B25" s="72"/>
      <c r="C25" s="47"/>
      <c r="D25" s="71"/>
      <c r="E25" s="70"/>
      <c r="F25" s="47"/>
      <c r="G25" s="71"/>
      <c r="H25" s="70"/>
      <c r="I25" s="47"/>
      <c r="J25" s="71"/>
      <c r="K25" s="70"/>
      <c r="L25" s="47"/>
      <c r="M25" s="71"/>
      <c r="N25" s="70"/>
      <c r="O25" s="47"/>
      <c r="T25" s="76"/>
    </row>
    <row r="26" spans="1:20">
      <c r="A26" s="69"/>
      <c r="B26" s="72"/>
      <c r="C26" s="47"/>
      <c r="D26" s="71"/>
      <c r="E26" s="70"/>
      <c r="F26" s="47"/>
      <c r="G26" s="71"/>
      <c r="H26" s="70"/>
      <c r="I26" s="47"/>
      <c r="J26" s="71"/>
      <c r="K26" s="70"/>
      <c r="L26" s="47"/>
      <c r="M26" s="71"/>
      <c r="N26" s="70"/>
      <c r="O26" s="47"/>
      <c r="T26" s="76"/>
    </row>
    <row r="27" spans="1:20">
      <c r="A27" s="69"/>
      <c r="B27" s="72"/>
      <c r="C27" s="47"/>
      <c r="D27" s="71"/>
      <c r="E27" s="70"/>
      <c r="F27" s="47"/>
      <c r="G27" s="71"/>
      <c r="H27" s="70"/>
      <c r="I27" s="47"/>
      <c r="J27" s="71"/>
      <c r="K27" s="70"/>
      <c r="L27" s="47"/>
      <c r="M27" s="71"/>
      <c r="N27" s="70"/>
      <c r="O27" s="47"/>
    </row>
    <row r="28" spans="1:20">
      <c r="A28" s="69"/>
      <c r="B28" s="72"/>
      <c r="C28" s="47"/>
      <c r="D28" s="77"/>
      <c r="E28" s="70"/>
      <c r="F28" s="47"/>
      <c r="G28" s="77"/>
      <c r="H28" s="70"/>
      <c r="I28" s="47"/>
      <c r="J28" s="71"/>
      <c r="K28" s="70"/>
      <c r="L28" s="47"/>
      <c r="M28" s="71"/>
      <c r="N28" s="70"/>
      <c r="O28" s="47"/>
    </row>
    <row r="29" spans="1:20">
      <c r="A29" s="69"/>
      <c r="B29" s="72"/>
      <c r="C29" s="47"/>
      <c r="D29" s="77"/>
      <c r="E29" s="70"/>
      <c r="F29" s="47"/>
      <c r="G29" s="77"/>
      <c r="H29" s="70"/>
      <c r="I29" s="47"/>
      <c r="J29" s="77"/>
      <c r="K29" s="70"/>
      <c r="L29" s="78"/>
      <c r="M29" s="71"/>
      <c r="N29" s="70"/>
      <c r="O29" s="79"/>
    </row>
    <row r="30" spans="1:20">
      <c r="A30" s="69"/>
      <c r="B30" s="72"/>
      <c r="C30" s="47"/>
      <c r="D30" s="77"/>
      <c r="E30" s="70"/>
      <c r="F30" s="47"/>
      <c r="G30" s="77"/>
      <c r="H30" s="70"/>
      <c r="I30" s="47"/>
      <c r="J30" s="77"/>
      <c r="K30" s="70"/>
      <c r="L30" s="78"/>
      <c r="M30" s="71"/>
      <c r="N30" s="70"/>
      <c r="O30" s="79"/>
    </row>
    <row r="31" spans="1:20">
      <c r="A31" s="69"/>
      <c r="B31" s="70"/>
      <c r="C31" s="47"/>
      <c r="D31" s="77"/>
      <c r="E31" s="70"/>
      <c r="F31" s="47"/>
      <c r="G31" s="77"/>
      <c r="H31" s="70"/>
      <c r="I31" s="47"/>
      <c r="J31" s="77"/>
      <c r="K31" s="70"/>
      <c r="L31" s="47"/>
      <c r="M31" s="71"/>
      <c r="N31" s="70"/>
      <c r="O31" s="79"/>
    </row>
    <row r="32" spans="1:20">
      <c r="A32" s="69"/>
      <c r="B32" s="70"/>
      <c r="C32" s="47"/>
      <c r="D32" s="77"/>
      <c r="E32" s="70"/>
      <c r="F32" s="47"/>
      <c r="G32" s="77"/>
      <c r="H32" s="70"/>
      <c r="I32" s="47"/>
      <c r="J32" s="77"/>
      <c r="K32" s="70"/>
      <c r="L32" s="47"/>
      <c r="M32" s="71"/>
      <c r="N32" s="70"/>
      <c r="O32" s="79"/>
    </row>
    <row r="33" spans="1:38">
      <c r="A33" s="69"/>
      <c r="B33" s="70"/>
      <c r="C33" s="47"/>
      <c r="D33" s="77"/>
      <c r="E33" s="70"/>
      <c r="F33" s="47"/>
      <c r="G33" s="77"/>
      <c r="H33" s="70"/>
      <c r="I33" s="47"/>
      <c r="J33" s="77"/>
      <c r="K33" s="70"/>
      <c r="L33" s="47"/>
      <c r="M33" s="71"/>
      <c r="N33" s="70"/>
      <c r="O33" s="79"/>
    </row>
    <row r="34" spans="1:38">
      <c r="A34" s="69"/>
      <c r="B34" s="70"/>
      <c r="C34" s="47"/>
      <c r="D34" s="77"/>
      <c r="E34" s="70"/>
      <c r="F34" s="47"/>
      <c r="G34" s="77"/>
      <c r="H34" s="70"/>
      <c r="I34" s="47"/>
      <c r="J34" s="77"/>
      <c r="K34" s="70"/>
      <c r="L34" s="47"/>
      <c r="M34" s="71"/>
      <c r="N34" s="70"/>
      <c r="O34" s="79"/>
    </row>
    <row r="35" spans="1:38">
      <c r="A35" s="80"/>
      <c r="B35" s="81"/>
      <c r="C35" s="81"/>
      <c r="D35" s="81"/>
      <c r="E35" s="81"/>
      <c r="F35" s="81"/>
      <c r="G35" s="81"/>
      <c r="H35" s="81"/>
      <c r="I35" s="81"/>
      <c r="J35" s="81"/>
      <c r="K35" s="81"/>
      <c r="L35" s="81"/>
      <c r="M35" s="81"/>
      <c r="N35" s="81"/>
      <c r="O35" s="81"/>
    </row>
    <row r="36" ht="15.75"/>
    <row r="37" ht="27.75" spans="1:38">
      <c r="B37" s="82" t="s">
        <v>1352</v>
      </c>
      <c r="C37" s="83"/>
      <c r="D37" s="83"/>
      <c r="E37" s="83"/>
      <c r="F37" s="83"/>
      <c r="G37" s="83"/>
      <c r="H37" s="83"/>
      <c r="I37" s="83"/>
      <c r="J37" s="83"/>
      <c r="K37" s="83"/>
      <c r="L37" s="83"/>
      <c r="M37" s="83"/>
      <c r="N37" s="83"/>
      <c r="O37" s="83"/>
      <c r="P37" s="83"/>
      <c r="Q37" s="84"/>
      <c r="R37" s="85"/>
      <c r="S37" s="85"/>
      <c r="T37" s="85"/>
      <c r="U37" s="85"/>
      <c r="V37" s="85"/>
      <c r="W37" s="86"/>
    </row>
    <row r="38" ht="15.75" spans="1:38">
      <c r="B38" s="87"/>
    </row>
    <row r="39" spans="1:38">
      <c r="B39" s="87"/>
      <c r="E39" s="43"/>
      <c r="F39" s="44"/>
      <c r="G39" s="43"/>
      <c r="H39" s="44"/>
      <c r="I39" s="44"/>
      <c r="J39" s="43"/>
      <c r="K39" s="44"/>
      <c r="L39" s="88"/>
      <c r="M39" s="88"/>
      <c r="N39" s="44"/>
      <c r="O39" s="69"/>
      <c r="P39" s="69"/>
      <c r="Q39" s="69"/>
      <c r="R39" s="69"/>
      <c r="S39" s="69"/>
      <c r="T39" s="69"/>
      <c r="U39" s="69"/>
      <c r="V39" s="69"/>
      <c r="W39" s="69"/>
      <c r="X39" s="44"/>
      <c r="Y39" s="44"/>
      <c r="Z39" s="44"/>
      <c r="AA39" s="44"/>
    </row>
    <row r="40" spans="1:38">
      <c r="B40" s="87"/>
      <c r="E40" s="43"/>
      <c r="F40" s="44"/>
      <c r="G40" s="43"/>
      <c r="H40" s="44"/>
      <c r="I40" s="44"/>
      <c r="J40" s="88"/>
      <c r="K40" s="44"/>
      <c r="L40" s="88"/>
      <c r="M40" s="88"/>
      <c r="N40" s="44"/>
      <c r="O40" s="44"/>
      <c r="P40" s="87"/>
      <c r="Q40" s="87"/>
      <c r="R40" s="87"/>
      <c r="S40" s="87"/>
      <c r="T40" s="87"/>
      <c r="U40" s="87"/>
      <c r="V40" s="87"/>
      <c r="W40" s="87"/>
    </row>
    <row r="41" spans="1:38">
      <c r="B41" s="87"/>
      <c r="E41" s="43"/>
      <c r="F41" s="44"/>
      <c r="G41" s="43"/>
      <c r="H41" s="44"/>
      <c r="I41" s="44"/>
      <c r="J41" s="88"/>
      <c r="K41" s="44"/>
      <c r="L41" s="88"/>
      <c r="M41" s="88"/>
      <c r="N41" s="44"/>
      <c r="O41" s="44"/>
      <c r="P41" s="87"/>
      <c r="Q41" s="87"/>
      <c r="R41" s="87"/>
      <c r="S41" s="87"/>
      <c r="T41" s="87"/>
      <c r="U41" s="87"/>
      <c r="V41" s="87"/>
      <c r="W41" s="87"/>
    </row>
    <row r="42" spans="1:38">
      <c r="B42" s="87"/>
      <c r="E42" s="43"/>
      <c r="F42" s="44"/>
      <c r="G42" s="43"/>
      <c r="H42" s="44"/>
      <c r="I42" s="44"/>
      <c r="J42" s="88"/>
      <c r="K42" s="44"/>
      <c r="L42" s="88"/>
      <c r="M42" s="88"/>
      <c r="N42" s="44"/>
      <c r="O42" s="44"/>
      <c r="P42" s="87"/>
      <c r="Q42" s="87"/>
      <c r="R42" s="87"/>
      <c r="S42" s="87"/>
      <c r="T42" s="87"/>
      <c r="U42" s="87"/>
      <c r="V42" s="87"/>
      <c r="W42" s="87"/>
      <c r="X42" s="44"/>
      <c r="Y42" s="44"/>
      <c r="Z42" s="44"/>
    </row>
    <row r="43" spans="1:38">
      <c r="B43" s="87"/>
      <c r="E43" s="43"/>
      <c r="F43" s="44"/>
      <c r="G43" s="43"/>
      <c r="H43" s="44"/>
      <c r="I43" s="44"/>
      <c r="J43" s="88"/>
      <c r="K43" s="44"/>
      <c r="L43" s="88"/>
      <c r="M43" s="88"/>
      <c r="N43" s="44"/>
      <c r="O43" s="44"/>
      <c r="P43" s="87"/>
      <c r="Q43" s="87"/>
      <c r="R43" s="87"/>
      <c r="S43" s="87"/>
      <c r="T43" s="87"/>
      <c r="U43" s="87"/>
      <c r="V43" s="87"/>
      <c r="W43" s="87"/>
      <c r="X43" s="44"/>
      <c r="Y43" s="44"/>
      <c r="Z43" s="44"/>
      <c r="AA43" s="44"/>
    </row>
    <row r="44" spans="1:38">
      <c r="B44" s="87"/>
      <c r="E44" s="43"/>
      <c r="F44" s="43"/>
      <c r="G44" s="43"/>
      <c r="H44" s="43"/>
      <c r="I44" s="44"/>
      <c r="J44" s="88"/>
      <c r="K44" s="44"/>
      <c r="L44" s="88"/>
      <c r="M44" s="88"/>
      <c r="N44" s="44"/>
      <c r="O44" s="44"/>
      <c r="P44" s="87"/>
      <c r="Q44" s="87"/>
      <c r="R44" s="87"/>
      <c r="S44" s="87"/>
      <c r="T44" s="87"/>
      <c r="U44" s="87"/>
      <c r="V44" s="87"/>
      <c r="W44" s="87"/>
    </row>
    <row r="45" spans="1:38">
      <c r="A45" s="89"/>
      <c r="B45" s="87"/>
      <c r="C45" s="43"/>
      <c r="K45" s="44"/>
    </row>
    <row r="46" spans="1:38">
      <c r="A46" s="89"/>
      <c r="B46" s="87"/>
      <c r="C46" s="43"/>
      <c r="H46" s="76"/>
      <c r="I46" s="87"/>
      <c r="J46" s="87"/>
      <c r="K46" s="87"/>
    </row>
    <row r="47" spans="1:38">
      <c r="A47" s="89"/>
      <c r="B47" s="87">
        <v>3920</v>
      </c>
      <c r="C47" s="87">
        <v>13540</v>
      </c>
      <c r="D47" s="87">
        <v>15890</v>
      </c>
      <c r="E47" s="87">
        <v>24350</v>
      </c>
      <c r="F47" s="87">
        <v>35140</v>
      </c>
      <c r="G47" s="87">
        <v>50180</v>
      </c>
      <c r="H47" s="87">
        <v>52820</v>
      </c>
      <c r="I47" s="87">
        <v>66217</v>
      </c>
      <c r="J47" s="87">
        <v>45643</v>
      </c>
      <c r="K47" s="87">
        <v>52740</v>
      </c>
      <c r="L47" s="87">
        <v>33730</v>
      </c>
      <c r="M47" s="87">
        <v>8660</v>
      </c>
      <c r="N47" s="87">
        <v>4100</v>
      </c>
      <c r="O47" s="87">
        <v>7940</v>
      </c>
      <c r="P47" s="87">
        <v>2120</v>
      </c>
      <c r="Q47" s="43"/>
      <c r="R47" s="43"/>
      <c r="S47" s="43"/>
      <c r="T47" s="43"/>
      <c r="U47" s="43"/>
      <c r="V47" s="43"/>
      <c r="W47" s="43"/>
      <c r="X47" s="43"/>
      <c r="Y47" s="43"/>
      <c r="Z47" s="43"/>
      <c r="AA47" s="43"/>
      <c r="AB47" s="43"/>
      <c r="AC47" s="43"/>
      <c r="AD47" s="43"/>
      <c r="AE47" s="43"/>
      <c r="AF47" s="43"/>
      <c r="AG47" s="43"/>
      <c r="AH47" s="43"/>
      <c r="AI47" s="43"/>
      <c r="AJ47" s="43"/>
      <c r="AK47" s="43"/>
      <c r="AL47" s="43"/>
    </row>
    <row r="48" spans="1:38">
      <c r="A48" s="89"/>
      <c r="B48" s="87">
        <v>3920</v>
      </c>
      <c r="C48" s="43"/>
      <c r="G48" s="45"/>
      <c r="H48" s="88"/>
      <c r="J48" s="90"/>
      <c r="K48" s="91"/>
      <c r="L48" s="91"/>
      <c r="M48" s="90"/>
      <c r="N48" s="90"/>
      <c r="O48" s="90"/>
      <c r="P48" s="90"/>
      <c r="Q48" s="90"/>
      <c r="R48" s="90"/>
      <c r="S48" s="90"/>
      <c r="T48" s="90"/>
      <c r="U48" s="90"/>
      <c r="V48" s="43"/>
      <c r="W48" s="43"/>
    </row>
    <row r="49" spans="1:23">
      <c r="A49" s="89"/>
      <c r="B49" s="87">
        <v>13540</v>
      </c>
      <c r="C49" s="43"/>
      <c r="D49" s="44"/>
      <c r="E49" s="44"/>
      <c r="F49" s="44"/>
      <c r="J49" s="90"/>
      <c r="K49" s="91"/>
      <c r="L49" s="44"/>
      <c r="M49" s="44"/>
      <c r="N49" s="44"/>
      <c r="O49" s="44"/>
      <c r="P49" s="44"/>
      <c r="Q49" s="44"/>
      <c r="R49" s="44"/>
      <c r="S49" s="44"/>
      <c r="T49" s="44"/>
      <c r="U49" s="44"/>
      <c r="V49" s="44"/>
      <c r="W49" s="44"/>
    </row>
    <row r="50" spans="1:23">
      <c r="B50" s="87">
        <v>15890</v>
      </c>
      <c r="C50" s="43"/>
      <c r="D50" s="44"/>
      <c r="E50" s="44"/>
      <c r="F50" s="44"/>
      <c r="J50" s="91"/>
      <c r="K50" s="91"/>
      <c r="L50" s="43"/>
      <c r="M50" s="43"/>
      <c r="N50" s="43"/>
      <c r="O50" s="43"/>
      <c r="P50" s="43"/>
      <c r="Q50" s="43"/>
      <c r="R50" s="43"/>
      <c r="S50" s="43"/>
      <c r="T50" s="43"/>
      <c r="U50" s="43"/>
      <c r="V50" s="43"/>
      <c r="W50" s="43"/>
    </row>
    <row r="51" spans="1:23">
      <c r="A51" s="92"/>
      <c r="B51" s="87">
        <v>24350</v>
      </c>
      <c r="C51" s="43"/>
      <c r="D51" s="44"/>
      <c r="E51" s="44"/>
      <c r="F51" s="44"/>
      <c r="J51" s="91"/>
      <c r="K51" s="90"/>
      <c r="L51" s="44"/>
      <c r="M51" s="44"/>
      <c r="N51" s="44"/>
      <c r="O51" s="44"/>
      <c r="P51" s="44"/>
      <c r="Q51" s="44"/>
      <c r="R51" s="44"/>
      <c r="S51" s="44"/>
      <c r="T51" s="44"/>
      <c r="U51" s="44"/>
      <c r="V51" s="44"/>
      <c r="W51" s="44"/>
    </row>
    <row r="52" spans="1:23">
      <c r="A52" s="93"/>
      <c r="B52" s="87">
        <v>35140</v>
      </c>
      <c r="C52" s="43"/>
      <c r="D52" s="44"/>
      <c r="E52" s="44"/>
      <c r="F52" s="44"/>
      <c r="K52" s="90"/>
      <c r="L52" s="44"/>
      <c r="M52" s="44"/>
      <c r="N52" s="44"/>
      <c r="O52" s="44"/>
      <c r="P52" s="44"/>
      <c r="Q52" s="44"/>
      <c r="R52" s="44"/>
      <c r="S52" s="44"/>
      <c r="T52" s="44"/>
      <c r="U52" s="44"/>
      <c r="V52" s="44"/>
      <c r="W52" s="44"/>
    </row>
    <row r="53" spans="1:23">
      <c r="A53" s="94"/>
      <c r="B53" s="87">
        <v>50180</v>
      </c>
      <c r="C53" s="43"/>
      <c r="D53" s="44"/>
      <c r="E53" s="44"/>
      <c r="F53" s="44"/>
      <c r="I53" s="87"/>
      <c r="K53" s="90"/>
    </row>
    <row r="54" spans="1:23">
      <c r="A54" s="94"/>
      <c r="B54" s="87">
        <v>52820</v>
      </c>
      <c r="C54" s="43"/>
      <c r="D54" s="3"/>
      <c r="E54" s="44"/>
      <c r="H54" s="9"/>
      <c r="I54" s="87"/>
      <c r="K54" s="90"/>
    </row>
    <row r="55" spans="1:23">
      <c r="A55" s="94"/>
      <c r="B55" s="87">
        <v>66217</v>
      </c>
      <c r="C55" s="95"/>
      <c r="D55" s="3"/>
      <c r="E55" s="44"/>
      <c r="H55" s="9"/>
      <c r="I55" s="43"/>
      <c r="K55" s="90"/>
    </row>
    <row r="56" spans="1:23">
      <c r="A56" s="94"/>
      <c r="B56" s="87">
        <v>45643</v>
      </c>
      <c r="D56" s="96"/>
      <c r="E56" s="96"/>
      <c r="H56" s="9"/>
      <c r="I56" s="43"/>
      <c r="K56" s="90"/>
    </row>
    <row r="57" spans="1:23">
      <c r="A57" s="94"/>
      <c r="B57" s="87">
        <v>52740</v>
      </c>
      <c r="H57" s="9"/>
      <c r="I57" s="43"/>
      <c r="K57" s="90"/>
    </row>
    <row r="58" spans="1:23">
      <c r="A58" s="94"/>
      <c r="B58" s="87">
        <v>33730</v>
      </c>
      <c r="H58" s="9"/>
      <c r="I58" s="43"/>
      <c r="K58" s="90"/>
    </row>
    <row r="59" spans="1:23">
      <c r="A59" s="94"/>
      <c r="B59" s="87">
        <v>8660</v>
      </c>
      <c r="H59" s="9"/>
      <c r="I59" s="43"/>
      <c r="K59" s="90"/>
    </row>
    <row r="60" spans="1:23">
      <c r="B60" s="87">
        <v>4100</v>
      </c>
      <c r="I60" s="43"/>
      <c r="K60" s="43"/>
    </row>
    <row r="61" spans="1:23">
      <c r="B61" s="87">
        <v>7940</v>
      </c>
      <c r="I61" s="43"/>
      <c r="K61" s="87"/>
    </row>
    <row r="62" spans="1:23">
      <c r="B62" s="87">
        <v>2120</v>
      </c>
      <c r="I62" s="43"/>
      <c r="K62" s="87"/>
    </row>
    <row r="63" spans="1:23">
      <c r="I63" s="43"/>
      <c r="K63" s="87"/>
    </row>
    <row r="64" spans="1:23">
      <c r="I64" s="43"/>
      <c r="K64" s="87"/>
    </row>
    <row r="65" spans="9:11">
      <c r="I65" s="43"/>
      <c r="K65" s="87"/>
    </row>
    <row r="66" spans="9:11">
      <c r="I66" s="43"/>
      <c r="K66" s="87"/>
    </row>
    <row r="67" spans="9:11">
      <c r="I67" s="43"/>
      <c r="K67" s="87"/>
    </row>
    <row r="68" spans="9:11">
      <c r="I68" s="43"/>
      <c r="K68" s="44"/>
    </row>
    <row r="69" spans="9:11">
      <c r="I69" s="43"/>
    </row>
    <row r="70" spans="9:11">
      <c r="I70" s="43"/>
    </row>
    <row r="71" spans="9:11">
      <c r="I71" s="43"/>
    </row>
    <row r="72" spans="9:11">
      <c r="I72" s="43"/>
    </row>
    <row r="73" spans="9:11">
      <c r="I73" s="43"/>
    </row>
  </sheetData>
  <mergeCells count="6">
    <mergeCell ref="B2:D2"/>
    <mergeCell ref="E2:F2"/>
    <mergeCell ref="H2:I2"/>
    <mergeCell ref="K2:L2"/>
    <mergeCell ref="N2:O2"/>
    <mergeCell ref="B37:Q37"/>
  </mergeCells>
  <pageMargins left="0.7" right="0.7" top="0.75" bottom="0.75" header="0.3" footer="0.3"/>
  <pageSetup paperSize="8" scale="66" fitToWidth="0" orientation="landscape"/>
  <headerFooter>
    <oddFooter>&amp;R
&amp;1#&amp;"Aptos"&amp;10&amp;K000000 Data sensitivity - Public</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737540818506"/>
    <pageSetUpPr fitToPage="1"/>
  </sheetPr>
  <dimension ref="A1:U19"/>
  <sheetViews>
    <sheetView workbookViewId="0">
      <selection activeCell="H29" sqref="H29"/>
    </sheetView>
  </sheetViews>
  <sheetFormatPr defaultColWidth="9.21904761904762" defaultRowHeight="15"/>
  <cols>
    <col min="1" max="1" width="53.2190476190476" customWidth="1"/>
    <col min="2" max="2" width="15.4380952380952" customWidth="1"/>
    <col min="3" max="10" width="13.7809523809524" customWidth="1"/>
  </cols>
  <sheetData>
    <row r="1" ht="16.5" spans="1:21">
      <c r="A1" s="27" t="s">
        <v>1366</v>
      </c>
      <c r="B1" s="27"/>
      <c r="C1" s="27"/>
      <c r="D1" s="27"/>
      <c r="E1" s="27"/>
      <c r="F1" s="27"/>
      <c r="G1" s="27"/>
      <c r="H1" s="27"/>
      <c r="I1" s="27"/>
      <c r="J1" s="27"/>
    </row>
    <row r="2" s="26" customFormat="1" ht="30" customHeight="1" spans="1:21">
      <c r="A2" s="1927" t="s">
        <v>149</v>
      </c>
      <c r="B2" s="1928" t="s">
        <v>1367</v>
      </c>
      <c r="C2" s="1928" t="s">
        <v>1368</v>
      </c>
      <c r="D2" s="1928" t="s">
        <v>1369</v>
      </c>
      <c r="E2" s="1928" t="s">
        <v>1370</v>
      </c>
      <c r="F2" s="1928" t="s">
        <v>1371</v>
      </c>
      <c r="G2" s="1928" t="s">
        <v>1372</v>
      </c>
      <c r="H2" s="1929" t="s">
        <v>1373</v>
      </c>
      <c r="I2" s="1929" t="s">
        <v>1374</v>
      </c>
      <c r="J2" s="1930" t="s">
        <v>1375</v>
      </c>
    </row>
    <row r="3" spans="1:21">
      <c r="A3" s="32" t="s">
        <v>1376</v>
      </c>
      <c r="B3" s="33">
        <v>46291</v>
      </c>
      <c r="C3" s="33">
        <v>46300</v>
      </c>
      <c r="D3" s="33">
        <v>46291</v>
      </c>
      <c r="E3" s="33">
        <v>46300</v>
      </c>
      <c r="F3" s="33"/>
      <c r="G3" s="33"/>
      <c r="H3" s="34"/>
      <c r="I3" s="35"/>
      <c r="J3" s="36"/>
    </row>
    <row r="4" spans="1:21">
      <c r="A4" s="37" t="s">
        <v>1377</v>
      </c>
      <c r="B4" s="33">
        <v>46291</v>
      </c>
      <c r="C4" s="33">
        <v>46300</v>
      </c>
      <c r="D4" s="33">
        <v>46291</v>
      </c>
      <c r="E4" s="33">
        <v>46300</v>
      </c>
      <c r="F4" s="33"/>
      <c r="G4" s="33"/>
      <c r="H4" s="34"/>
      <c r="I4" s="35"/>
      <c r="J4" s="36"/>
    </row>
    <row r="5" spans="1:21">
      <c r="A5" s="37" t="s">
        <v>1378</v>
      </c>
      <c r="B5" s="33">
        <v>46291</v>
      </c>
      <c r="C5" s="33">
        <v>46300</v>
      </c>
      <c r="D5" s="33">
        <v>46291</v>
      </c>
      <c r="E5" s="33">
        <v>46300</v>
      </c>
      <c r="F5" s="33"/>
      <c r="G5" s="33"/>
      <c r="H5" s="34"/>
      <c r="I5" s="35"/>
      <c r="J5" s="36"/>
    </row>
    <row r="6" spans="1:21">
      <c r="A6" s="37"/>
      <c r="B6" s="33"/>
      <c r="C6" s="33"/>
      <c r="D6" s="33"/>
      <c r="E6" s="33"/>
      <c r="F6" s="33"/>
      <c r="G6" s="33"/>
      <c r="H6" s="34"/>
      <c r="I6" s="35"/>
      <c r="J6" s="36"/>
    </row>
    <row r="7" spans="1:21">
      <c r="A7" s="37"/>
      <c r="B7" s="33"/>
      <c r="C7" s="33"/>
      <c r="D7" s="33"/>
      <c r="E7" s="33"/>
      <c r="F7" s="33"/>
      <c r="G7" s="33"/>
      <c r="H7" s="34"/>
      <c r="I7" s="35"/>
      <c r="J7" s="36"/>
    </row>
    <row r="8" ht="15.75" spans="1:21">
      <c r="A8" s="38" t="s">
        <v>139</v>
      </c>
      <c r="B8" s="33">
        <v>46291</v>
      </c>
      <c r="C8" s="33">
        <v>46300</v>
      </c>
      <c r="D8" s="33">
        <v>46291</v>
      </c>
      <c r="E8" s="33">
        <v>46300</v>
      </c>
      <c r="F8" s="39"/>
      <c r="G8" s="39"/>
      <c r="H8" s="40"/>
      <c r="I8" s="41"/>
      <c r="J8" s="42"/>
    </row>
    <row r="15" spans="1:21">
      <c r="E15" s="43"/>
      <c r="F15" s="43"/>
      <c r="G15" s="43"/>
      <c r="H15" s="43"/>
      <c r="I15" s="44"/>
      <c r="J15" s="45"/>
      <c r="K15" s="45"/>
      <c r="N15" s="45"/>
      <c r="O15" s="45"/>
      <c r="P15" s="45"/>
      <c r="Q15" s="45"/>
      <c r="R15" s="45"/>
      <c r="S15" s="45"/>
      <c r="U15" s="45"/>
    </row>
    <row r="16" spans="1:21">
      <c r="E16" s="43"/>
      <c r="F16" s="43"/>
      <c r="G16" s="43"/>
      <c r="H16" s="43"/>
      <c r="I16" s="44"/>
      <c r="J16" s="45"/>
      <c r="K16" s="45"/>
      <c r="N16" s="45"/>
      <c r="O16" s="45"/>
      <c r="P16" s="45"/>
      <c r="Q16" s="45"/>
      <c r="R16" s="45"/>
      <c r="S16" s="45"/>
      <c r="U16" s="45"/>
    </row>
    <row r="17" spans="4:21">
      <c r="E17" s="43"/>
      <c r="F17" s="43"/>
      <c r="G17" s="43"/>
      <c r="H17" s="43"/>
      <c r="I17" s="44"/>
      <c r="J17" s="45"/>
      <c r="K17" s="45"/>
      <c r="N17" s="45"/>
      <c r="O17" s="45"/>
      <c r="P17" s="45"/>
      <c r="Q17" s="45"/>
      <c r="R17" s="45"/>
      <c r="S17" s="45"/>
      <c r="U17" s="45"/>
    </row>
    <row r="18" spans="4:21">
      <c r="D18" s="43"/>
      <c r="E18" s="43"/>
      <c r="F18" s="43"/>
      <c r="G18" s="43"/>
      <c r="H18" s="43"/>
      <c r="I18" s="44"/>
      <c r="J18" s="45"/>
      <c r="K18" s="45"/>
      <c r="N18" s="45"/>
      <c r="O18" s="45"/>
      <c r="P18" s="45"/>
      <c r="Q18" s="45"/>
      <c r="R18" s="45"/>
      <c r="S18" s="45"/>
      <c r="U18" s="45"/>
    </row>
    <row r="19" spans="4:21">
      <c r="D19" s="43"/>
      <c r="E19" s="43"/>
      <c r="F19" s="43"/>
      <c r="G19" s="43"/>
      <c r="H19" s="43"/>
      <c r="I19" s="44"/>
      <c r="J19" s="45"/>
      <c r="K19" s="45"/>
      <c r="N19" s="45"/>
      <c r="O19" s="45"/>
      <c r="P19" s="45"/>
      <c r="Q19" s="45"/>
      <c r="R19" s="45"/>
      <c r="S19" s="45"/>
      <c r="U19" s="45"/>
    </row>
  </sheetData>
  <mergeCells count="1">
    <mergeCell ref="A1:J1"/>
  </mergeCells>
  <pageMargins left="1" right="1" top="1" bottom="1" header="0.5" footer="0.5"/>
  <pageSetup paperSize="8" fitToHeight="0" orientation="landscape"/>
  <headerFooter>
    <oddFooter>&amp;R
&amp;1#&amp;"Aptos"&amp;10&amp;K000000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1904761904762" defaultRowHeight="15"/>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B2:L50"/>
  <sheetViews>
    <sheetView workbookViewId="0">
      <selection activeCell="A1" sqref="A1"/>
    </sheetView>
  </sheetViews>
  <sheetFormatPr defaultColWidth="9" defaultRowHeight="15"/>
  <cols>
    <col min="3" max="3" width="9.78095238095238" customWidth="1"/>
    <col min="4" max="4" width="25.552380952381" customWidth="1"/>
    <col min="6" max="6" width="15.7809523809524" customWidth="1"/>
    <col min="7" max="7" width="56.4380952380952" customWidth="1"/>
    <col min="8" max="8" width="20.4380952380952" customWidth="1"/>
    <col min="9" max="9" width="22" customWidth="1"/>
  </cols>
  <sheetData>
    <row r="2" ht="15.75"/>
    <row r="3" spans="3:12">
      <c r="C3" s="1" t="s">
        <v>1379</v>
      </c>
    </row>
    <row r="4" spans="3:12">
      <c r="C4" s="1931" t="s">
        <v>849</v>
      </c>
      <c r="E4" t="s">
        <v>763</v>
      </c>
    </row>
    <row r="5" spans="3:12">
      <c r="C5" s="1931" t="s">
        <v>146</v>
      </c>
      <c r="E5" t="s">
        <v>767</v>
      </c>
      <c r="K5" t="s">
        <v>119</v>
      </c>
    </row>
    <row r="6" spans="3:12">
      <c r="C6" s="1931" t="s">
        <v>1380</v>
      </c>
      <c r="K6" t="s">
        <v>1381</v>
      </c>
    </row>
    <row r="7" spans="3:12">
      <c r="C7" s="3"/>
      <c r="D7" s="4"/>
      <c r="E7" s="4"/>
      <c r="G7" s="4"/>
      <c r="H7" s="4"/>
      <c r="I7" s="4"/>
    </row>
    <row r="8" spans="3:12">
      <c r="C8" s="5"/>
      <c r="D8" s="6"/>
      <c r="E8" s="6"/>
      <c r="F8" s="7"/>
      <c r="G8" s="6"/>
      <c r="H8" s="6"/>
      <c r="I8" s="4"/>
    </row>
    <row r="9" spans="3:12">
      <c r="D9" s="8"/>
      <c r="E9" s="8"/>
      <c r="G9" s="6"/>
      <c r="H9" s="6"/>
      <c r="I9" s="6"/>
    </row>
    <row r="10" spans="3:12">
      <c r="C10" s="6" t="s">
        <v>1382</v>
      </c>
      <c r="D10" s="6" t="s">
        <v>34</v>
      </c>
      <c r="E10" s="6"/>
      <c r="F10" s="6" t="s">
        <v>34</v>
      </c>
      <c r="G10" s="6"/>
      <c r="H10" s="6" t="s">
        <v>36</v>
      </c>
      <c r="I10" s="9"/>
      <c r="J10" s="10" t="s">
        <v>330</v>
      </c>
    </row>
    <row r="11" spans="3:12">
      <c r="C11" s="11"/>
      <c r="D11" s="11"/>
      <c r="E11" s="11"/>
      <c r="F11" s="11"/>
      <c r="G11" s="11"/>
      <c r="H11" s="6"/>
      <c r="J11" s="9" t="s">
        <v>1383</v>
      </c>
      <c r="K11" t="s">
        <v>30</v>
      </c>
      <c r="L11" s="12" t="s">
        <v>37</v>
      </c>
    </row>
    <row r="12" spans="3:12">
      <c r="C12" s="11" t="s">
        <v>1384</v>
      </c>
      <c r="D12" s="13" t="s">
        <v>1385</v>
      </c>
      <c r="E12" s="13"/>
      <c r="F12" s="11" t="s">
        <v>1385</v>
      </c>
      <c r="G12" s="11"/>
      <c r="H12" s="11" t="s">
        <v>37</v>
      </c>
      <c r="J12" s="9" t="s">
        <v>584</v>
      </c>
      <c r="K12" s="11" t="s">
        <v>1386</v>
      </c>
      <c r="L12" s="12" t="s">
        <v>1387</v>
      </c>
    </row>
    <row r="13" spans="3:12">
      <c r="C13" s="11" t="s">
        <v>1384</v>
      </c>
      <c r="D13" s="13" t="s">
        <v>1388</v>
      </c>
      <c r="E13" s="13"/>
      <c r="F13" s="11" t="s">
        <v>1388</v>
      </c>
      <c r="G13" s="11"/>
      <c r="H13" s="11" t="s">
        <v>1389</v>
      </c>
      <c r="J13" s="9" t="s">
        <v>1390</v>
      </c>
      <c r="K13" s="11" t="s">
        <v>1391</v>
      </c>
      <c r="L13" s="12" t="s">
        <v>1392</v>
      </c>
    </row>
    <row r="14" spans="3:12">
      <c r="C14" s="11" t="s">
        <v>1384</v>
      </c>
      <c r="D14" s="13" t="s">
        <v>1393</v>
      </c>
      <c r="E14" s="13"/>
      <c r="F14" s="11"/>
      <c r="G14" s="11"/>
      <c r="H14" s="11" t="s">
        <v>1394</v>
      </c>
      <c r="J14" s="9"/>
      <c r="K14" t="s">
        <v>1249</v>
      </c>
      <c r="L14" s="12" t="s">
        <v>146</v>
      </c>
    </row>
    <row r="15" spans="3:12">
      <c r="C15" s="11" t="s">
        <v>1384</v>
      </c>
      <c r="D15" s="13" t="s">
        <v>1395</v>
      </c>
      <c r="E15" s="13"/>
      <c r="F15" s="11" t="s">
        <v>1395</v>
      </c>
      <c r="G15" s="11" t="s">
        <v>1396</v>
      </c>
      <c r="H15" s="11" t="s">
        <v>1397</v>
      </c>
      <c r="J15" s="9"/>
      <c r="K15" s="11" t="s">
        <v>1251</v>
      </c>
    </row>
    <row r="16" spans="3:12">
      <c r="C16" s="11" t="s">
        <v>1398</v>
      </c>
      <c r="D16" s="13" t="s">
        <v>35</v>
      </c>
      <c r="E16" s="13"/>
      <c r="F16" s="11" t="s">
        <v>1398</v>
      </c>
      <c r="G16" s="11" t="s">
        <v>1399</v>
      </c>
      <c r="H16" s="11" t="s">
        <v>1400</v>
      </c>
      <c r="I16" s="11" t="s">
        <v>1401</v>
      </c>
      <c r="J16" s="9"/>
    </row>
    <row r="17" spans="3:10">
      <c r="C17" s="11" t="s">
        <v>1398</v>
      </c>
      <c r="D17" s="13" t="s">
        <v>1402</v>
      </c>
      <c r="E17" s="13"/>
      <c r="F17" s="11"/>
      <c r="G17" s="11" t="s">
        <v>1403</v>
      </c>
      <c r="H17" s="11" t="s">
        <v>1404</v>
      </c>
      <c r="I17" t="s">
        <v>1405</v>
      </c>
      <c r="J17" s="9"/>
    </row>
    <row r="18" spans="3:10">
      <c r="C18" s="11" t="s">
        <v>1398</v>
      </c>
      <c r="D18" s="13" t="s">
        <v>1406</v>
      </c>
      <c r="E18" s="13"/>
      <c r="F18" s="11" t="s">
        <v>1407</v>
      </c>
      <c r="G18" s="11" t="s">
        <v>1408</v>
      </c>
      <c r="H18" s="11" t="s">
        <v>145</v>
      </c>
      <c r="I18" s="11" t="s">
        <v>1409</v>
      </c>
    </row>
    <row r="19" spans="3:10">
      <c r="C19" s="11"/>
      <c r="D19" s="14" t="s">
        <v>1410</v>
      </c>
      <c r="E19" s="14"/>
      <c r="F19" s="11"/>
      <c r="G19" s="11"/>
      <c r="H19" s="11"/>
      <c r="J19" s="9"/>
    </row>
    <row r="20" spans="3:10">
      <c r="C20" s="11"/>
      <c r="D20" s="14" t="s">
        <v>1411</v>
      </c>
      <c r="E20" s="11"/>
      <c r="F20" s="11"/>
      <c r="G20" s="11"/>
    </row>
    <row r="41" ht="18.75" spans="2:11">
      <c r="B41" s="15" t="s">
        <v>1412</v>
      </c>
      <c r="C41" s="16"/>
      <c r="D41" s="16"/>
      <c r="E41" s="16"/>
      <c r="F41" s="16"/>
      <c r="G41" s="16"/>
      <c r="H41" s="16"/>
      <c r="I41" s="17"/>
    </row>
    <row r="42" spans="2:11">
      <c r="B42" s="18" t="s">
        <v>1413</v>
      </c>
      <c r="C42" s="18"/>
      <c r="D42" s="18"/>
      <c r="E42" s="19" t="s">
        <v>1414</v>
      </c>
      <c r="F42" s="19" t="s">
        <v>330</v>
      </c>
      <c r="G42" s="18" t="s">
        <v>116</v>
      </c>
      <c r="H42" s="18" t="s">
        <v>231</v>
      </c>
      <c r="I42" s="20" t="s">
        <v>795</v>
      </c>
    </row>
    <row r="43" spans="2:11">
      <c r="B43" s="21" t="s">
        <v>1415</v>
      </c>
      <c r="C43" s="21"/>
      <c r="D43" s="21"/>
      <c r="E43" s="22">
        <v>1</v>
      </c>
      <c r="F43" s="22">
        <f>IFERROR('Weekly Progress Report'!$Y$23,1)</f>
        <v>0</v>
      </c>
      <c r="G43" s="23" t="s">
        <v>1416</v>
      </c>
      <c r="H43" s="24"/>
      <c r="I43" s="25"/>
    </row>
    <row r="44" spans="2:11">
      <c r="B44" s="21" t="s">
        <v>1417</v>
      </c>
      <c r="C44" s="21"/>
      <c r="D44" s="21"/>
      <c r="E44" s="22">
        <v>1</v>
      </c>
      <c r="F44" s="22">
        <f>IFERROR('Weekly Progress Report'!$M$23,1)</f>
        <v>0</v>
      </c>
      <c r="G44" s="23" t="s">
        <v>1416</v>
      </c>
      <c r="H44" s="24"/>
      <c r="I44" s="25"/>
    </row>
    <row r="45" spans="2:11">
      <c r="B45" s="12" t="s">
        <v>1418</v>
      </c>
      <c r="C45" s="12"/>
      <c r="D45" s="12"/>
      <c r="E45" s="22">
        <v>1</v>
      </c>
      <c r="F45" s="22">
        <f>IFERROR(('Weekly Progress Report'!G85+'Weekly Progress Report'!#REF!)/'Weekly Progress Report'!F85,1)</f>
        <v>1</v>
      </c>
      <c r="G45" s="23" t="s">
        <v>1416</v>
      </c>
      <c r="H45" s="24"/>
      <c r="I45" s="25"/>
      <c r="K45">
        <f>12/20</f>
        <v>0.6</v>
      </c>
    </row>
    <row r="46" spans="2:11">
      <c r="B46" s="12" t="s">
        <v>1419</v>
      </c>
      <c r="C46" s="12"/>
      <c r="D46" s="12"/>
      <c r="E46" s="22">
        <v>1</v>
      </c>
      <c r="F46" s="22">
        <f>IFERROR('Weekly Progress Report'!M89/'Weekly Progress Report'!L89,1)</f>
        <v>4.69565217391304</v>
      </c>
      <c r="G46" s="23" t="s">
        <v>1416</v>
      </c>
      <c r="H46" s="24"/>
      <c r="I46" s="25"/>
    </row>
    <row r="47" spans="2:11">
      <c r="B47" s="12" t="s">
        <v>1420</v>
      </c>
      <c r="C47" s="12"/>
      <c r="D47" s="12"/>
      <c r="E47" s="22">
        <v>1</v>
      </c>
      <c r="F47" s="22">
        <f>IFERROR('Weekly Progress Report'!T89/'Weekly Progress Report'!S89,1)</f>
        <v>2.66666666666667</v>
      </c>
      <c r="G47" s="23" t="s">
        <v>1416</v>
      </c>
      <c r="H47" s="24"/>
      <c r="I47" s="25"/>
    </row>
    <row r="48" spans="2:11">
      <c r="B48" s="12" t="s">
        <v>1421</v>
      </c>
      <c r="C48" s="12"/>
      <c r="D48" s="12"/>
      <c r="E48" s="22">
        <v>1</v>
      </c>
      <c r="F48" s="22">
        <f>IFERROR('Weekly Progress Report'!Q71/'Weekly Progress Report'!Q69,1)</f>
        <v>0</v>
      </c>
      <c r="G48" s="23" t="s">
        <v>1416</v>
      </c>
      <c r="H48" s="24"/>
      <c r="I48" s="25"/>
    </row>
    <row r="49" spans="2:9">
      <c r="B49" s="12" t="s">
        <v>1422</v>
      </c>
      <c r="C49" s="12"/>
      <c r="D49" s="12"/>
      <c r="E49" s="22">
        <v>1</v>
      </c>
      <c r="F49" s="22">
        <f>+'HSE-Stat'!J22</f>
        <v>0.855833333333333</v>
      </c>
      <c r="G49" s="23" t="s">
        <v>1416</v>
      </c>
      <c r="H49" s="24"/>
      <c r="I49" s="25"/>
    </row>
    <row r="50" spans="2:9">
      <c r="B50" s="12" t="s">
        <v>86</v>
      </c>
      <c r="C50" s="12"/>
      <c r="D50" s="12"/>
      <c r="E50" s="22">
        <v>1</v>
      </c>
      <c r="F50" s="22" t="e">
        <f>+#REF!</f>
        <v>#REF!</v>
      </c>
      <c r="G50" s="23" t="s">
        <v>1416</v>
      </c>
      <c r="H50" s="24"/>
      <c r="I50" s="25"/>
    </row>
  </sheetData>
  <mergeCells count="10">
    <mergeCell ref="B41:I41"/>
    <mergeCell ref="B42:D42"/>
    <mergeCell ref="B43:D43"/>
    <mergeCell ref="B44:D44"/>
    <mergeCell ref="B45:D45"/>
    <mergeCell ref="B46:D46"/>
    <mergeCell ref="B47:D47"/>
    <mergeCell ref="B48:D48"/>
    <mergeCell ref="B49:D49"/>
    <mergeCell ref="B50:D50"/>
  </mergeCells>
  <pageMargins left="0.7" right="0.7" top="0.75" bottom="0.75" header="0.3" footer="0.3"/>
  <pageSetup paperSize="9" orientation="portrait"/>
  <headerFooter>
    <oddFooter>&amp;R
&amp;1#&amp;"Aptos"&amp;10&amp;K000000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3" master="" otherUserPermission="visible"/>
  <rangeList sheetStid="21" master="" otherUserPermission="visible"/>
  <rangeList sheetStid="1" master="" otherUserPermission="visible"/>
  <rangeList sheetStid="41" master="" otherUserPermission="visible"/>
  <rangeList sheetStid="31" master="" otherUserPermission="visible"/>
  <rangeList sheetStid="34" master="" otherUserPermission="visible"/>
  <rangeList sheetStid="35" master="" otherUserPermission="visible"/>
  <rangeList sheetStid="29" master="" otherUserPermission="visible"/>
  <rangeList sheetStid="38" master="" otherUserPermission="visible"/>
  <rangeList sheetStid="28" master="" otherUserPermission="visible"/>
  <rangeList sheetStid="20" master="" otherUserPermission="visible"/>
  <rangeList sheetStid="43" master="" otherUserPermission="visible"/>
  <rangeList sheetStid="25" master="" otherUserPermission="visible"/>
  <rangeList sheetStid="23" master="" otherUserPermission="visible"/>
  <rangeList sheetStid="12" master="" otherUserPermission="visible"/>
  <rangeList sheetStid="40" master="" otherUserPermission="visible"/>
  <rangeList sheetStid="24" master="" otherUserPermission="visible"/>
  <rangeList sheetStid="6" master="" otherUserPermission="visible"/>
  <rangeList sheetStid="19" master="" otherUserPermission="visible"/>
  <rangeList sheetStid="27" master="" otherUserPermission="visible"/>
  <rangeList sheetStid="2" master="" otherUserPermission="visible"/>
  <rangeList sheetStid="11" master="" otherUserPermission="visible"/>
  <rangeList sheetStid="32" master="" otherUserPermission="visible"/>
  <rangeList sheetStid="42" master="" otherUserPermission="visible"/>
  <rangeList sheetStid="9"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4343B04-1FD8-4058-ADC0-1FAD05016A40}">
  <ds:schemaRefs/>
</ds:datastoreItem>
</file>

<file path=customXml/itemProps3.xml><?xml version="1.0" encoding="utf-8"?>
<ds:datastoreItem xmlns:ds="http://schemas.openxmlformats.org/officeDocument/2006/customXml" ds:itemID="{BE594320-C7FB-4D4D-B387-846B0112C834}">
  <ds:schemaRefs/>
</ds:datastoreItem>
</file>

<file path=customXml/itemProps4.xml><?xml version="1.0" encoding="utf-8"?>
<ds:datastoreItem xmlns:ds="http://schemas.openxmlformats.org/officeDocument/2006/customXml" ds:itemID="{10BDAAC8-B0AC-4B63-8F9E-DE326611D1B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DB</vt:lpstr>
      <vt:lpstr>General Information</vt:lpstr>
      <vt:lpstr>Weekly Progress Report</vt:lpstr>
      <vt:lpstr>Sheet1</vt:lpstr>
      <vt:lpstr>Progress</vt:lpstr>
      <vt:lpstr>Weekly Photos</vt:lpstr>
      <vt:lpstr>FIR Summary</vt:lpstr>
      <vt:lpstr>Quality</vt:lpstr>
      <vt:lpstr>Quality-Stat</vt:lpstr>
      <vt:lpstr>HSE</vt:lpstr>
      <vt:lpstr>HSE-Stat</vt:lpstr>
      <vt:lpstr>Risk Register </vt:lpstr>
      <vt:lpstr>Major Quantities</vt:lpstr>
      <vt:lpstr>CCO</vt:lpstr>
      <vt:lpstr>Invoice Log</vt:lpstr>
      <vt:lpstr>Procurement</vt:lpstr>
      <vt:lpstr>Issues</vt:lpstr>
      <vt:lpstr>Manpower</vt:lpstr>
      <vt:lpstr>Milestones</vt:lpstr>
      <vt:lpstr>Schedule</vt:lpstr>
      <vt:lpstr>EV-Chart Data</vt:lpstr>
      <vt:lpstr>Physical-Chart Data</vt:lpstr>
      <vt:lpstr>Testing</vt:lpstr>
      <vt:lpstr>Sheet2</vt:lpstr>
      <vt:lpstr>Codes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user</cp:lastModifiedBy>
  <dcterms:created xsi:type="dcterms:W3CDTF">2014-11-10T09:45:00Z</dcterms:created>
  <cp:lastPrinted>2026-07-07T07:13:00Z</cp:lastPrinted>
  <dcterms:modified xsi:type="dcterms:W3CDTF">2026-09-22T10:00:30Z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ICV">
    <vt:lpwstr>7DEBCB733B4244BAAF8DBC9D2FA2D291_12</vt:lpwstr>
  </property>
  <property fmtid="{D5CDD505-2E9C-101B-9397-08002B2CF9AE}" pid="8" name="KSOProductBuildVer">
    <vt:lpwstr>1033-12.1.0.28485</vt:lpwstr>
  </property>
  <property fmtid="{D5CDD505-2E9C-101B-9397-08002B2CF9AE}" pid="9" name="CalculationRule">
    <vt:i4>0</vt:i4>
  </property>
  <property fmtid="{D5CDD505-2E9C-101B-9397-08002B2CF9AE}" pid="10" name="MSIP_Label_4a30d458-cd10-4a48-9232-50530e63d4a6_Enabled">
    <vt:lpwstr>true</vt:lpwstr>
  </property>
  <property fmtid="{D5CDD505-2E9C-101B-9397-08002B2CF9AE}" pid="11" name="MSIP_Label_4a30d458-cd10-4a48-9232-50530e63d4a6_SetDate">
    <vt:lpwstr>2026-06-23T05:24:43Z</vt:lpwstr>
  </property>
  <property fmtid="{D5CDD505-2E9C-101B-9397-08002B2CF9AE}" pid="12" name="MSIP_Label_4a30d458-cd10-4a48-9232-50530e63d4a6_Method">
    <vt:lpwstr>Privileged</vt:lpwstr>
  </property>
  <property fmtid="{D5CDD505-2E9C-101B-9397-08002B2CF9AE}" pid="13" name="MSIP_Label_4a30d458-cd10-4a48-9232-50530e63d4a6_Name">
    <vt:lpwstr>l0_public</vt:lpwstr>
  </property>
  <property fmtid="{D5CDD505-2E9C-101B-9397-08002B2CF9AE}" pid="14" name="MSIP_Label_4a30d458-cd10-4a48-9232-50530e63d4a6_SiteId">
    <vt:lpwstr>a5877034-8d6a-496a-8cf8-ceb5e3451109</vt:lpwstr>
  </property>
  <property fmtid="{D5CDD505-2E9C-101B-9397-08002B2CF9AE}" pid="15" name="MSIP_Label_4a30d458-cd10-4a48-9232-50530e63d4a6_ActionId">
    <vt:lpwstr>ab364b8d-9eac-44fd-87a4-7ad3e93335dd</vt:lpwstr>
  </property>
  <property fmtid="{D5CDD505-2E9C-101B-9397-08002B2CF9AE}" pid="16" name="MSIP_Label_4a30d458-cd10-4a48-9232-50530e63d4a6_ContentBits">
    <vt:lpwstr>2</vt:lpwstr>
  </property>
  <property fmtid="{D5CDD505-2E9C-101B-9397-08002B2CF9AE}" pid="17" name="MSIP_Label_4a30d458-cd10-4a48-9232-50530e63d4a6_Tag">
    <vt:lpwstr>10, 0, 1, 1</vt:lpwstr>
  </property>
</Properties>
</file>