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3.xml" ContentType="application/vnd.openxmlformats-officedocument.spreadsheetml.comments+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ngr. Wedam\Documents\USER\Documents\Ataturk University\Masters Program\4 Donem\LAND SUBSIDNECE USING MATLAB_THESIS\"/>
    </mc:Choice>
  </mc:AlternateContent>
  <bookViews>
    <workbookView xWindow="0" yWindow="0" windowWidth="15345" windowHeight="4575" tabRatio="718" firstSheet="4" activeTab="7"/>
  </bookViews>
  <sheets>
    <sheet name="Selcuklu_Meram_Karatay (e)" sheetId="1" r:id="rId1"/>
    <sheet name="Selcuklu_Meram_Karatay (Cc)" sheetId="4" r:id="rId2"/>
    <sheet name="Selcuklu_Meram_Karatay (e) (2)" sheetId="7" r:id="rId3"/>
    <sheet name="Selcuklu_Meram_Karatay (e) ((3)" sheetId="10" r:id="rId4"/>
    <sheet name="MATLAB DATA" sheetId="9" r:id="rId5"/>
    <sheet name="Subsidence(650m)" sheetId="3" r:id="rId6"/>
    <sheet name="min_max" sheetId="5" r:id="rId7"/>
    <sheet name="Subsidence_Prediction" sheetId="6"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4" i="6" l="1"/>
  <c r="L34" i="6"/>
  <c r="P31" i="6"/>
  <c r="P30" i="6"/>
  <c r="P29" i="6"/>
  <c r="P28" i="6"/>
  <c r="P27" i="6"/>
  <c r="P26" i="6"/>
  <c r="P25" i="6"/>
  <c r="P24" i="6"/>
  <c r="P23" i="6"/>
  <c r="P22" i="6"/>
  <c r="P21" i="6"/>
  <c r="P20" i="6"/>
  <c r="P19" i="6"/>
  <c r="P18" i="6"/>
  <c r="P17" i="6"/>
  <c r="P16" i="6"/>
  <c r="P15" i="6"/>
  <c r="P14" i="6"/>
  <c r="P13" i="6"/>
  <c r="P12" i="6"/>
  <c r="P11" i="6"/>
  <c r="P10" i="6"/>
  <c r="P9" i="6"/>
  <c r="P8" i="6"/>
  <c r="P7" i="6"/>
  <c r="P32" i="6" s="1"/>
  <c r="P6" i="6"/>
  <c r="P5" i="6"/>
  <c r="P4" i="6"/>
  <c r="P3" i="6"/>
  <c r="L31" i="6"/>
  <c r="L30" i="6"/>
  <c r="L29" i="6"/>
  <c r="L28" i="6"/>
  <c r="L27" i="6"/>
  <c r="L26" i="6"/>
  <c r="L25" i="6"/>
  <c r="L24" i="6"/>
  <c r="L23" i="6"/>
  <c r="L22" i="6"/>
  <c r="L21" i="6"/>
  <c r="L20" i="6"/>
  <c r="L19" i="6"/>
  <c r="L18" i="6"/>
  <c r="L17" i="6"/>
  <c r="L16" i="6"/>
  <c r="L15" i="6"/>
  <c r="L14" i="6"/>
  <c r="L13" i="6"/>
  <c r="L12" i="6"/>
  <c r="L11" i="6"/>
  <c r="L10" i="6"/>
  <c r="L9" i="6"/>
  <c r="L8" i="6"/>
  <c r="L7" i="6"/>
  <c r="L32" i="6" s="1"/>
  <c r="L6" i="6"/>
  <c r="L5" i="6"/>
  <c r="L4" i="6"/>
  <c r="L3" i="6"/>
  <c r="H31" i="6"/>
  <c r="H30" i="6"/>
  <c r="H29" i="6"/>
  <c r="H28" i="6"/>
  <c r="H27" i="6"/>
  <c r="H26" i="6"/>
  <c r="H25" i="6"/>
  <c r="H24" i="6"/>
  <c r="H23" i="6"/>
  <c r="H22" i="6"/>
  <c r="H21" i="6"/>
  <c r="H20" i="6"/>
  <c r="H19" i="6"/>
  <c r="H18" i="6"/>
  <c r="H17" i="6"/>
  <c r="H16" i="6"/>
  <c r="H15" i="6"/>
  <c r="H14" i="6"/>
  <c r="H13" i="6"/>
  <c r="H12" i="6"/>
  <c r="H11" i="6"/>
  <c r="H10" i="6"/>
  <c r="H9" i="6"/>
  <c r="H8" i="6"/>
  <c r="H7" i="6"/>
  <c r="H6" i="6"/>
  <c r="H5" i="6"/>
  <c r="H32" i="6" s="1"/>
  <c r="H4" i="6"/>
  <c r="H3" i="6"/>
  <c r="S29" i="6"/>
  <c r="S28" i="6"/>
  <c r="S27" i="6"/>
  <c r="S26" i="6"/>
  <c r="S25" i="6"/>
  <c r="S24" i="6"/>
  <c r="S23" i="6"/>
  <c r="S22" i="6"/>
  <c r="S21" i="6"/>
  <c r="S20" i="6"/>
  <c r="S19" i="6"/>
  <c r="S18" i="6"/>
  <c r="S17" i="6"/>
  <c r="S16" i="6"/>
  <c r="S15" i="6"/>
  <c r="S14" i="6"/>
  <c r="S13" i="6"/>
  <c r="S12" i="6"/>
  <c r="S11" i="6"/>
  <c r="S10" i="6"/>
  <c r="S9" i="6"/>
  <c r="S8" i="6"/>
  <c r="S7" i="6"/>
  <c r="S6" i="6"/>
  <c r="S5" i="6"/>
  <c r="L21" i="10"/>
  <c r="L19" i="10"/>
  <c r="L18" i="10"/>
  <c r="K21" i="10"/>
  <c r="K20" i="10"/>
  <c r="K19" i="10"/>
  <c r="K18" i="10"/>
  <c r="J20" i="3"/>
  <c r="J19" i="3"/>
  <c r="J22" i="3"/>
  <c r="J21" i="3"/>
  <c r="D32" i="6" l="1"/>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 i="6"/>
  <c r="L20" i="10"/>
  <c r="E20" i="10"/>
  <c r="H20" i="10"/>
  <c r="H22" i="3"/>
  <c r="H21" i="3"/>
  <c r="H20" i="3"/>
  <c r="H19" i="3"/>
  <c r="E22" i="3"/>
  <c r="E21" i="3"/>
  <c r="B22" i="3"/>
  <c r="B21" i="3"/>
  <c r="I20" i="10"/>
  <c r="F20" i="10"/>
  <c r="C20" i="10"/>
  <c r="B20" i="10"/>
  <c r="I21" i="10"/>
  <c r="H21" i="10"/>
  <c r="F21" i="10"/>
  <c r="E21" i="10"/>
  <c r="C21" i="10"/>
  <c r="B21" i="10"/>
  <c r="I19" i="10"/>
  <c r="H19" i="10"/>
  <c r="I18" i="10"/>
  <c r="H18" i="10"/>
  <c r="F19" i="10"/>
  <c r="F18" i="10"/>
  <c r="E19" i="10"/>
  <c r="E18" i="10"/>
  <c r="C19" i="10"/>
  <c r="C18" i="10"/>
  <c r="B19" i="10"/>
  <c r="B18" i="10"/>
  <c r="K44" i="7" l="1"/>
  <c r="G26" i="7"/>
  <c r="C4" i="7"/>
  <c r="K29" i="6" l="1"/>
  <c r="K28" i="6"/>
  <c r="K27" i="6"/>
  <c r="K26" i="6"/>
  <c r="K25" i="6"/>
  <c r="K24" i="6"/>
  <c r="K23" i="6"/>
  <c r="K22" i="6"/>
  <c r="K21" i="6"/>
  <c r="K20" i="6"/>
  <c r="K19" i="6"/>
  <c r="K18" i="6"/>
  <c r="K17" i="6"/>
  <c r="K16" i="6"/>
  <c r="K15" i="6"/>
  <c r="K14" i="6"/>
  <c r="K13" i="6"/>
  <c r="K12" i="6"/>
  <c r="K11" i="6"/>
  <c r="K10" i="6"/>
  <c r="K9" i="6"/>
  <c r="K8" i="6"/>
  <c r="K7" i="6"/>
  <c r="K6" i="6"/>
  <c r="K5" i="6"/>
  <c r="J139" i="7"/>
  <c r="F139" i="7"/>
  <c r="B139" i="7"/>
  <c r="K134" i="7"/>
  <c r="G134" i="7"/>
  <c r="K125" i="7"/>
  <c r="G125" i="7"/>
  <c r="K116" i="7"/>
  <c r="G116" i="7"/>
  <c r="K107" i="7"/>
  <c r="G107" i="7"/>
  <c r="C107" i="7"/>
  <c r="K98" i="7"/>
  <c r="G98" i="7"/>
  <c r="C98" i="7"/>
  <c r="K89" i="7"/>
  <c r="G89" i="7"/>
  <c r="C89" i="7"/>
  <c r="K80" i="7"/>
  <c r="G80" i="7"/>
  <c r="C80" i="7"/>
  <c r="K71" i="7"/>
  <c r="G71" i="7"/>
  <c r="C71" i="7"/>
  <c r="K62" i="7"/>
  <c r="G62" i="7"/>
  <c r="C62" i="7"/>
  <c r="K53" i="7"/>
  <c r="G53" i="7"/>
  <c r="C53" i="7"/>
  <c r="G44" i="7"/>
  <c r="C44" i="7"/>
  <c r="E165" i="7" s="1"/>
  <c r="K35" i="7"/>
  <c r="G35" i="7"/>
  <c r="C35" i="7"/>
  <c r="K26" i="7"/>
  <c r="C26" i="7"/>
  <c r="K18" i="7"/>
  <c r="G18" i="7"/>
  <c r="C18" i="7"/>
  <c r="D165" i="7" s="1"/>
  <c r="K10" i="7"/>
  <c r="G10" i="7"/>
  <c r="C10" i="7"/>
  <c r="C165" i="7" s="1"/>
  <c r="G136" i="7" l="1"/>
  <c r="C146" i="7"/>
  <c r="C136" i="7"/>
  <c r="C148" i="7"/>
  <c r="K136" i="7"/>
  <c r="C140" i="7"/>
  <c r="C152" i="7"/>
  <c r="C154" i="7"/>
  <c r="C156" i="7"/>
  <c r="C144" i="7"/>
  <c r="C158" i="7"/>
  <c r="C150" i="7"/>
  <c r="E144" i="7"/>
  <c r="C160" i="7"/>
  <c r="C162" i="7"/>
  <c r="C164" i="7"/>
  <c r="D144" i="7"/>
  <c r="D146" i="7"/>
  <c r="D148" i="7"/>
  <c r="D150" i="7"/>
  <c r="D152" i="7"/>
  <c r="D154" i="7"/>
  <c r="D156" i="7"/>
  <c r="D158" i="7"/>
  <c r="D160" i="7"/>
  <c r="D162" i="7"/>
  <c r="D164" i="7"/>
  <c r="E146" i="7"/>
  <c r="E148" i="7"/>
  <c r="E150" i="7"/>
  <c r="E152" i="7"/>
  <c r="E154" i="7"/>
  <c r="E156" i="7"/>
  <c r="E158" i="7"/>
  <c r="E160" i="7"/>
  <c r="E162" i="7"/>
  <c r="E164" i="7"/>
  <c r="C145" i="7"/>
  <c r="C147" i="7"/>
  <c r="C149" i="7"/>
  <c r="C151" i="7"/>
  <c r="C153" i="7"/>
  <c r="C155" i="7"/>
  <c r="C157" i="7"/>
  <c r="C159" i="7"/>
  <c r="C161" i="7"/>
  <c r="C163" i="7"/>
  <c r="D145" i="7"/>
  <c r="D147" i="7"/>
  <c r="D149" i="7"/>
  <c r="D151" i="7"/>
  <c r="D153" i="7"/>
  <c r="D155" i="7"/>
  <c r="D157" i="7"/>
  <c r="D159" i="7"/>
  <c r="D161" i="7"/>
  <c r="D163" i="7"/>
  <c r="E145" i="7"/>
  <c r="E147" i="7"/>
  <c r="E149" i="7"/>
  <c r="E151" i="7"/>
  <c r="E153" i="7"/>
  <c r="E155" i="7"/>
  <c r="E157" i="7"/>
  <c r="E159" i="7"/>
  <c r="E161" i="7"/>
  <c r="E163" i="7"/>
  <c r="C137" i="7" l="1"/>
  <c r="B162" i="7" s="1"/>
  <c r="E14" i="5"/>
  <c r="E13" i="5"/>
  <c r="J14" i="5"/>
  <c r="J13" i="5"/>
  <c r="C14" i="5"/>
  <c r="C13" i="5"/>
  <c r="C10" i="5"/>
  <c r="C6" i="5"/>
  <c r="C7" i="5"/>
  <c r="C8" i="5"/>
  <c r="C9" i="5"/>
  <c r="C5" i="5"/>
  <c r="B10" i="5"/>
  <c r="K10" i="5"/>
  <c r="E10" i="5"/>
  <c r="B46" i="4"/>
  <c r="B42" i="4"/>
  <c r="B43" i="4"/>
  <c r="B44" i="4"/>
  <c r="B45" i="4"/>
  <c r="B41" i="4"/>
  <c r="K46" i="4"/>
  <c r="K42" i="4"/>
  <c r="K43" i="4"/>
  <c r="K44" i="4"/>
  <c r="K45" i="4"/>
  <c r="K41" i="4"/>
  <c r="L46" i="4"/>
  <c r="E147" i="1"/>
  <c r="E148" i="1"/>
  <c r="E149" i="1"/>
  <c r="E150" i="1"/>
  <c r="E151" i="1"/>
  <c r="E152" i="1"/>
  <c r="E153" i="1"/>
  <c r="E154" i="1"/>
  <c r="E155" i="1"/>
  <c r="E156" i="1"/>
  <c r="E157" i="1"/>
  <c r="E158" i="1"/>
  <c r="E159" i="1"/>
  <c r="E160" i="1"/>
  <c r="E161" i="1"/>
  <c r="E162" i="1"/>
  <c r="E163" i="1"/>
  <c r="E164" i="1"/>
  <c r="E165" i="1"/>
  <c r="E166" i="1"/>
  <c r="E167" i="1"/>
  <c r="E146" i="1"/>
  <c r="D147" i="1"/>
  <c r="D148" i="1"/>
  <c r="D149" i="1"/>
  <c r="D150" i="1"/>
  <c r="D151" i="1"/>
  <c r="D152" i="1"/>
  <c r="D153" i="1"/>
  <c r="D154" i="1"/>
  <c r="D155" i="1"/>
  <c r="D156" i="1"/>
  <c r="D157" i="1"/>
  <c r="D158" i="1"/>
  <c r="D159" i="1"/>
  <c r="D160" i="1"/>
  <c r="D161" i="1"/>
  <c r="D162" i="1"/>
  <c r="D163" i="1"/>
  <c r="D164" i="1"/>
  <c r="D165" i="1"/>
  <c r="D166" i="1"/>
  <c r="D167" i="1"/>
  <c r="D146" i="1"/>
  <c r="B147" i="1"/>
  <c r="B148" i="1"/>
  <c r="B149" i="1"/>
  <c r="B150" i="1"/>
  <c r="B151" i="1"/>
  <c r="B152" i="1"/>
  <c r="B153" i="1"/>
  <c r="B154" i="1"/>
  <c r="B155" i="1"/>
  <c r="B156" i="1"/>
  <c r="B157" i="1"/>
  <c r="B158" i="1"/>
  <c r="B159" i="1"/>
  <c r="B160" i="1"/>
  <c r="B161" i="1"/>
  <c r="B162" i="1"/>
  <c r="B163" i="1"/>
  <c r="B164" i="1"/>
  <c r="B165" i="1"/>
  <c r="B166" i="1"/>
  <c r="B167" i="1"/>
  <c r="B146" i="1"/>
  <c r="C147" i="1"/>
  <c r="C148" i="1"/>
  <c r="C149" i="1"/>
  <c r="C150" i="1"/>
  <c r="C151" i="1"/>
  <c r="C152" i="1"/>
  <c r="C153" i="1"/>
  <c r="C154" i="1"/>
  <c r="C155" i="1"/>
  <c r="C156" i="1"/>
  <c r="C157" i="1"/>
  <c r="C158" i="1"/>
  <c r="C159" i="1"/>
  <c r="C160" i="1"/>
  <c r="C161" i="1"/>
  <c r="C162" i="1"/>
  <c r="C163" i="1"/>
  <c r="C164" i="1"/>
  <c r="C165" i="1"/>
  <c r="C166" i="1"/>
  <c r="C167" i="1"/>
  <c r="C146" i="1"/>
  <c r="B10" i="4"/>
  <c r="A10" i="4"/>
  <c r="B6" i="4"/>
  <c r="B7" i="4"/>
  <c r="B8" i="4"/>
  <c r="B9" i="4"/>
  <c r="B5" i="4"/>
  <c r="E20" i="3"/>
  <c r="K20" i="3" s="1"/>
  <c r="E19" i="3"/>
  <c r="K19" i="3" s="1"/>
  <c r="B20" i="3"/>
  <c r="B19" i="3"/>
  <c r="G127" i="1"/>
  <c r="B141" i="1"/>
  <c r="C142" i="1" s="1"/>
  <c r="J141" i="1"/>
  <c r="F141" i="1"/>
  <c r="Q136" i="4"/>
  <c r="M136" i="4"/>
  <c r="Q127" i="4"/>
  <c r="M127" i="4"/>
  <c r="Q118" i="4"/>
  <c r="M118" i="4"/>
  <c r="Q109" i="4"/>
  <c r="M109" i="4"/>
  <c r="D109" i="4"/>
  <c r="Q100" i="4"/>
  <c r="M100" i="4"/>
  <c r="D100" i="4"/>
  <c r="Q91" i="4"/>
  <c r="M91" i="4"/>
  <c r="D91" i="4"/>
  <c r="Q82" i="4"/>
  <c r="M82" i="4"/>
  <c r="D82" i="4"/>
  <c r="Q73" i="4"/>
  <c r="M73" i="4"/>
  <c r="D73" i="4"/>
  <c r="Q64" i="4"/>
  <c r="M64" i="4"/>
  <c r="D64" i="4"/>
  <c r="Q55" i="4"/>
  <c r="M55" i="4"/>
  <c r="D55" i="4"/>
  <c r="Q46" i="4"/>
  <c r="M46" i="4"/>
  <c r="D46" i="4"/>
  <c r="Q37" i="4"/>
  <c r="M37" i="4"/>
  <c r="D37" i="4"/>
  <c r="Q28" i="4"/>
  <c r="M28" i="4"/>
  <c r="D28" i="4"/>
  <c r="Q19" i="4"/>
  <c r="M19" i="4"/>
  <c r="D19" i="4"/>
  <c r="Q10" i="4"/>
  <c r="M10" i="4"/>
  <c r="D10" i="4"/>
  <c r="C139" i="1"/>
  <c r="K138" i="1"/>
  <c r="G138" i="1"/>
  <c r="C138" i="1"/>
  <c r="K136" i="1"/>
  <c r="K127" i="1"/>
  <c r="K118" i="1"/>
  <c r="K109" i="1"/>
  <c r="K100" i="1"/>
  <c r="K91" i="1"/>
  <c r="K82" i="1"/>
  <c r="K73" i="1"/>
  <c r="K64" i="1"/>
  <c r="K55" i="1"/>
  <c r="K46" i="1"/>
  <c r="K37" i="1"/>
  <c r="K28" i="1"/>
  <c r="K19" i="1"/>
  <c r="K10" i="1"/>
  <c r="G136" i="1"/>
  <c r="G118" i="1"/>
  <c r="G109" i="1"/>
  <c r="G100" i="1"/>
  <c r="G55" i="1"/>
  <c r="G64" i="1"/>
  <c r="G73" i="1"/>
  <c r="G82" i="1"/>
  <c r="G91" i="1"/>
  <c r="G46" i="1"/>
  <c r="G37" i="1"/>
  <c r="G28" i="1"/>
  <c r="C109" i="1"/>
  <c r="C100" i="1"/>
  <c r="C91" i="1"/>
  <c r="G19" i="1"/>
  <c r="G10" i="1"/>
  <c r="H17" i="3"/>
  <c r="E17" i="3"/>
  <c r="B14" i="3"/>
  <c r="B154" i="7" l="1"/>
  <c r="B163" i="7"/>
  <c r="B148" i="7"/>
  <c r="B147" i="7"/>
  <c r="B152" i="7"/>
  <c r="B161" i="7"/>
  <c r="B156" i="7"/>
  <c r="B165" i="7"/>
  <c r="B145" i="7"/>
  <c r="B159" i="7"/>
  <c r="B150" i="7"/>
  <c r="B151" i="7"/>
  <c r="B158" i="7"/>
  <c r="B157" i="7"/>
  <c r="B164" i="7"/>
  <c r="B149" i="7"/>
  <c r="B146" i="7"/>
  <c r="B153" i="7"/>
  <c r="B155" i="7"/>
  <c r="B160" i="7"/>
  <c r="B144" i="7"/>
  <c r="C82" i="1"/>
  <c r="C73" i="1" l="1"/>
  <c r="C64" i="1"/>
  <c r="C55" i="1"/>
  <c r="C46" i="1"/>
  <c r="C37" i="1"/>
  <c r="C28" i="1"/>
  <c r="C19" i="1" l="1"/>
  <c r="C10" i="1"/>
</calcChain>
</file>

<file path=xl/comments1.xml><?xml version="1.0" encoding="utf-8"?>
<comments xmlns="http://schemas.openxmlformats.org/spreadsheetml/2006/main">
  <authors>
    <author>Windows User</author>
  </authors>
  <commentList>
    <comment ref="A2" authorId="0" shapeId="0">
      <text>
        <r>
          <rPr>
            <b/>
            <sz val="9"/>
            <color indexed="81"/>
            <rFont val="Tahoma"/>
            <family val="2"/>
          </rPr>
          <t>Windows User:</t>
        </r>
        <r>
          <rPr>
            <sz val="9"/>
            <color indexed="81"/>
            <rFont val="Tahoma"/>
            <family val="2"/>
          </rPr>
          <t xml:space="preserve">
Effective Stress
</t>
        </r>
      </text>
    </comment>
    <comment ref="E2" authorId="0" shapeId="0">
      <text>
        <r>
          <rPr>
            <b/>
            <sz val="9"/>
            <color indexed="81"/>
            <rFont val="Tahoma"/>
            <family val="2"/>
          </rPr>
          <t>Windows User:</t>
        </r>
        <r>
          <rPr>
            <sz val="9"/>
            <color indexed="81"/>
            <rFont val="Tahoma"/>
            <family val="2"/>
          </rPr>
          <t xml:space="preserve">
Effective Stress
</t>
        </r>
      </text>
    </comment>
    <comment ref="I2" authorId="0" shapeId="0">
      <text>
        <r>
          <rPr>
            <b/>
            <sz val="9"/>
            <color indexed="81"/>
            <rFont val="Tahoma"/>
            <family val="2"/>
          </rPr>
          <t>Windows User:</t>
        </r>
        <r>
          <rPr>
            <sz val="9"/>
            <color indexed="81"/>
            <rFont val="Tahoma"/>
            <family val="2"/>
          </rPr>
          <t xml:space="preserve">
Effective Stress
</t>
        </r>
      </text>
    </comment>
  </commentList>
</comments>
</file>

<file path=xl/comments2.xml><?xml version="1.0" encoding="utf-8"?>
<comments xmlns="http://schemas.openxmlformats.org/spreadsheetml/2006/main">
  <authors>
    <author>Windows User</author>
  </authors>
  <commentList>
    <comment ref="A2" authorId="0" shapeId="0">
      <text>
        <r>
          <rPr>
            <b/>
            <sz val="9"/>
            <color indexed="81"/>
            <rFont val="Tahoma"/>
            <family val="2"/>
          </rPr>
          <t>Windows User:</t>
        </r>
        <r>
          <rPr>
            <sz val="9"/>
            <color indexed="81"/>
            <rFont val="Tahoma"/>
            <family val="2"/>
          </rPr>
          <t xml:space="preserve">
Effective Stress
</t>
        </r>
      </text>
    </comment>
    <comment ref="J2" authorId="0" shapeId="0">
      <text>
        <r>
          <rPr>
            <b/>
            <sz val="9"/>
            <color indexed="81"/>
            <rFont val="Tahoma"/>
            <family val="2"/>
          </rPr>
          <t>Windows User:</t>
        </r>
        <r>
          <rPr>
            <sz val="9"/>
            <color indexed="81"/>
            <rFont val="Tahoma"/>
            <family val="2"/>
          </rPr>
          <t xml:space="preserve">
Effective Stress
</t>
        </r>
      </text>
    </comment>
    <comment ref="O2" authorId="0" shapeId="0">
      <text>
        <r>
          <rPr>
            <b/>
            <sz val="9"/>
            <color indexed="81"/>
            <rFont val="Tahoma"/>
            <family val="2"/>
          </rPr>
          <t>Windows User:</t>
        </r>
        <r>
          <rPr>
            <sz val="9"/>
            <color indexed="81"/>
            <rFont val="Tahoma"/>
            <family val="2"/>
          </rPr>
          <t xml:space="preserve">
Effective Stress
</t>
        </r>
      </text>
    </comment>
  </commentList>
</comments>
</file>

<file path=xl/comments3.xml><?xml version="1.0" encoding="utf-8"?>
<comments xmlns="http://schemas.openxmlformats.org/spreadsheetml/2006/main">
  <authors>
    <author>Windows User</author>
  </authors>
  <commentList>
    <comment ref="A2" authorId="0" shapeId="0">
      <text>
        <r>
          <rPr>
            <b/>
            <sz val="9"/>
            <color indexed="81"/>
            <rFont val="Tahoma"/>
            <family val="2"/>
          </rPr>
          <t>Windows User:</t>
        </r>
        <r>
          <rPr>
            <sz val="9"/>
            <color indexed="81"/>
            <rFont val="Tahoma"/>
            <family val="2"/>
          </rPr>
          <t xml:space="preserve">
Effective Stress
</t>
        </r>
      </text>
    </comment>
    <comment ref="E2" authorId="0" shapeId="0">
      <text>
        <r>
          <rPr>
            <b/>
            <sz val="9"/>
            <color indexed="81"/>
            <rFont val="Tahoma"/>
            <family val="2"/>
          </rPr>
          <t>Windows User:</t>
        </r>
        <r>
          <rPr>
            <sz val="9"/>
            <color indexed="81"/>
            <rFont val="Tahoma"/>
            <family val="2"/>
          </rPr>
          <t xml:space="preserve">
Effective Stress
</t>
        </r>
      </text>
    </comment>
    <comment ref="I2" authorId="0" shapeId="0">
      <text>
        <r>
          <rPr>
            <b/>
            <sz val="9"/>
            <color indexed="81"/>
            <rFont val="Tahoma"/>
            <family val="2"/>
          </rPr>
          <t>Windows User:</t>
        </r>
        <r>
          <rPr>
            <sz val="9"/>
            <color indexed="81"/>
            <rFont val="Tahoma"/>
            <family val="2"/>
          </rPr>
          <t xml:space="preserve">
Effective Stress
</t>
        </r>
      </text>
    </comment>
  </commentList>
</comments>
</file>

<file path=xl/sharedStrings.xml><?xml version="1.0" encoding="utf-8"?>
<sst xmlns="http://schemas.openxmlformats.org/spreadsheetml/2006/main" count="587" uniqueCount="228">
  <si>
    <t>Selcuklu Wells</t>
  </si>
  <si>
    <t>Applied Pressure(Uygulanan Basinc)</t>
  </si>
  <si>
    <t>Void ratio(Bosluk oran);(e)</t>
  </si>
  <si>
    <t>Change in Void Ratio( Bosluk artisi Degisimi); (Δe)</t>
  </si>
  <si>
    <t>Well 1</t>
  </si>
  <si>
    <t>Meram Wells</t>
  </si>
  <si>
    <t>Karatay Wells</t>
  </si>
  <si>
    <t>Well 2</t>
  </si>
  <si>
    <t>Well 3</t>
  </si>
  <si>
    <t>Well 4</t>
  </si>
  <si>
    <t>Well 5</t>
  </si>
  <si>
    <t>Well 6</t>
  </si>
  <si>
    <t>Well 7</t>
  </si>
  <si>
    <t>Well 8</t>
  </si>
  <si>
    <t>Well 9</t>
  </si>
  <si>
    <t>Well 10</t>
  </si>
  <si>
    <t>Well 11</t>
  </si>
  <si>
    <t>Well 12</t>
  </si>
  <si>
    <t>Well 13</t>
  </si>
  <si>
    <t>Well 14</t>
  </si>
  <si>
    <t>Well 15</t>
  </si>
  <si>
    <t>SL1</t>
  </si>
  <si>
    <t>SL2</t>
  </si>
  <si>
    <t>SL3</t>
  </si>
  <si>
    <t>SL4</t>
  </si>
  <si>
    <t>SL5</t>
  </si>
  <si>
    <t>SL6</t>
  </si>
  <si>
    <t>SL7</t>
  </si>
  <si>
    <t>SL8</t>
  </si>
  <si>
    <t>SL9</t>
  </si>
  <si>
    <t>SL10</t>
  </si>
  <si>
    <t>SL11</t>
  </si>
  <si>
    <t>SL12</t>
  </si>
  <si>
    <t>Selcuklu</t>
  </si>
  <si>
    <t>MR1</t>
  </si>
  <si>
    <t>MR2</t>
  </si>
  <si>
    <t>MR3</t>
  </si>
  <si>
    <t>MR4</t>
  </si>
  <si>
    <t>MR5</t>
  </si>
  <si>
    <t>MR6</t>
  </si>
  <si>
    <t>MR7</t>
  </si>
  <si>
    <t>MR8</t>
  </si>
  <si>
    <t>MR9</t>
  </si>
  <si>
    <t>MR10</t>
  </si>
  <si>
    <t>MR11</t>
  </si>
  <si>
    <t>MR12</t>
  </si>
  <si>
    <t>MR13</t>
  </si>
  <si>
    <t>MR14</t>
  </si>
  <si>
    <t>MR15</t>
  </si>
  <si>
    <t>average</t>
  </si>
  <si>
    <t>KR1</t>
  </si>
  <si>
    <t>KR2</t>
  </si>
  <si>
    <t>KR3</t>
  </si>
  <si>
    <t>KR4</t>
  </si>
  <si>
    <t>KR5</t>
  </si>
  <si>
    <t>KR6</t>
  </si>
  <si>
    <t>KR7</t>
  </si>
  <si>
    <t>KR8</t>
  </si>
  <si>
    <t>KR9</t>
  </si>
  <si>
    <t>KR10</t>
  </si>
  <si>
    <t>KR11</t>
  </si>
  <si>
    <t>KR12</t>
  </si>
  <si>
    <t>KR13</t>
  </si>
  <si>
    <t>KR14</t>
  </si>
  <si>
    <t>KR15</t>
  </si>
  <si>
    <t>Meram</t>
  </si>
  <si>
    <t>Karatay</t>
  </si>
  <si>
    <t>Total Average change in e</t>
  </si>
  <si>
    <t>change in e</t>
  </si>
  <si>
    <t>Ei</t>
  </si>
  <si>
    <t>Total average Ei</t>
  </si>
  <si>
    <t>Subsidence</t>
  </si>
  <si>
    <t>min</t>
  </si>
  <si>
    <t>max</t>
  </si>
  <si>
    <t>log(effective stress)</t>
  </si>
  <si>
    <t>SL 1</t>
  </si>
  <si>
    <t>SL 2</t>
  </si>
  <si>
    <t>SL 5</t>
  </si>
  <si>
    <t>log of effective stress</t>
  </si>
  <si>
    <t>kgf/cm2</t>
  </si>
  <si>
    <t>Pa</t>
  </si>
  <si>
    <t>LOG</t>
  </si>
  <si>
    <t xml:space="preserve"> 0.29(Ei-0.27)</t>
  </si>
  <si>
    <t>0.43(Ei-.25)</t>
  </si>
  <si>
    <t>Cc</t>
  </si>
  <si>
    <t>Sel</t>
  </si>
  <si>
    <t>Mer</t>
  </si>
  <si>
    <t>V(365)</t>
  </si>
  <si>
    <t>V(730)</t>
  </si>
  <si>
    <t>V(1095)</t>
  </si>
  <si>
    <t>V(1460)</t>
  </si>
  <si>
    <t>V(1825)</t>
  </si>
  <si>
    <t>V(2190)</t>
  </si>
  <si>
    <t>V(2555)</t>
  </si>
  <si>
    <t>V(2920)</t>
  </si>
  <si>
    <t>V(3285)</t>
  </si>
  <si>
    <t>V(3650)</t>
  </si>
  <si>
    <t>V(4015)</t>
  </si>
  <si>
    <t>V(4380)</t>
  </si>
  <si>
    <t>V(4745)</t>
  </si>
  <si>
    <t>V(5110)</t>
  </si>
  <si>
    <t>V(5475)</t>
  </si>
  <si>
    <t>V(5840)</t>
  </si>
  <si>
    <t>V(6205)</t>
  </si>
  <si>
    <t>V(6570)</t>
  </si>
  <si>
    <t>V(6935)</t>
  </si>
  <si>
    <t>V(7300)</t>
  </si>
  <si>
    <t>V(7665)</t>
  </si>
  <si>
    <t>V(8030)</t>
  </si>
  <si>
    <t>V(8395)</t>
  </si>
  <si>
    <t>V(8760)</t>
  </si>
  <si>
    <t>V(9125)</t>
  </si>
  <si>
    <t>V(9490)</t>
  </si>
  <si>
    <t>V(9855)</t>
  </si>
  <si>
    <t>V(10220)</t>
  </si>
  <si>
    <t>V(10585)</t>
  </si>
  <si>
    <t>V(10950)</t>
  </si>
  <si>
    <t>Time(days)</t>
  </si>
  <si>
    <t>Time(years)</t>
  </si>
  <si>
    <t>Min using Equation Cc= 0.29(Ei-0.27)</t>
  </si>
  <si>
    <t>Min using Equation Cc= 0.43(Ei-0.25)</t>
  </si>
  <si>
    <t>Max using Equation Cc= 0.29(Ei-0.27)</t>
  </si>
  <si>
    <t>Max using Equation Cc= 0.43(Ei-0.25)</t>
  </si>
  <si>
    <t>Selcuklu Kuyus</t>
  </si>
  <si>
    <t>Meram Kuyus</t>
  </si>
  <si>
    <t>Karatay Kuyus</t>
  </si>
  <si>
    <t>Kuyu 1</t>
  </si>
  <si>
    <t>Kuyu 2</t>
  </si>
  <si>
    <t>Kuyu 3</t>
  </si>
  <si>
    <t>Kuyu 4</t>
  </si>
  <si>
    <t>Kuyu 5</t>
  </si>
  <si>
    <t>Kuyu 6</t>
  </si>
  <si>
    <t>Kuyu 7</t>
  </si>
  <si>
    <t>Kuyu 8</t>
  </si>
  <si>
    <t>Kuyu 9</t>
  </si>
  <si>
    <t>Kuyu 10</t>
  </si>
  <si>
    <t>Kuyu 11</t>
  </si>
  <si>
    <t>Kuyu 12</t>
  </si>
  <si>
    <t>Kuyu 13</t>
  </si>
  <si>
    <t>Kuyu 14</t>
  </si>
  <si>
    <t>Kuyu 15</t>
  </si>
  <si>
    <t>Selcuklu Sondaj Kuyu No.</t>
  </si>
  <si>
    <t>Sübsidans</t>
  </si>
  <si>
    <t>Meram Sondaj Kuyu No.</t>
  </si>
  <si>
    <t>Karatay Sondaj Kuyu No.</t>
  </si>
  <si>
    <t>SEL1</t>
  </si>
  <si>
    <t>SEL2</t>
  </si>
  <si>
    <t>SEL3</t>
  </si>
  <si>
    <t>SEL4</t>
  </si>
  <si>
    <t>SEL5</t>
  </si>
  <si>
    <t>SEL6</t>
  </si>
  <si>
    <t>SEL7</t>
  </si>
  <si>
    <t>SEL8</t>
  </si>
  <si>
    <t>SEL9</t>
  </si>
  <si>
    <t>SEL10</t>
  </si>
  <si>
    <t>SEL11</t>
  </si>
  <si>
    <t>SEL12</t>
  </si>
  <si>
    <t>MER1</t>
  </si>
  <si>
    <t>MER2</t>
  </si>
  <si>
    <t>MER3</t>
  </si>
  <si>
    <t>MER4</t>
  </si>
  <si>
    <t>MER5</t>
  </si>
  <si>
    <t>MER6</t>
  </si>
  <si>
    <t>MER7</t>
  </si>
  <si>
    <t>MER8</t>
  </si>
  <si>
    <t>MER9</t>
  </si>
  <si>
    <t>MER10</t>
  </si>
  <si>
    <t>MER11</t>
  </si>
  <si>
    <t>MER12</t>
  </si>
  <si>
    <t>MER13</t>
  </si>
  <si>
    <t>MER14</t>
  </si>
  <si>
    <t>MER15</t>
  </si>
  <si>
    <t>KAR1</t>
  </si>
  <si>
    <t>KAR2</t>
  </si>
  <si>
    <t>KAR3</t>
  </si>
  <si>
    <t>KAR4</t>
  </si>
  <si>
    <t>KAR5</t>
  </si>
  <si>
    <t>KAR6</t>
  </si>
  <si>
    <t>KAR7</t>
  </si>
  <si>
    <t>KAR8</t>
  </si>
  <si>
    <t>KAR9</t>
  </si>
  <si>
    <t>KAR10</t>
  </si>
  <si>
    <t>KAR11</t>
  </si>
  <si>
    <t>KAR12</t>
  </si>
  <si>
    <t>KAR13</t>
  </si>
  <si>
    <t>KAR14</t>
  </si>
  <si>
    <t>KAR15</t>
  </si>
  <si>
    <t>Boşluk artişi Degişimi oranı (Δe)</t>
  </si>
  <si>
    <t>İlk Bosluk oranı (ei)</t>
  </si>
  <si>
    <t>Average</t>
  </si>
  <si>
    <t>Median</t>
  </si>
  <si>
    <t>min(all)</t>
  </si>
  <si>
    <t>max(all)</t>
  </si>
  <si>
    <t>median</t>
  </si>
  <si>
    <t>ALL</t>
  </si>
  <si>
    <t>ei</t>
  </si>
  <si>
    <t>Ae</t>
  </si>
  <si>
    <t>At Karatay area, it is observed that, the minimum initial void ratio is 0.591 at KR14 whereas the maximum initial void ratio at Karatay is 1.304 at KR13. 
The median for the initial void ratio at Karatay, is 0.922 with an  overall average of 0.875.
Comparing the individual average change in void ratio for the well test sites at Karatay, the minimum value is 0.014 observed at KR7, KR12, KR15 and the maximum is 0.053 observed at KR2. 
The median for the average change in void ratio at Karatay, is 0.025 with an  average of 0.026.</t>
  </si>
  <si>
    <t>At Selcuklu area, it is observed that the minimum initial void ratio is 0.345 at SL 7 whereas the maximum initial void ratio at Selcuklu is 1.003 at SL3 and SL4. 
The median for the initial void ratio at Selcuklu is 0.735 with an overall average of 0.762.
Comparing the individual average change in void ratio for the Selcuklu wells, the minimum value is 0.011 observed at SL7 and the maximum is 0.047 observed at SL1 and SL5. 
The median for the average change in void ratio at Selcuklu is 0.026 with an average of 0.026.</t>
  </si>
  <si>
    <t>At Meram area, it is observed that the minimum initial void ratio is 0.493 at MR1 whereas the maximum initial void ratio at Meram is 1.844 at MR3. The median for the initial void ratio at Meram is 0.708 with an overall average of 0.776.
Comparing the individual average change in void ratio for the Meram wells, the minimum value is 0.010 observed at MR5 and the maximum is 0.059 observed at MR3. 
The median for the average change in void ratio at Meram is 0.023 with an average of 0.024.</t>
  </si>
  <si>
    <t xml:space="preserve">Total </t>
  </si>
  <si>
    <t>Sübsidans(cm)</t>
  </si>
  <si>
    <t xml:space="preserve">Finally for the whole area under study, it is observed that for the three drilled well consolidation test sites, the minimum initial void ratio is 0.345 at  SL7 in Selcuklu whereas the maximum initial void ratio is 1.844 at MR3 in Meram. 
The median for the initial void ratio for the study area, is 0.734 with an  overall average of 0.807.
Comparing the individual average change in void ratio for the well test sites at Selcuklu, Meram and Karatay wells, the minimum value is 0.010 observed at MR5 and the maximum is 0.059 observed at MR3. 
The median for the average change in void ratio for the study area, is 0.025 with an overall average of 0.025.
</t>
  </si>
  <si>
    <t xml:space="preserve">Finally, for the whole area under study, it is observed that for the three areas, the minimum subsidence is 3.81 cm at MR5 in Meram whereas the maximum subsidence is 16.23 cm at SL1, SL5 in Selcuklu. 
The median subsidence for the whole area under study is approximately 8.99 cm with an overall average of 8.89 cm.
</t>
  </si>
  <si>
    <t xml:space="preserve">At Karatay area, it is observed that the minimum subsidence is predicted to be 5.20 cm at KR15 whereas the maximum subsidence at Karatay is predicted to be13.92 cm at KR2. 
The median subsidence at Karatay well sites is predicted to be approximately 9.02 cm with an average of 8.80 cm
</t>
  </si>
  <si>
    <t xml:space="preserve">At Meram area, it is observed that the minimum subsidence is predicted to be 3.81 cm at MR5 whereas the maximum subsidence at Meram is predicted to be 13.44 cm at MR3.
The median subsidence at Meram well sites is predicted to be approximately 9.40 cm with an average of 8.49 cm.
</t>
  </si>
  <si>
    <t xml:space="preserve">At Selcuklu area, it is observed that the minimum subsidence is predicted to be 4.77 cm at SL9 whereas the maximum subsidence at Selcuklu is predicted to be 16.23 cm at SL1 and SL5. 
In the prediction of the subsidence, the median subsidence for the wells at Selcuklu area is predicted to be approximately 8.96 cm with an average of 9.51 cm.
</t>
  </si>
  <si>
    <t>Cc1</t>
  </si>
  <si>
    <t>Cc2</t>
  </si>
  <si>
    <t>Mın</t>
  </si>
  <si>
    <t>Max</t>
  </si>
  <si>
    <t>t-Test: Paired Two Sample for Means</t>
  </si>
  <si>
    <t>Mean</t>
  </si>
  <si>
    <t>Variance</t>
  </si>
  <si>
    <t>Observations</t>
  </si>
  <si>
    <t>Pearson Correlation</t>
  </si>
  <si>
    <t>Hypothesized Mean Difference</t>
  </si>
  <si>
    <t>df</t>
  </si>
  <si>
    <t>t Stat</t>
  </si>
  <si>
    <t>P(T&lt;=t) one-tail</t>
  </si>
  <si>
    <t>t Critical one-tail</t>
  </si>
  <si>
    <t>P(T&lt;=t) two-tail</t>
  </si>
  <si>
    <t>t Critical two-tail</t>
  </si>
  <si>
    <t>t-Test: Two-Sample Assuming Equal Variances</t>
  </si>
  <si>
    <t>Pooled Variance</t>
  </si>
  <si>
    <t>t-Test: Two-Sample Assuming Unequal Variances</t>
  </si>
  <si>
    <t>MAX</t>
  </si>
  <si>
    <t>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</si>
</sst>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7"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0"/>
      <name val="Arial"/>
      <family val="2"/>
    </font>
    <font>
      <b/>
      <sz val="10"/>
      <color rgb="FFFF0000"/>
      <name val="Arial"/>
      <family val="2"/>
    </font>
    <font>
      <sz val="10"/>
      <color rgb="FFFF0000"/>
      <name val="Arial"/>
      <family val="2"/>
    </font>
    <font>
      <b/>
      <sz val="10"/>
      <color rgb="FFFF0000"/>
      <name val="Times New Roman"/>
      <family val="1"/>
    </font>
    <font>
      <b/>
      <sz val="10"/>
      <color theme="1"/>
      <name val="Calibri"/>
      <family val="2"/>
      <scheme val="minor"/>
    </font>
    <font>
      <sz val="12"/>
      <color theme="1"/>
      <name val="Calibri"/>
      <family val="2"/>
      <scheme val="minor"/>
    </font>
    <font>
      <sz val="10"/>
      <name val="Arial"/>
      <family val="2"/>
    </font>
    <font>
      <sz val="11"/>
      <color rgb="FFFF0000"/>
      <name val="Calibri"/>
      <family val="2"/>
      <scheme val="minor"/>
    </font>
    <font>
      <b/>
      <sz val="11"/>
      <color rgb="FFFF0000"/>
      <name val="Calibri"/>
      <family val="2"/>
      <scheme val="minor"/>
    </font>
    <font>
      <b/>
      <sz val="10"/>
      <color theme="1"/>
      <name val="Times New Roman"/>
      <family val="1"/>
    </font>
    <font>
      <sz val="12"/>
      <color theme="1"/>
      <name val="Times New Roman"/>
      <family val="1"/>
    </font>
    <font>
      <b/>
      <sz val="12"/>
      <color theme="1"/>
      <name val="Times New Roman"/>
      <family val="1"/>
    </font>
    <font>
      <i/>
      <sz val="11"/>
      <color theme="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theme="9" tint="-0.499984740745262"/>
        <bgColor indexed="64"/>
      </patternFill>
    </fill>
    <fill>
      <patternFill patternType="solid">
        <fgColor theme="1" tint="0.34998626667073579"/>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rgb="FF00B050"/>
        <bgColor indexed="64"/>
      </patternFill>
    </fill>
    <fill>
      <patternFill patternType="solid">
        <fgColor rgb="FFFF0000"/>
        <bgColor indexed="64"/>
      </patternFill>
    </fill>
    <fill>
      <patternFill patternType="solid">
        <fgColor theme="1" tint="0.499984740745262"/>
        <bgColor indexed="64"/>
      </patternFill>
    </fill>
  </fills>
  <borders count="16">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s>
  <cellStyleXfs count="3">
    <xf numFmtId="0" fontId="0" fillId="0" borderId="0"/>
    <xf numFmtId="0" fontId="4" fillId="0" borderId="0" applyNumberFormat="0" applyFont="0" applyFill="0" applyBorder="0" applyAlignment="0" applyProtection="0">
      <alignment vertical="top"/>
    </xf>
    <xf numFmtId="0" fontId="10" fillId="0" borderId="0" applyNumberFormat="0" applyFont="0" applyFill="0" applyBorder="0" applyAlignment="0" applyProtection="0">
      <alignment vertical="top"/>
    </xf>
  </cellStyleXfs>
  <cellXfs count="113">
    <xf numFmtId="0" fontId="0" fillId="0" borderId="0" xfId="0"/>
    <xf numFmtId="0" fontId="0" fillId="0" borderId="0" xfId="0" applyBorder="1"/>
    <xf numFmtId="0" fontId="5" fillId="0" borderId="0" xfId="1" applyNumberFormat="1" applyFont="1" applyFill="1" applyBorder="1" applyAlignment="1" applyProtection="1">
      <alignment horizontal="center" vertical="top"/>
    </xf>
    <xf numFmtId="0" fontId="6" fillId="0" borderId="0" xfId="1" applyNumberFormat="1" applyFont="1" applyFill="1" applyBorder="1" applyAlignment="1" applyProtection="1">
      <alignment horizontal="left" vertical="top" indent="1"/>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2" fontId="7" fillId="0" borderId="1" xfId="1" applyNumberFormat="1" applyFont="1" applyFill="1" applyBorder="1" applyAlignment="1" applyProtection="1">
      <alignment horizontal="center"/>
    </xf>
    <xf numFmtId="2" fontId="7" fillId="0" borderId="3" xfId="1" applyNumberFormat="1" applyFont="1" applyFill="1" applyBorder="1" applyAlignment="1" applyProtection="1">
      <alignment horizontal="center"/>
    </xf>
    <xf numFmtId="164" fontId="7" fillId="0" borderId="2" xfId="1" applyNumberFormat="1" applyFont="1" applyFill="1" applyBorder="1" applyAlignment="1" applyProtection="1">
      <alignment horizontal="center"/>
    </xf>
    <xf numFmtId="164" fontId="7" fillId="0" borderId="5" xfId="1" applyNumberFormat="1" applyFont="1" applyFill="1" applyBorder="1" applyAlignment="1" applyProtection="1">
      <alignment horizontal="center"/>
    </xf>
    <xf numFmtId="164" fontId="8" fillId="0" borderId="0" xfId="0" applyNumberFormat="1" applyFont="1" applyBorder="1" applyAlignment="1">
      <alignment horizontal="center"/>
    </xf>
    <xf numFmtId="164" fontId="8" fillId="0" borderId="2" xfId="0" applyNumberFormat="1" applyFont="1" applyBorder="1" applyAlignment="1">
      <alignment horizontal="center"/>
    </xf>
    <xf numFmtId="164" fontId="8" fillId="0" borderId="4" xfId="0" applyNumberFormat="1" applyFont="1" applyBorder="1" applyAlignment="1">
      <alignment horizontal="center"/>
    </xf>
    <xf numFmtId="164" fontId="8" fillId="2" borderId="0" xfId="0" applyNumberFormat="1" applyFont="1" applyFill="1" applyBorder="1" applyAlignment="1">
      <alignment horizontal="center"/>
    </xf>
    <xf numFmtId="2" fontId="7" fillId="0" borderId="0" xfId="1" applyNumberFormat="1" applyFont="1" applyFill="1" applyBorder="1" applyAlignment="1" applyProtection="1">
      <alignment horizontal="center"/>
    </xf>
    <xf numFmtId="164" fontId="7" fillId="0" borderId="0" xfId="1" applyNumberFormat="1" applyFont="1" applyFill="1" applyBorder="1" applyAlignment="1" applyProtection="1">
      <alignment horizontal="center"/>
    </xf>
    <xf numFmtId="0" fontId="1" fillId="7" borderId="6" xfId="0" applyFont="1" applyFill="1" applyBorder="1" applyAlignment="1">
      <alignment horizontal="center" vertical="center"/>
    </xf>
    <xf numFmtId="0" fontId="1" fillId="9" borderId="7" xfId="0" applyFont="1" applyFill="1" applyBorder="1" applyAlignment="1">
      <alignment horizontal="center" vertical="center"/>
    </xf>
    <xf numFmtId="0" fontId="1" fillId="8" borderId="8" xfId="0" applyFont="1" applyFill="1" applyBorder="1" applyAlignment="1">
      <alignment horizontal="center" vertical="center"/>
    </xf>
    <xf numFmtId="164" fontId="8" fillId="0" borderId="0" xfId="0" applyNumberFormat="1" applyFont="1" applyFill="1" applyBorder="1" applyAlignment="1">
      <alignment horizontal="center"/>
    </xf>
    <xf numFmtId="0" fontId="0" fillId="0" borderId="9" xfId="0" applyBorder="1"/>
    <xf numFmtId="0" fontId="0" fillId="0" borderId="10" xfId="0" applyBorder="1"/>
    <xf numFmtId="164" fontId="7" fillId="0" borderId="11" xfId="1" applyNumberFormat="1" applyFont="1" applyFill="1" applyBorder="1" applyAlignment="1" applyProtection="1">
      <alignment horizontal="center"/>
    </xf>
    <xf numFmtId="0" fontId="0" fillId="0" borderId="2" xfId="0" applyBorder="1"/>
    <xf numFmtId="164" fontId="8" fillId="0" borderId="4" xfId="0" applyNumberFormat="1" applyFont="1" applyFill="1" applyBorder="1" applyAlignment="1">
      <alignment horizontal="center"/>
    </xf>
    <xf numFmtId="0" fontId="0" fillId="0" borderId="5" xfId="0" applyBorder="1"/>
    <xf numFmtId="0" fontId="0" fillId="0" borderId="11" xfId="0" applyBorder="1"/>
    <xf numFmtId="0" fontId="1" fillId="0" borderId="2" xfId="0" applyFont="1" applyBorder="1"/>
    <xf numFmtId="0" fontId="1" fillId="0" borderId="5" xfId="0" applyFont="1" applyBorder="1"/>
    <xf numFmtId="0" fontId="12" fillId="0" borderId="2" xfId="0" applyFont="1" applyBorder="1" applyAlignment="1">
      <alignment horizontal="center"/>
    </xf>
    <xf numFmtId="0" fontId="12" fillId="0" borderId="5" xfId="0" applyFont="1" applyBorder="1" applyAlignment="1">
      <alignment horizontal="center"/>
    </xf>
    <xf numFmtId="0" fontId="11" fillId="0" borderId="2" xfId="0" applyFont="1" applyBorder="1" applyAlignment="1">
      <alignment horizontal="center"/>
    </xf>
    <xf numFmtId="0" fontId="11" fillId="0" borderId="5" xfId="0" applyFont="1" applyBorder="1" applyAlignment="1">
      <alignment horizontal="center"/>
    </xf>
    <xf numFmtId="0" fontId="0" fillId="0" borderId="4" xfId="0" applyBorder="1"/>
    <xf numFmtId="0" fontId="1" fillId="0" borderId="9" xfId="0" applyFont="1" applyBorder="1"/>
    <xf numFmtId="0" fontId="1" fillId="0" borderId="10" xfId="0" applyFont="1" applyBorder="1"/>
    <xf numFmtId="0" fontId="1" fillId="0" borderId="11" xfId="0" applyFont="1" applyBorder="1"/>
    <xf numFmtId="0" fontId="1" fillId="0" borderId="0" xfId="0" applyFont="1" applyBorder="1"/>
    <xf numFmtId="0" fontId="1" fillId="0" borderId="4" xfId="0" applyFont="1" applyBorder="1"/>
    <xf numFmtId="0" fontId="0" fillId="0" borderId="0" xfId="0" applyFill="1" applyBorder="1"/>
    <xf numFmtId="0" fontId="0" fillId="0" borderId="4" xfId="0" applyFill="1" applyBorder="1"/>
    <xf numFmtId="164" fontId="0" fillId="0" borderId="0" xfId="0" applyNumberFormat="1"/>
    <xf numFmtId="164" fontId="0" fillId="2" borderId="0" xfId="0" applyNumberFormat="1" applyFill="1"/>
    <xf numFmtId="0" fontId="0" fillId="2" borderId="0" xfId="0" applyFill="1"/>
    <xf numFmtId="0" fontId="0" fillId="10" borderId="0" xfId="0" applyFill="1"/>
    <xf numFmtId="0" fontId="0" fillId="6" borderId="0" xfId="0" applyFill="1"/>
    <xf numFmtId="164" fontId="0" fillId="6" borderId="0" xfId="0" applyNumberFormat="1" applyFill="1"/>
    <xf numFmtId="0" fontId="1" fillId="5" borderId="0" xfId="0" applyFont="1" applyFill="1" applyBorder="1" applyAlignment="1">
      <alignment horizontal="center" vertical="center"/>
    </xf>
    <xf numFmtId="0" fontId="1" fillId="7" borderId="7" xfId="0" applyFont="1" applyFill="1" applyBorder="1" applyAlignment="1">
      <alignment horizontal="center" vertical="center"/>
    </xf>
    <xf numFmtId="2" fontId="7" fillId="0" borderId="4" xfId="1" applyNumberFormat="1" applyFont="1" applyFill="1" applyBorder="1" applyAlignment="1" applyProtection="1">
      <alignment horizontal="center"/>
    </xf>
    <xf numFmtId="2" fontId="13" fillId="11" borderId="0" xfId="1" applyNumberFormat="1" applyFont="1" applyFill="1" applyBorder="1" applyAlignment="1" applyProtection="1">
      <alignment horizontal="center"/>
    </xf>
    <xf numFmtId="2" fontId="7" fillId="0" borderId="9" xfId="1" applyNumberFormat="1" applyFont="1" applyFill="1" applyBorder="1" applyAlignment="1" applyProtection="1">
      <alignment horizontal="center"/>
    </xf>
    <xf numFmtId="2" fontId="7" fillId="0" borderId="10" xfId="1" applyNumberFormat="1" applyFont="1" applyFill="1" applyBorder="1" applyAlignment="1" applyProtection="1">
      <alignment horizontal="center"/>
    </xf>
    <xf numFmtId="164" fontId="8" fillId="2" borderId="10" xfId="0" applyNumberFormat="1" applyFont="1" applyFill="1" applyBorder="1" applyAlignment="1">
      <alignment horizontal="center"/>
    </xf>
    <xf numFmtId="164" fontId="8" fillId="0" borderId="11" xfId="0" applyNumberFormat="1" applyFont="1" applyBorder="1" applyAlignment="1">
      <alignment horizontal="center"/>
    </xf>
    <xf numFmtId="0" fontId="1" fillId="5" borderId="1" xfId="0" applyFont="1" applyFill="1" applyBorder="1" applyAlignment="1">
      <alignment horizontal="center" vertical="center"/>
    </xf>
    <xf numFmtId="0" fontId="1" fillId="5" borderId="2" xfId="0" applyFont="1" applyFill="1" applyBorder="1" applyAlignment="1">
      <alignment horizontal="center" vertical="center"/>
    </xf>
    <xf numFmtId="0" fontId="1" fillId="0" borderId="1" xfId="0" applyFont="1" applyBorder="1"/>
    <xf numFmtId="0" fontId="1" fillId="2" borderId="0" xfId="0" applyFont="1" applyFill="1" applyBorder="1"/>
    <xf numFmtId="0" fontId="0" fillId="0" borderId="0" xfId="0" applyAlignment="1">
      <alignment horizontal="center"/>
    </xf>
    <xf numFmtId="0" fontId="0" fillId="11" borderId="0" xfId="0" applyFill="1"/>
    <xf numFmtId="0" fontId="0" fillId="11" borderId="0" xfId="0" applyFill="1" applyAlignment="1">
      <alignment horizontal="center"/>
    </xf>
    <xf numFmtId="0" fontId="0" fillId="12" borderId="0" xfId="0" applyFill="1" applyAlignment="1">
      <alignment horizontal="center"/>
    </xf>
    <xf numFmtId="0" fontId="0" fillId="0" borderId="1" xfId="0" applyBorder="1" applyAlignment="1">
      <alignment horizontal="center"/>
    </xf>
    <xf numFmtId="0" fontId="0" fillId="0" borderId="0"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8" xfId="0" applyFill="1" applyBorder="1"/>
    <xf numFmtId="0" fontId="0" fillId="12" borderId="0" xfId="0" applyFill="1"/>
    <xf numFmtId="0" fontId="1" fillId="0" borderId="0" xfId="0" applyFont="1" applyAlignment="1">
      <alignment horizontal="center" vertical="center"/>
    </xf>
    <xf numFmtId="0" fontId="1" fillId="0" borderId="0" xfId="0" applyFont="1" applyAlignment="1">
      <alignment horizontal="center" vertical="center" wrapText="1"/>
    </xf>
    <xf numFmtId="0" fontId="0" fillId="0" borderId="0" xfId="0" applyAlignment="1">
      <alignment horizontal="left"/>
    </xf>
    <xf numFmtId="164" fontId="14" fillId="0" borderId="0" xfId="0" applyNumberFormat="1" applyFont="1" applyAlignment="1">
      <alignment horizontal="left"/>
    </xf>
    <xf numFmtId="164" fontId="14" fillId="0" borderId="0" xfId="0" applyNumberFormat="1" applyFont="1"/>
    <xf numFmtId="0" fontId="14" fillId="0" borderId="0" xfId="0" applyFont="1"/>
    <xf numFmtId="164" fontId="14" fillId="0" borderId="12" xfId="0" applyNumberFormat="1" applyFont="1" applyBorder="1" applyAlignment="1">
      <alignment horizontal="left"/>
    </xf>
    <xf numFmtId="164" fontId="14" fillId="0" borderId="12" xfId="0" applyNumberFormat="1" applyFont="1" applyBorder="1" applyAlignment="1">
      <alignment horizontal="center"/>
    </xf>
    <xf numFmtId="0" fontId="14" fillId="0" borderId="12" xfId="0" applyFont="1" applyBorder="1" applyAlignment="1">
      <alignment horizontal="center"/>
    </xf>
    <xf numFmtId="0" fontId="14" fillId="0" borderId="12" xfId="0" applyFont="1" applyBorder="1"/>
    <xf numFmtId="0" fontId="15" fillId="0" borderId="12" xfId="0" applyFont="1" applyBorder="1" applyAlignment="1">
      <alignment horizontal="center" wrapText="1"/>
    </xf>
    <xf numFmtId="0" fontId="15" fillId="0" borderId="12" xfId="0" applyFont="1" applyBorder="1" applyAlignment="1">
      <alignment horizontal="center" vertical="center" wrapText="1"/>
    </xf>
    <xf numFmtId="0" fontId="0" fillId="2" borderId="0" xfId="0" applyFill="1" applyAlignment="1">
      <alignment horizontal="center"/>
    </xf>
    <xf numFmtId="0" fontId="0" fillId="0" borderId="0" xfId="0" applyAlignment="1">
      <alignment wrapText="1"/>
    </xf>
    <xf numFmtId="0" fontId="0" fillId="0" borderId="1" xfId="0" applyFill="1" applyBorder="1"/>
    <xf numFmtId="0" fontId="0" fillId="0" borderId="2" xfId="0" applyFill="1" applyBorder="1"/>
    <xf numFmtId="0" fontId="0" fillId="0" borderId="1" xfId="0" applyBorder="1"/>
    <xf numFmtId="0" fontId="0" fillId="0" borderId="3" xfId="0" applyBorder="1"/>
    <xf numFmtId="0" fontId="0" fillId="0" borderId="0" xfId="0" applyAlignment="1">
      <alignment horizontal="center" vertical="top" wrapText="1"/>
    </xf>
    <xf numFmtId="0" fontId="0" fillId="0" borderId="13" xfId="0" applyBorder="1"/>
    <xf numFmtId="0" fontId="0" fillId="0" borderId="14" xfId="0" applyBorder="1"/>
    <xf numFmtId="0" fontId="0" fillId="0" borderId="6" xfId="0" applyBorder="1"/>
    <xf numFmtId="0" fontId="0" fillId="0" borderId="8" xfId="0" applyBorder="1"/>
    <xf numFmtId="0" fontId="0" fillId="0" borderId="0" xfId="0" applyFill="1" applyBorder="1" applyAlignment="1"/>
    <xf numFmtId="0" fontId="0" fillId="0" borderId="4" xfId="0" applyFill="1" applyBorder="1" applyAlignment="1"/>
    <xf numFmtId="0" fontId="16" fillId="0" borderId="15" xfId="0" applyFont="1" applyFill="1" applyBorder="1" applyAlignment="1">
      <alignment horizontal="center"/>
    </xf>
    <xf numFmtId="0" fontId="0" fillId="2" borderId="0" xfId="0" applyFill="1" applyBorder="1" applyAlignment="1"/>
    <xf numFmtId="0" fontId="1" fillId="5" borderId="6" xfId="0" applyFont="1" applyFill="1" applyBorder="1" applyAlignment="1">
      <alignment horizontal="center" vertical="center"/>
    </xf>
    <xf numFmtId="0" fontId="1" fillId="5" borderId="7" xfId="0" applyFont="1" applyFill="1" applyBorder="1" applyAlignment="1">
      <alignment horizontal="center" vertical="center"/>
    </xf>
    <xf numFmtId="0" fontId="1" fillId="5" borderId="8" xfId="0" applyFont="1" applyFill="1" applyBorder="1" applyAlignment="1">
      <alignment horizontal="center" vertical="center"/>
    </xf>
    <xf numFmtId="0" fontId="9" fillId="3" borderId="0" xfId="0" applyFont="1" applyFill="1" applyAlignment="1">
      <alignment horizontal="center"/>
    </xf>
    <xf numFmtId="0" fontId="1" fillId="13" borderId="9" xfId="0" applyFont="1" applyFill="1" applyBorder="1" applyAlignment="1">
      <alignment horizontal="center"/>
    </xf>
    <xf numFmtId="0" fontId="1" fillId="13" borderId="10" xfId="0" applyFont="1" applyFill="1" applyBorder="1" applyAlignment="1">
      <alignment horizontal="center"/>
    </xf>
    <xf numFmtId="0" fontId="1" fillId="13" borderId="11" xfId="0" applyFont="1" applyFill="1" applyBorder="1" applyAlignment="1">
      <alignment horizontal="center"/>
    </xf>
    <xf numFmtId="0" fontId="9" fillId="4" borderId="0" xfId="0" applyFont="1" applyFill="1" applyAlignment="1">
      <alignment horizontal="center"/>
    </xf>
    <xf numFmtId="0" fontId="9" fillId="6" borderId="0" xfId="0" applyFont="1" applyFill="1" applyAlignment="1">
      <alignment horizontal="center"/>
    </xf>
    <xf numFmtId="0" fontId="1" fillId="13" borderId="6" xfId="0" applyFont="1" applyFill="1" applyBorder="1" applyAlignment="1">
      <alignment horizontal="center" vertical="center"/>
    </xf>
    <xf numFmtId="0" fontId="1" fillId="13" borderId="7" xfId="0" applyFont="1" applyFill="1" applyBorder="1" applyAlignment="1">
      <alignment horizontal="center" vertical="center"/>
    </xf>
    <xf numFmtId="0" fontId="1" fillId="13" borderId="8" xfId="0" applyFont="1" applyFill="1" applyBorder="1" applyAlignment="1">
      <alignment horizontal="center" vertical="center"/>
    </xf>
    <xf numFmtId="0" fontId="1" fillId="0" borderId="0" xfId="0" applyFont="1" applyAlignment="1">
      <alignment horizontal="center"/>
    </xf>
    <xf numFmtId="0" fontId="0" fillId="0" borderId="0" xfId="0" applyAlignment="1">
      <alignment horizontal="center"/>
    </xf>
  </cellXfs>
  <cellStyles count="3">
    <cellStyle name="Normal" xfId="0" builtinId="0"/>
    <cellStyle name="Normal 2" xfId="1"/>
    <cellStyle name="Normal 3" xfId="2"/>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7657314488508428"/>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36337721571473E-2"/>
          <c:y val="0.12777070063694271"/>
          <c:w val="0.8932226966765533"/>
          <c:h val="0.74399886319942488"/>
        </c:manualLayout>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0"/>
            <c:dispEq val="0"/>
          </c:trendline>
          <c:trendline>
            <c:spPr>
              <a:ln w="19050" cap="rnd">
                <a:solidFill>
                  <a:schemeClr val="accent1"/>
                </a:solidFill>
                <a:prstDash val="sysDot"/>
              </a:ln>
              <a:effectLst/>
            </c:spPr>
            <c:trendlineType val="power"/>
            <c:dispRSqr val="0"/>
            <c:dispEq val="0"/>
          </c:trendline>
          <c:trendline>
            <c:spPr>
              <a:ln w="19050" cap="rnd">
                <a:solidFill>
                  <a:schemeClr val="accent1"/>
                </a:solidFill>
                <a:prstDash val="sysDot"/>
              </a:ln>
              <a:effectLst/>
            </c:spPr>
            <c:trendlineType val="power"/>
            <c:dispRSqr val="0"/>
            <c:dispEq val="0"/>
          </c:trendline>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'Selcuklu_Meram_Karatay (Cc)'!$A$4:$A$9</c:f>
              <c:numCache>
                <c:formatCode>0.00</c:formatCode>
                <c:ptCount val="6"/>
                <c:pt idx="0">
                  <c:v>0</c:v>
                </c:pt>
                <c:pt idx="1">
                  <c:v>0.25</c:v>
                </c:pt>
                <c:pt idx="2">
                  <c:v>0.5</c:v>
                </c:pt>
                <c:pt idx="3">
                  <c:v>1</c:v>
                </c:pt>
                <c:pt idx="4">
                  <c:v>2</c:v>
                </c:pt>
                <c:pt idx="5">
                  <c:v>4</c:v>
                </c:pt>
              </c:numCache>
            </c:numRef>
          </c:xVal>
          <c:yVal>
            <c:numRef>
              <c:f>'Selcuklu_Meram_Karatay (Cc)'!$C$4:$C$9</c:f>
              <c:numCache>
                <c:formatCode>0.000</c:formatCode>
                <c:ptCount val="6"/>
                <c:pt idx="0">
                  <c:v>0.88200000000000001</c:v>
                </c:pt>
                <c:pt idx="1">
                  <c:v>0.84799999999999998</c:v>
                </c:pt>
                <c:pt idx="2">
                  <c:v>0.81</c:v>
                </c:pt>
                <c:pt idx="3">
                  <c:v>0.754</c:v>
                </c:pt>
                <c:pt idx="4">
                  <c:v>0.69899999999999995</c:v>
                </c:pt>
                <c:pt idx="5">
                  <c:v>0.64800000000000002</c:v>
                </c:pt>
              </c:numCache>
            </c:numRef>
          </c:yVal>
          <c:smooth val="1"/>
          <c:extLst>
            <c:ext xmlns:c16="http://schemas.microsoft.com/office/drawing/2014/chart" uri="{C3380CC4-5D6E-409C-BE32-E72D297353CC}">
              <c16:uniqueId val="{00000000-AEA9-435E-896C-29D7D15BD548}"/>
            </c:ext>
          </c:extLst>
        </c:ser>
        <c:dLbls>
          <c:showLegendKey val="0"/>
          <c:showVal val="0"/>
          <c:showCatName val="0"/>
          <c:showSerName val="0"/>
          <c:showPercent val="0"/>
          <c:showBubbleSize val="0"/>
        </c:dLbls>
        <c:axId val="7469695"/>
        <c:axId val="7467199"/>
      </c:scatterChart>
      <c:valAx>
        <c:axId val="7469695"/>
        <c:scaling>
          <c:logBase val="10"/>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7199"/>
        <c:crosses val="autoZero"/>
        <c:crossBetween val="midCat"/>
      </c:valAx>
      <c:valAx>
        <c:axId val="746719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9695"/>
        <c:crosses val="autoZero"/>
        <c:crossBetween val="midCat"/>
      </c:valAx>
      <c:spPr>
        <a:noFill/>
        <a:ln>
          <a:noFill/>
        </a:ln>
        <a:effectLst/>
      </c:spPr>
    </c:plotArea>
    <c:plotVisOnly val="1"/>
    <c:dispBlanksAs val="gap"/>
    <c:showDLblsOverMax val="0"/>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'Selcuklu_Meram_Karatay (Cc)'!$B$5:$B$9</c:f>
              <c:numCache>
                <c:formatCode>0.00</c:formatCode>
                <c:ptCount val="5"/>
                <c:pt idx="0">
                  <c:v>-0.6020599913279624</c:v>
                </c:pt>
                <c:pt idx="1">
                  <c:v>-0.3010299956639812</c:v>
                </c:pt>
                <c:pt idx="2">
                  <c:v>0</c:v>
                </c:pt>
                <c:pt idx="3">
                  <c:v>0.3010299956639812</c:v>
                </c:pt>
                <c:pt idx="4">
                  <c:v>0.6020599913279624</c:v>
                </c:pt>
              </c:numCache>
            </c:numRef>
          </c:xVal>
          <c:yVal>
            <c:numRef>
              <c:f>'Selcuklu_Meram_Karatay (Cc)'!$C$5:$C$9</c:f>
              <c:numCache>
                <c:formatCode>0.000</c:formatCode>
                <c:ptCount val="5"/>
                <c:pt idx="0">
                  <c:v>0.84799999999999998</c:v>
                </c:pt>
                <c:pt idx="1">
                  <c:v>0.81</c:v>
                </c:pt>
                <c:pt idx="2">
                  <c:v>0.754</c:v>
                </c:pt>
                <c:pt idx="3">
                  <c:v>0.69899999999999995</c:v>
                </c:pt>
                <c:pt idx="4">
                  <c:v>0.64800000000000002</c:v>
                </c:pt>
              </c:numCache>
            </c:numRef>
          </c:yVal>
          <c:smooth val="1"/>
          <c:extLst>
            <c:ext xmlns:c16="http://schemas.microsoft.com/office/drawing/2014/chart" uri="{C3380CC4-5D6E-409C-BE32-E72D297353CC}">
              <c16:uniqueId val="{00000000-5FB5-4378-BA6A-AE8454346A4F}"/>
            </c:ext>
          </c:extLst>
        </c:ser>
        <c:dLbls>
          <c:showLegendKey val="0"/>
          <c:showVal val="0"/>
          <c:showCatName val="0"/>
          <c:showSerName val="0"/>
          <c:showPercent val="0"/>
          <c:showBubbleSize val="0"/>
        </c:dLbls>
        <c:axId val="125839263"/>
        <c:axId val="125828447"/>
      </c:scatterChart>
      <c:valAx>
        <c:axId val="12583926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28447"/>
        <c:crosses val="autoZero"/>
        <c:crossBetween val="midCat"/>
      </c:valAx>
      <c:valAx>
        <c:axId val="125828447"/>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3926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Min Subsidence(cm) for Cc= 0.29(Ei-0.27)</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Subsidence_Prediction!$C$2</c:f>
              <c:strCache>
                <c:ptCount val="1"/>
                <c:pt idx="0">
                  <c:v>Sübsidans(cm)</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trendline>
            <c:spPr>
              <a:ln w="19050" cap="rnd">
                <a:solidFill>
                  <a:schemeClr val="accent1"/>
                </a:solidFill>
                <a:prstDash val="sysDash"/>
              </a:ln>
              <a:effectLst/>
            </c:spPr>
            <c:trendlineType val="log"/>
            <c:dispRSqr val="1"/>
            <c:dispEq val="1"/>
            <c:trendlineLbl>
              <c:layout>
                <c:manualLayout>
                  <c:x val="7.514646202115006E-3"/>
                  <c:y val="-0.2959163047740372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Subsidence_Prediction!$A$3:$A$32</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xVal>
          <c:yVal>
            <c:numRef>
              <c:f>Subsidence_Prediction!$C$3:$C$32</c:f>
              <c:numCache>
                <c:formatCode>General</c:formatCode>
                <c:ptCount val="30"/>
                <c:pt idx="0">
                  <c:v>3.1459999999999999</c:v>
                </c:pt>
                <c:pt idx="1">
                  <c:v>3.4777999999999998</c:v>
                </c:pt>
                <c:pt idx="2">
                  <c:v>3.6718999999999999</c:v>
                </c:pt>
                <c:pt idx="3">
                  <c:v>3.8096000000000001</c:v>
                </c:pt>
                <c:pt idx="4">
                  <c:v>3.9163999999999999</c:v>
                </c:pt>
                <c:pt idx="5">
                  <c:v>4.0037000000000003</c:v>
                </c:pt>
                <c:pt idx="6">
                  <c:v>4.0773999999999999</c:v>
                </c:pt>
                <c:pt idx="7">
                  <c:v>4.1414</c:v>
                </c:pt>
                <c:pt idx="8">
                  <c:v>4.1977000000000002</c:v>
                </c:pt>
                <c:pt idx="9">
                  <c:v>4.2481999999999998</c:v>
                </c:pt>
                <c:pt idx="10">
                  <c:v>4.2938000000000001</c:v>
                </c:pt>
                <c:pt idx="11">
                  <c:v>4.3354999999999997</c:v>
                </c:pt>
                <c:pt idx="12">
                  <c:v>4.3738000000000001</c:v>
                </c:pt>
                <c:pt idx="13">
                  <c:v>4.4092000000000002</c:v>
                </c:pt>
                <c:pt idx="14">
                  <c:v>4.4423000000000004</c:v>
                </c:pt>
                <c:pt idx="15">
                  <c:v>4.4732000000000003</c:v>
                </c:pt>
                <c:pt idx="16">
                  <c:v>4.5022000000000002</c:v>
                </c:pt>
                <c:pt idx="17">
                  <c:v>4.5294999999999996</c:v>
                </c:pt>
                <c:pt idx="18">
                  <c:v>4.5553999999999997</c:v>
                </c:pt>
                <c:pt idx="19">
                  <c:v>4.58</c:v>
                </c:pt>
                <c:pt idx="20">
                  <c:v>4.6032999999999999</c:v>
                </c:pt>
                <c:pt idx="21">
                  <c:v>4.6256000000000004</c:v>
                </c:pt>
                <c:pt idx="22">
                  <c:v>4.6468999999999996</c:v>
                </c:pt>
                <c:pt idx="23">
                  <c:v>4.6672000000000002</c:v>
                </c:pt>
                <c:pt idx="24">
                  <c:v>4.6867999999999999</c:v>
                </c:pt>
                <c:pt idx="25">
                  <c:v>4.7055999999999996</c:v>
                </c:pt>
                <c:pt idx="26">
                  <c:v>4.7236000000000002</c:v>
                </c:pt>
                <c:pt idx="27">
                  <c:v>4.7409999999999997</c:v>
                </c:pt>
                <c:pt idx="28">
                  <c:v>4.7577999999999996</c:v>
                </c:pt>
                <c:pt idx="29">
                  <c:v>4.7740999999999998</c:v>
                </c:pt>
              </c:numCache>
            </c:numRef>
          </c:yVal>
          <c:smooth val="0"/>
          <c:extLst>
            <c:ext xmlns:c16="http://schemas.microsoft.com/office/drawing/2014/chart" uri="{C3380CC4-5D6E-409C-BE32-E72D297353CC}">
              <c16:uniqueId val="{00000000-36D8-416B-90D5-5EED243B828B}"/>
            </c:ext>
          </c:extLst>
        </c:ser>
        <c:dLbls>
          <c:showLegendKey val="0"/>
          <c:showVal val="0"/>
          <c:showCatName val="0"/>
          <c:showSerName val="0"/>
          <c:showPercent val="0"/>
          <c:showBubbleSize val="0"/>
        </c:dLbls>
        <c:axId val="421028704"/>
        <c:axId val="421034944"/>
      </c:scatterChart>
      <c:valAx>
        <c:axId val="421028704"/>
        <c:scaling>
          <c:orientation val="minMax"/>
          <c:max val="30"/>
          <c:min val="0"/>
        </c:scaling>
        <c:delete val="0"/>
        <c:axPos val="t"/>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sz="900" b="1" i="0" kern="1200" baseline="0">
                    <a:solidFill>
                      <a:srgbClr val="BFBFBF"/>
                    </a:solidFill>
                    <a:effectLst/>
                  </a:rPr>
                  <a:t>Time(years)</a:t>
                </a:r>
                <a:endParaRPr lang="en-US">
                  <a:effectLst/>
                </a:endParaRP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1034944"/>
        <c:crosses val="autoZero"/>
        <c:crossBetween val="midCat"/>
        <c:majorUnit val="3"/>
        <c:minorUnit val="1"/>
      </c:valAx>
      <c:valAx>
        <c:axId val="421034944"/>
        <c:scaling>
          <c:orientation val="maxMin"/>
          <c:max val="5"/>
          <c:min val="3"/>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wrap="square" anchor="ctr" anchorCtr="1"/>
              <a:lstStyle/>
              <a:p>
                <a:pPr>
                  <a:defRPr sz="900" b="1" i="0" u="none" strike="noStrike" kern="1200" cap="all" baseline="0">
                    <a:solidFill>
                      <a:schemeClr val="lt1">
                        <a:lumMod val="75000"/>
                      </a:schemeClr>
                    </a:solidFill>
                    <a:latin typeface="+mn-lt"/>
                    <a:ea typeface="+mn-ea"/>
                    <a:cs typeface="+mn-cs"/>
                  </a:defRPr>
                </a:pPr>
                <a:endParaRPr lang="en-US"/>
              </a:p>
              <a:p>
                <a:pPr>
                  <a:defRPr/>
                </a:pPr>
                <a:r>
                  <a:rPr lang="en-US"/>
                  <a:t>vERTICAL</a:t>
                </a:r>
                <a:r>
                  <a:rPr lang="en-US" baseline="0"/>
                  <a:t> CONSOLIDATION</a:t>
                </a:r>
                <a:endParaRPr lang="en-US"/>
              </a:p>
            </c:rich>
          </c:tx>
          <c:layout/>
          <c:overlay val="0"/>
          <c:spPr>
            <a:noFill/>
            <a:ln>
              <a:noFill/>
            </a:ln>
            <a:effectLst/>
          </c:spPr>
          <c:txPr>
            <a:bodyPr rot="5400000" spcFirstLastPara="1" vertOverflow="ellipsis"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1028704"/>
        <c:crosses val="autoZero"/>
        <c:crossBetween val="midCat"/>
        <c:majorUnit val="0.1"/>
      </c:valAx>
      <c:spPr>
        <a:noFill/>
        <a:ln>
          <a:noFill/>
        </a:ln>
        <a:effectLst/>
      </c:spPr>
    </c:plotArea>
    <c:legend>
      <c:legendPos val="r"/>
      <c:legendEntry>
        <c:idx val="1"/>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400" b="1" i="0" baseline="0">
                <a:effectLst>
                  <a:outerShdw blurRad="50800" dist="38100" dir="5400000" algn="t" rotWithShape="0">
                    <a:srgbClr val="000000">
                      <a:alpha val="40000"/>
                    </a:srgbClr>
                  </a:outerShdw>
                </a:effectLst>
              </a:rPr>
              <a:t>Min Subsidence(cm) for Cc=  0.43(Ei-0.25)</a:t>
            </a:r>
            <a:endParaRPr lang="en-US" sz="1100">
              <a:effectLst/>
            </a:endParaRP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Subsidence_Prediction!$G$2</c:f>
              <c:strCache>
                <c:ptCount val="1"/>
                <c:pt idx="0">
                  <c:v>Sübsidans(cm)</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og"/>
            <c:dispRSqr val="1"/>
            <c:dispEq val="1"/>
            <c:trendlineLbl>
              <c:layout>
                <c:manualLayout>
                  <c:x val="-5.0552571215157537E-3"/>
                  <c:y val="-0.1899537037037037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Subsidence_Prediction!$E$3:$E$32</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xVal>
          <c:yVal>
            <c:numRef>
              <c:f>Subsidence_Prediction!$G$3:$G$32</c:f>
              <c:numCache>
                <c:formatCode>General</c:formatCode>
                <c:ptCount val="30"/>
                <c:pt idx="0">
                  <c:v>3.1781000000000001</c:v>
                </c:pt>
                <c:pt idx="1">
                  <c:v>3.4935</c:v>
                </c:pt>
                <c:pt idx="2">
                  <c:v>3.6779999999999999</c:v>
                </c:pt>
                <c:pt idx="3">
                  <c:v>3.8089</c:v>
                </c:pt>
                <c:pt idx="4">
                  <c:v>3.9104999999999999</c:v>
                </c:pt>
                <c:pt idx="5">
                  <c:v>3.9933999999999998</c:v>
                </c:pt>
                <c:pt idx="6">
                  <c:v>4.0636000000000001</c:v>
                </c:pt>
                <c:pt idx="7">
                  <c:v>4.1242999999999999</c:v>
                </c:pt>
                <c:pt idx="8">
                  <c:v>4.1779000000000002</c:v>
                </c:pt>
                <c:pt idx="9">
                  <c:v>4.2259000000000002</c:v>
                </c:pt>
                <c:pt idx="10">
                  <c:v>4.2691999999999997</c:v>
                </c:pt>
                <c:pt idx="11">
                  <c:v>4.3087999999999997</c:v>
                </c:pt>
                <c:pt idx="12">
                  <c:v>4.3452999999999999</c:v>
                </c:pt>
                <c:pt idx="13">
                  <c:v>4.3789999999999996</c:v>
                </c:pt>
                <c:pt idx="14">
                  <c:v>4.4104000000000001</c:v>
                </c:pt>
                <c:pt idx="15">
                  <c:v>4.4397000000000002</c:v>
                </c:pt>
                <c:pt idx="16">
                  <c:v>4.4672999999999998</c:v>
                </c:pt>
                <c:pt idx="17">
                  <c:v>4.4932999999999996</c:v>
                </c:pt>
                <c:pt idx="18">
                  <c:v>4.5179</c:v>
                </c:pt>
                <c:pt idx="19">
                  <c:v>4.5412999999999997</c:v>
                </c:pt>
                <c:pt idx="20">
                  <c:v>4.5635000000000003</c:v>
                </c:pt>
                <c:pt idx="21">
                  <c:v>4.5846</c:v>
                </c:pt>
                <c:pt idx="22">
                  <c:v>4.6048999999999998</c:v>
                </c:pt>
                <c:pt idx="23">
                  <c:v>4.6242000000000001</c:v>
                </c:pt>
                <c:pt idx="24">
                  <c:v>4.6428000000000003</c:v>
                </c:pt>
                <c:pt idx="25">
                  <c:v>4.6607000000000003</c:v>
                </c:pt>
                <c:pt idx="26">
                  <c:v>4.6778000000000004</c:v>
                </c:pt>
                <c:pt idx="27">
                  <c:v>4.6943999999999999</c:v>
                </c:pt>
                <c:pt idx="28">
                  <c:v>4.7103999999999999</c:v>
                </c:pt>
                <c:pt idx="29">
                  <c:v>4.7257999999999996</c:v>
                </c:pt>
              </c:numCache>
            </c:numRef>
          </c:yVal>
          <c:smooth val="0"/>
          <c:extLst>
            <c:ext xmlns:c16="http://schemas.microsoft.com/office/drawing/2014/chart" uri="{C3380CC4-5D6E-409C-BE32-E72D297353CC}">
              <c16:uniqueId val="{00000000-456C-4E3E-8323-00D4DFA3333E}"/>
            </c:ext>
          </c:extLst>
        </c:ser>
        <c:dLbls>
          <c:showLegendKey val="0"/>
          <c:showVal val="0"/>
          <c:showCatName val="0"/>
          <c:showSerName val="0"/>
          <c:showPercent val="0"/>
          <c:showBubbleSize val="0"/>
        </c:dLbls>
        <c:axId val="421028704"/>
        <c:axId val="421034944"/>
      </c:scatterChart>
      <c:valAx>
        <c:axId val="421028704"/>
        <c:scaling>
          <c:orientation val="minMax"/>
          <c:max val="30"/>
        </c:scaling>
        <c:delete val="0"/>
        <c:axPos val="t"/>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Time(years)</a:t>
                </a:r>
              </a:p>
            </c:rich>
          </c:tx>
          <c:layout>
            <c:manualLayout>
              <c:xMode val="edge"/>
              <c:yMode val="edge"/>
              <c:x val="0.38147645715974976"/>
              <c:y val="0.1485648148148148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1034944"/>
        <c:crosses val="autoZero"/>
        <c:crossBetween val="midCat"/>
        <c:majorUnit val="3"/>
      </c:valAx>
      <c:valAx>
        <c:axId val="421034944"/>
        <c:scaling>
          <c:orientation val="maxMin"/>
          <c:min val="3"/>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wrap="square" anchor="ctr" anchorCtr="1"/>
              <a:lstStyle/>
              <a:p>
                <a:pPr>
                  <a:defRPr sz="900" b="1" i="0" u="none" strike="noStrike" kern="1200" baseline="0">
                    <a:solidFill>
                      <a:schemeClr val="lt1">
                        <a:lumMod val="75000"/>
                      </a:schemeClr>
                    </a:solidFill>
                    <a:latin typeface="+mn-lt"/>
                    <a:ea typeface="+mn-ea"/>
                    <a:cs typeface="+mn-cs"/>
                  </a:defRPr>
                </a:pPr>
                <a:r>
                  <a:rPr lang="en-US"/>
                  <a:t>VERTICAL CONSOLIDATION</a:t>
                </a:r>
              </a:p>
            </c:rich>
          </c:tx>
          <c:layout/>
          <c:overlay val="0"/>
          <c:spPr>
            <a:noFill/>
            <a:ln>
              <a:noFill/>
            </a:ln>
            <a:effectLst/>
          </c:spPr>
          <c:txPr>
            <a:bodyPr rot="5400000" spcFirstLastPara="1" vertOverflow="ellipsis"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1028704"/>
        <c:crosses val="autoZero"/>
        <c:crossBetween val="midCat"/>
        <c:majorUnit val="0.1"/>
      </c:valAx>
      <c:spPr>
        <a:noFill/>
        <a:ln>
          <a:noFill/>
        </a:ln>
        <a:effectLst/>
      </c:spPr>
    </c:plotArea>
    <c:legend>
      <c:legendPos val="r"/>
      <c:legendEntry>
        <c:idx val="1"/>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 Subsidence(cm) for Cc=0.29(Ei-0.27)</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Subsidence_Prediction!$K$2</c:f>
              <c:strCache>
                <c:ptCount val="1"/>
                <c:pt idx="0">
                  <c:v>Sübsidans(cm)</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manualLayout>
                  <c:x val="-7.5883379275787138E-4"/>
                  <c:y val="-6.676802806666334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Subsidence_Prediction!$I$3:$I$32</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xVal>
          <c:yVal>
            <c:numRef>
              <c:f>Subsidence_Prediction!$K$3:$K$32</c:f>
              <c:numCache>
                <c:formatCode>General</c:formatCode>
                <c:ptCount val="30"/>
                <c:pt idx="0">
                  <c:v>13.438000000000001</c:v>
                </c:pt>
                <c:pt idx="1">
                  <c:v>14.8344</c:v>
                </c:pt>
                <c:pt idx="2">
                  <c:v>15.651199999999999</c:v>
                </c:pt>
                <c:pt idx="3">
                  <c:v>16.230799999999999</c:v>
                </c:pt>
                <c:pt idx="4">
                  <c:v>16.680299999999999</c:v>
                </c:pt>
                <c:pt idx="5">
                  <c:v>17.047599999999999</c:v>
                </c:pt>
                <c:pt idx="6">
                  <c:v>17.3581</c:v>
                </c:pt>
                <c:pt idx="7">
                  <c:v>17.627099999999999</c:v>
                </c:pt>
                <c:pt idx="8">
                  <c:v>17.8644</c:v>
                </c:pt>
                <c:pt idx="9">
                  <c:v>18.076699999999999</c:v>
                </c:pt>
                <c:pt idx="10">
                  <c:v>18.268699999999999</c:v>
                </c:pt>
                <c:pt idx="11">
                  <c:v>18.443999999999999</c:v>
                </c:pt>
                <c:pt idx="12">
                  <c:v>18.6052</c:v>
                </c:pt>
                <c:pt idx="13">
                  <c:v>18.7545</c:v>
                </c:pt>
                <c:pt idx="14">
                  <c:v>18.8935</c:v>
                </c:pt>
                <c:pt idx="15">
                  <c:v>19.023499999999999</c:v>
                </c:pt>
                <c:pt idx="16">
                  <c:v>19.145600000000002</c:v>
                </c:pt>
                <c:pt idx="17">
                  <c:v>19.2608</c:v>
                </c:pt>
                <c:pt idx="18">
                  <c:v>19.369700000000002</c:v>
                </c:pt>
                <c:pt idx="19">
                  <c:v>19.472999999999999</c:v>
                </c:pt>
                <c:pt idx="20">
                  <c:v>19.571300000000001</c:v>
                </c:pt>
                <c:pt idx="21">
                  <c:v>19.664999999999999</c:v>
                </c:pt>
                <c:pt idx="22">
                  <c:v>19.7546</c:v>
                </c:pt>
                <c:pt idx="23">
                  <c:v>19.840299999999999</c:v>
                </c:pt>
                <c:pt idx="24">
                  <c:v>19.922599999999999</c:v>
                </c:pt>
                <c:pt idx="25">
                  <c:v>20.0016</c:v>
                </c:pt>
                <c:pt idx="26">
                  <c:v>20.0776</c:v>
                </c:pt>
                <c:pt idx="27">
                  <c:v>20.1509</c:v>
                </c:pt>
                <c:pt idx="28">
                  <c:v>20.221599999999999</c:v>
                </c:pt>
                <c:pt idx="29">
                  <c:v>20.289899999999999</c:v>
                </c:pt>
              </c:numCache>
            </c:numRef>
          </c:yVal>
          <c:smooth val="0"/>
          <c:extLst>
            <c:ext xmlns:c16="http://schemas.microsoft.com/office/drawing/2014/chart" uri="{C3380CC4-5D6E-409C-BE32-E72D297353CC}">
              <c16:uniqueId val="{00000000-CCFA-4F07-ACC6-30E6F094CB22}"/>
            </c:ext>
          </c:extLst>
        </c:ser>
        <c:dLbls>
          <c:showLegendKey val="0"/>
          <c:showVal val="0"/>
          <c:showCatName val="0"/>
          <c:showSerName val="0"/>
          <c:showPercent val="0"/>
          <c:showBubbleSize val="0"/>
        </c:dLbls>
        <c:axId val="419439040"/>
        <c:axId val="419438208"/>
      </c:scatterChart>
      <c:valAx>
        <c:axId val="419439040"/>
        <c:scaling>
          <c:orientation val="minMax"/>
          <c:max val="30"/>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r>
                  <a:rPr lang="en-US" baseline="0"/>
                  <a:t> (years)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438208"/>
        <c:crosses val="autoZero"/>
        <c:crossBetween val="midCat"/>
        <c:majorUnit val="3"/>
      </c:valAx>
      <c:valAx>
        <c:axId val="419438208"/>
        <c:scaling>
          <c:orientation val="maxMin"/>
          <c:max val="23"/>
          <c:min val="1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VERTICAL</a:t>
                </a:r>
                <a:r>
                  <a:rPr lang="en-US" baseline="0"/>
                  <a:t> CONSOLIDATION</a:t>
                </a:r>
                <a:endParaRPr lang="en-US"/>
              </a:p>
            </c:rich>
          </c:tx>
          <c:layout/>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439040"/>
        <c:crosses val="autoZero"/>
        <c:crossBetween val="midCat"/>
      </c:valAx>
      <c:spPr>
        <a:noFill/>
        <a:ln>
          <a:noFill/>
        </a:ln>
        <a:effectLst/>
      </c:spPr>
    </c:plotArea>
    <c:legend>
      <c:legendPos val="r"/>
      <c:legendEntry>
        <c:idx val="1"/>
        <c:delete val="1"/>
      </c:legendEntry>
      <c:layout>
        <c:manualLayout>
          <c:xMode val="edge"/>
          <c:yMode val="edge"/>
          <c:x val="0.73881091796704812"/>
          <c:y val="0.55266884944142025"/>
          <c:w val="0.24085745931559963"/>
          <c:h val="7.6571233391594662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 Subsidence(cm) for Cc=0.43(Ei-0.25)</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319212250487488"/>
          <c:y val="0.29149517327283236"/>
          <c:w val="0.82259351788430779"/>
          <c:h val="0.63166866853507719"/>
        </c:manualLayout>
      </c:layout>
      <c:scatterChart>
        <c:scatterStyle val="lineMarker"/>
        <c:varyColors val="0"/>
        <c:ser>
          <c:idx val="0"/>
          <c:order val="0"/>
          <c:tx>
            <c:strRef>
              <c:f>Subsidence_Prediction!$O$2</c:f>
              <c:strCache>
                <c:ptCount val="1"/>
                <c:pt idx="0">
                  <c:v>Sübsidans(cm)</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manualLayout>
                  <c:x val="7.8437767521708796E-3"/>
                  <c:y val="-0.1262067087405719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Subsidence_Prediction!$M$3:$M$32</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xVal>
          <c:yVal>
            <c:numRef>
              <c:f>Subsidence_Prediction!$O$3:$O$32</c:f>
              <c:numCache>
                <c:formatCode>General</c:formatCode>
                <c:ptCount val="30"/>
                <c:pt idx="0">
                  <c:v>13.5854</c:v>
                </c:pt>
                <c:pt idx="1">
                  <c:v>14.9079</c:v>
                </c:pt>
                <c:pt idx="2">
                  <c:v>15.6815</c:v>
                </c:pt>
                <c:pt idx="3">
                  <c:v>16.230399999999999</c:v>
                </c:pt>
                <c:pt idx="4">
                  <c:v>16.656099999999999</c:v>
                </c:pt>
                <c:pt idx="5">
                  <c:v>17.004000000000001</c:v>
                </c:pt>
                <c:pt idx="6">
                  <c:v>17.298100000000002</c:v>
                </c:pt>
                <c:pt idx="7">
                  <c:v>17.552800000000001</c:v>
                </c:pt>
                <c:pt idx="8">
                  <c:v>17.7776</c:v>
                </c:pt>
                <c:pt idx="9">
                  <c:v>17.9786</c:v>
                </c:pt>
                <c:pt idx="10">
                  <c:v>18.160399999999999</c:v>
                </c:pt>
                <c:pt idx="11">
                  <c:v>18.3264</c:v>
                </c:pt>
                <c:pt idx="12">
                  <c:v>18.479099999999999</c:v>
                </c:pt>
                <c:pt idx="13">
                  <c:v>18.6205</c:v>
                </c:pt>
                <c:pt idx="14">
                  <c:v>18.752199999999998</c:v>
                </c:pt>
                <c:pt idx="15">
                  <c:v>18.875299999999999</c:v>
                </c:pt>
                <c:pt idx="16">
                  <c:v>18.991</c:v>
                </c:pt>
                <c:pt idx="17">
                  <c:v>19.100000000000001</c:v>
                </c:pt>
                <c:pt idx="18">
                  <c:v>19.203199999999999</c:v>
                </c:pt>
                <c:pt idx="19">
                  <c:v>19.301100000000002</c:v>
                </c:pt>
                <c:pt idx="20">
                  <c:v>19.394100000000002</c:v>
                </c:pt>
                <c:pt idx="21">
                  <c:v>19.482900000000001</c:v>
                </c:pt>
                <c:pt idx="22">
                  <c:v>19.567699999999999</c:v>
                </c:pt>
                <c:pt idx="23">
                  <c:v>19.648900000000001</c:v>
                </c:pt>
                <c:pt idx="24">
                  <c:v>19.726800000000001</c:v>
                </c:pt>
                <c:pt idx="25">
                  <c:v>19.801600000000001</c:v>
                </c:pt>
                <c:pt idx="26">
                  <c:v>19.8736</c:v>
                </c:pt>
                <c:pt idx="27">
                  <c:v>19.943000000000001</c:v>
                </c:pt>
                <c:pt idx="28">
                  <c:v>20.010000000000002</c:v>
                </c:pt>
                <c:pt idx="29">
                  <c:v>20.0746</c:v>
                </c:pt>
              </c:numCache>
            </c:numRef>
          </c:yVal>
          <c:smooth val="0"/>
          <c:extLst>
            <c:ext xmlns:c16="http://schemas.microsoft.com/office/drawing/2014/chart" uri="{C3380CC4-5D6E-409C-BE32-E72D297353CC}">
              <c16:uniqueId val="{00000000-592E-48A6-8CDF-88B475D2F1E7}"/>
            </c:ext>
          </c:extLst>
        </c:ser>
        <c:dLbls>
          <c:showLegendKey val="0"/>
          <c:showVal val="0"/>
          <c:showCatName val="0"/>
          <c:showSerName val="0"/>
          <c:showPercent val="0"/>
          <c:showBubbleSize val="0"/>
        </c:dLbls>
        <c:axId val="419439040"/>
        <c:axId val="419438208"/>
      </c:scatterChart>
      <c:valAx>
        <c:axId val="419439040"/>
        <c:scaling>
          <c:orientation val="minMax"/>
          <c:max val="30"/>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r>
                  <a:rPr lang="en-US" baseline="0"/>
                  <a:t> (years)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438208"/>
        <c:crosses val="autoZero"/>
        <c:crossBetween val="midCat"/>
        <c:majorUnit val="3"/>
      </c:valAx>
      <c:valAx>
        <c:axId val="419438208"/>
        <c:scaling>
          <c:orientation val="maxMin"/>
          <c:max val="23"/>
          <c:min val="1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VERTICAL</a:t>
                </a:r>
                <a:r>
                  <a:rPr lang="en-US" baseline="0"/>
                  <a:t> CONSOLIDATION</a:t>
                </a:r>
                <a:endParaRPr lang="en-US"/>
              </a:p>
            </c:rich>
          </c:tx>
          <c:layout/>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439040"/>
        <c:crosses val="autoZero"/>
        <c:crossBetween val="midCat"/>
      </c:valAx>
      <c:spPr>
        <a:noFill/>
        <a:ln>
          <a:noFill/>
        </a:ln>
        <a:effectLst/>
      </c:spPr>
    </c:plotArea>
    <c:legend>
      <c:legendPos val="r"/>
      <c:legendEntry>
        <c:idx val="1"/>
        <c:delete val="1"/>
      </c:legendEntry>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313764</xdr:colOff>
      <xdr:row>0</xdr:row>
      <xdr:rowOff>158003</xdr:rowOff>
    </xdr:from>
    <xdr:to>
      <xdr:col>8</xdr:col>
      <xdr:colOff>313763</xdr:colOff>
      <xdr:row>10</xdr:row>
      <xdr:rowOff>33617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2913529</xdr:colOff>
      <xdr:row>11</xdr:row>
      <xdr:rowOff>97587</xdr:rowOff>
    </xdr:from>
    <xdr:to>
      <xdr:col>9</xdr:col>
      <xdr:colOff>56029</xdr:colOff>
      <xdr:row>22</xdr:row>
      <xdr:rowOff>78440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34</xdr:row>
      <xdr:rowOff>161926</xdr:rowOff>
    </xdr:from>
    <xdr:to>
      <xdr:col>3</xdr:col>
      <xdr:colOff>447260</xdr:colOff>
      <xdr:row>49</xdr:row>
      <xdr:rowOff>99392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8282</xdr:colOff>
      <xdr:row>34</xdr:row>
      <xdr:rowOff>51954</xdr:rowOff>
    </xdr:from>
    <xdr:to>
      <xdr:col>7</xdr:col>
      <xdr:colOff>138545</xdr:colOff>
      <xdr:row>49</xdr:row>
      <xdr:rowOff>123825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578303</xdr:colOff>
      <xdr:row>35</xdr:row>
      <xdr:rowOff>9524</xdr:rowOff>
    </xdr:from>
    <xdr:to>
      <xdr:col>10</xdr:col>
      <xdr:colOff>1055077</xdr:colOff>
      <xdr:row>49</xdr:row>
      <xdr:rowOff>131883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35</xdr:row>
      <xdr:rowOff>0</xdr:rowOff>
    </xdr:from>
    <xdr:to>
      <xdr:col>14</xdr:col>
      <xdr:colOff>1061653</xdr:colOff>
      <xdr:row>49</xdr:row>
      <xdr:rowOff>133350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67"/>
  <sheetViews>
    <sheetView zoomScale="10" zoomScaleNormal="10" workbookViewId="0">
      <selection sqref="A1:C55"/>
    </sheetView>
  </sheetViews>
  <sheetFormatPr defaultRowHeight="15" x14ac:dyDescent="0.25"/>
  <cols>
    <col min="1" max="1" width="33.5703125" bestFit="1" customWidth="1"/>
    <col min="2" max="2" width="25" bestFit="1" customWidth="1"/>
    <col min="3" max="3" width="45.85546875" bestFit="1" customWidth="1"/>
    <col min="5" max="5" width="33.85546875" bestFit="1" customWidth="1"/>
    <col min="6" max="6" width="25" bestFit="1" customWidth="1"/>
    <col min="7" max="7" width="46" bestFit="1" customWidth="1"/>
    <col min="9" max="9" width="33.85546875" bestFit="1" customWidth="1"/>
    <col min="10" max="10" width="25" bestFit="1" customWidth="1"/>
    <col min="11" max="11" width="46" bestFit="1" customWidth="1"/>
  </cols>
  <sheetData>
    <row r="1" spans="1:11" ht="16.5" thickBot="1" x14ac:dyDescent="0.3">
      <c r="A1" s="102" t="s">
        <v>0</v>
      </c>
      <c r="B1" s="102"/>
      <c r="C1" s="102"/>
      <c r="E1" s="107" t="s">
        <v>5</v>
      </c>
      <c r="F1" s="107"/>
      <c r="G1" s="107"/>
      <c r="I1" s="106" t="s">
        <v>6</v>
      </c>
      <c r="J1" s="106"/>
      <c r="K1" s="106"/>
    </row>
    <row r="2" spans="1:11" ht="34.5" customHeight="1" thickBot="1" x14ac:dyDescent="0.3">
      <c r="A2" s="17" t="s">
        <v>1</v>
      </c>
      <c r="B2" s="18" t="s">
        <v>2</v>
      </c>
      <c r="C2" s="19" t="s">
        <v>3</v>
      </c>
      <c r="E2" s="4" t="s">
        <v>1</v>
      </c>
      <c r="F2" s="5" t="s">
        <v>2</v>
      </c>
      <c r="G2" s="6" t="s">
        <v>3</v>
      </c>
      <c r="I2" s="4" t="s">
        <v>1</v>
      </c>
      <c r="J2" s="5" t="s">
        <v>2</v>
      </c>
      <c r="K2" s="6" t="s">
        <v>3</v>
      </c>
    </row>
    <row r="3" spans="1:11" ht="18.75" customHeight="1" thickBot="1" x14ac:dyDescent="0.3">
      <c r="A3" s="99" t="s">
        <v>4</v>
      </c>
      <c r="B3" s="100"/>
      <c r="C3" s="101"/>
      <c r="E3" s="108" t="s">
        <v>4</v>
      </c>
      <c r="F3" s="109"/>
      <c r="G3" s="110"/>
      <c r="I3" s="99" t="s">
        <v>4</v>
      </c>
      <c r="J3" s="100"/>
      <c r="K3" s="101"/>
    </row>
    <row r="4" spans="1:11" x14ac:dyDescent="0.25">
      <c r="A4" s="7">
        <v>0</v>
      </c>
      <c r="B4" s="14">
        <v>0.88200000000000001</v>
      </c>
      <c r="C4" s="12"/>
      <c r="E4" s="7">
        <v>0</v>
      </c>
      <c r="F4" s="14">
        <v>0.49299999999999999</v>
      </c>
      <c r="G4" s="12"/>
      <c r="I4" s="7">
        <v>0</v>
      </c>
      <c r="J4" s="14">
        <v>1.0429999999999999</v>
      </c>
      <c r="K4" s="12"/>
    </row>
    <row r="5" spans="1:11" x14ac:dyDescent="0.25">
      <c r="A5" s="7">
        <v>0.25</v>
      </c>
      <c r="B5" s="11">
        <v>0.84799999999999998</v>
      </c>
      <c r="C5" s="9">
        <v>3.4000000000000002E-2</v>
      </c>
      <c r="E5" s="7">
        <v>0.25</v>
      </c>
      <c r="F5" s="11">
        <v>0.48299999999999998</v>
      </c>
      <c r="G5" s="9">
        <v>0.01</v>
      </c>
      <c r="I5" s="7">
        <v>0.25</v>
      </c>
      <c r="J5" s="11">
        <v>1.0369999999999999</v>
      </c>
      <c r="K5" s="9">
        <v>6.0000000000000001E-3</v>
      </c>
    </row>
    <row r="6" spans="1:11" x14ac:dyDescent="0.25">
      <c r="A6" s="7">
        <v>0.5</v>
      </c>
      <c r="B6" s="11">
        <v>0.81</v>
      </c>
      <c r="C6" s="9">
        <v>3.7999999999999999E-2</v>
      </c>
      <c r="E6" s="7">
        <v>0.5</v>
      </c>
      <c r="F6" s="11">
        <v>0.47399999999999998</v>
      </c>
      <c r="G6" s="9">
        <v>8.9999999999999993E-3</v>
      </c>
      <c r="I6" s="7">
        <v>0.5</v>
      </c>
      <c r="J6" s="11">
        <v>1.0309999999999999</v>
      </c>
      <c r="K6" s="9">
        <v>6.0000000000000001E-3</v>
      </c>
    </row>
    <row r="7" spans="1:11" x14ac:dyDescent="0.25">
      <c r="A7" s="7">
        <v>1</v>
      </c>
      <c r="B7" s="11">
        <v>0.754</v>
      </c>
      <c r="C7" s="9">
        <v>5.6000000000000001E-2</v>
      </c>
      <c r="E7" s="7">
        <v>1</v>
      </c>
      <c r="F7" s="11">
        <v>0.45500000000000002</v>
      </c>
      <c r="G7" s="9">
        <v>0.02</v>
      </c>
      <c r="I7" s="7">
        <v>1</v>
      </c>
      <c r="J7" s="11">
        <v>1.012</v>
      </c>
      <c r="K7" s="9">
        <v>1.9E-2</v>
      </c>
    </row>
    <row r="8" spans="1:11" x14ac:dyDescent="0.25">
      <c r="A8" s="7">
        <v>2</v>
      </c>
      <c r="B8" s="11">
        <v>0.69899999999999995</v>
      </c>
      <c r="C8" s="9">
        <v>5.6000000000000001E-2</v>
      </c>
      <c r="E8" s="7">
        <v>2</v>
      </c>
      <c r="F8" s="11">
        <v>0.42599999999999999</v>
      </c>
      <c r="G8" s="9">
        <v>2.9000000000000001E-2</v>
      </c>
      <c r="I8" s="7">
        <v>2</v>
      </c>
      <c r="J8" s="11">
        <v>0.98</v>
      </c>
      <c r="K8" s="9">
        <v>3.2000000000000001E-2</v>
      </c>
    </row>
    <row r="9" spans="1:11" ht="15.75" thickBot="1" x14ac:dyDescent="0.3">
      <c r="A9" s="8">
        <v>4</v>
      </c>
      <c r="B9" s="13">
        <v>0.64800000000000002</v>
      </c>
      <c r="C9" s="10">
        <v>5.0999999999999997E-2</v>
      </c>
      <c r="E9" s="8">
        <v>4</v>
      </c>
      <c r="F9" s="13">
        <v>0.378</v>
      </c>
      <c r="G9" s="10">
        <v>4.8000000000000001E-2</v>
      </c>
      <c r="I9" s="8">
        <v>4</v>
      </c>
      <c r="J9" s="13">
        <v>0.93100000000000005</v>
      </c>
      <c r="K9" s="10">
        <v>4.9000000000000002E-2</v>
      </c>
    </row>
    <row r="10" spans="1:11" x14ac:dyDescent="0.25">
      <c r="A10" s="15"/>
      <c r="B10" s="11"/>
      <c r="C10" s="16">
        <f>AVERAGE(C5:C9)</f>
        <v>4.7E-2</v>
      </c>
      <c r="E10" s="15"/>
      <c r="F10" s="11"/>
      <c r="G10" s="16">
        <f>AVERAGE(G5:G9)</f>
        <v>2.3200000000000002E-2</v>
      </c>
      <c r="I10" s="15"/>
      <c r="J10" s="11"/>
      <c r="K10" s="16">
        <f>AVERAGE(K5:K9)</f>
        <v>2.24E-2</v>
      </c>
    </row>
    <row r="11" spans="1:11" ht="15.75" thickBot="1" x14ac:dyDescent="0.3">
      <c r="A11" s="2"/>
      <c r="B11" s="1"/>
      <c r="C11" s="3"/>
    </row>
    <row r="12" spans="1:11" ht="15.75" thickBot="1" x14ac:dyDescent="0.3">
      <c r="A12" s="99" t="s">
        <v>7</v>
      </c>
      <c r="B12" s="100"/>
      <c r="C12" s="101"/>
      <c r="E12" s="103" t="s">
        <v>7</v>
      </c>
      <c r="F12" s="104"/>
      <c r="G12" s="105"/>
      <c r="I12" s="21"/>
      <c r="J12" s="22" t="s">
        <v>7</v>
      </c>
      <c r="K12" s="27"/>
    </row>
    <row r="13" spans="1:11" x14ac:dyDescent="0.25">
      <c r="A13" s="7">
        <v>0</v>
      </c>
      <c r="B13" s="14">
        <v>0.83</v>
      </c>
      <c r="C13" s="12"/>
      <c r="E13" s="7">
        <v>0</v>
      </c>
      <c r="F13" s="20">
        <v>0.70799999999999996</v>
      </c>
      <c r="G13" s="24"/>
      <c r="I13" s="7">
        <v>0</v>
      </c>
      <c r="J13" s="14">
        <v>1.1299999999999999</v>
      </c>
      <c r="K13" s="24">
        <v>1.7999999999999999E-2</v>
      </c>
    </row>
    <row r="14" spans="1:11" x14ac:dyDescent="0.25">
      <c r="A14" s="7">
        <v>0.25</v>
      </c>
      <c r="B14" s="11">
        <v>0.82</v>
      </c>
      <c r="C14" s="9">
        <v>0.01</v>
      </c>
      <c r="E14" s="7">
        <v>0.25</v>
      </c>
      <c r="F14" s="20">
        <v>0.70299999999999996</v>
      </c>
      <c r="G14" s="24">
        <v>5.0000000000000001E-3</v>
      </c>
      <c r="I14" s="7">
        <v>0.25</v>
      </c>
      <c r="J14" s="11">
        <v>1.1120000000000001</v>
      </c>
      <c r="K14" s="24">
        <v>2.7E-2</v>
      </c>
    </row>
    <row r="15" spans="1:11" x14ac:dyDescent="0.25">
      <c r="A15" s="7">
        <v>0.5</v>
      </c>
      <c r="B15" s="11">
        <v>0.81299999999999994</v>
      </c>
      <c r="C15" s="9">
        <v>7.0000000000000001E-3</v>
      </c>
      <c r="E15" s="7">
        <v>0.5</v>
      </c>
      <c r="F15" s="20">
        <v>0.69099999999999995</v>
      </c>
      <c r="G15" s="24">
        <v>1.2E-2</v>
      </c>
      <c r="I15" s="7">
        <v>0.5</v>
      </c>
      <c r="J15" s="11">
        <v>1.085</v>
      </c>
      <c r="K15" s="24">
        <v>4.3999999999999997E-2</v>
      </c>
    </row>
    <row r="16" spans="1:11" x14ac:dyDescent="0.25">
      <c r="A16" s="7">
        <v>1</v>
      </c>
      <c r="B16" s="11">
        <v>0.79400000000000004</v>
      </c>
      <c r="C16" s="9">
        <v>1.9E-2</v>
      </c>
      <c r="E16" s="7">
        <v>1</v>
      </c>
      <c r="F16" s="20">
        <v>0.66500000000000004</v>
      </c>
      <c r="G16" s="24">
        <v>2.5999999999999999E-2</v>
      </c>
      <c r="I16" s="7">
        <v>1</v>
      </c>
      <c r="J16" s="11">
        <v>1.042</v>
      </c>
      <c r="K16" s="24">
        <v>7.0999999999999994E-2</v>
      </c>
    </row>
    <row r="17" spans="1:11" x14ac:dyDescent="0.25">
      <c r="A17" s="7">
        <v>2</v>
      </c>
      <c r="B17" s="11">
        <v>0.76200000000000001</v>
      </c>
      <c r="C17" s="9">
        <v>3.2000000000000001E-2</v>
      </c>
      <c r="E17" s="7">
        <v>2</v>
      </c>
      <c r="F17" s="20">
        <v>0.63300000000000001</v>
      </c>
      <c r="G17" s="24">
        <v>3.2000000000000001E-2</v>
      </c>
      <c r="I17" s="7">
        <v>2</v>
      </c>
      <c r="J17" s="11">
        <v>0.97</v>
      </c>
      <c r="K17" s="24">
        <v>6.8000000000000005E-2</v>
      </c>
    </row>
    <row r="18" spans="1:11" ht="15.75" thickBot="1" x14ac:dyDescent="0.3">
      <c r="A18" s="8">
        <v>4</v>
      </c>
      <c r="B18" s="13">
        <v>0.72699999999999998</v>
      </c>
      <c r="C18" s="10">
        <v>3.5000000000000003E-2</v>
      </c>
      <c r="E18" s="8">
        <v>4</v>
      </c>
      <c r="F18" s="25">
        <v>0.57599999999999996</v>
      </c>
      <c r="G18" s="26">
        <v>5.7000000000000002E-2</v>
      </c>
      <c r="I18" s="8">
        <v>4</v>
      </c>
      <c r="J18" s="13">
        <v>0.90300000000000002</v>
      </c>
      <c r="K18" s="26"/>
    </row>
    <row r="19" spans="1:11" x14ac:dyDescent="0.25">
      <c r="C19" s="16">
        <f>AVERAGE(C14:C18)</f>
        <v>2.06E-2</v>
      </c>
      <c r="G19">
        <f>AVERAGE(G14:G18)</f>
        <v>2.64E-2</v>
      </c>
      <c r="K19">
        <f>AVERAGE(K14:K18)</f>
        <v>5.2499999999999998E-2</v>
      </c>
    </row>
    <row r="20" spans="1:11" ht="15.75" thickBot="1" x14ac:dyDescent="0.3"/>
    <row r="21" spans="1:11" ht="15.75" thickBot="1" x14ac:dyDescent="0.3">
      <c r="A21" s="99" t="s">
        <v>8</v>
      </c>
      <c r="B21" s="100"/>
      <c r="C21" s="101"/>
      <c r="E21" s="103" t="s">
        <v>8</v>
      </c>
      <c r="F21" s="104"/>
      <c r="G21" s="105"/>
      <c r="I21" s="21"/>
      <c r="J21" s="22" t="s">
        <v>8</v>
      </c>
      <c r="K21" s="27"/>
    </row>
    <row r="22" spans="1:11" x14ac:dyDescent="0.25">
      <c r="A22" s="7">
        <v>0</v>
      </c>
      <c r="B22" s="14">
        <v>1.0029999999999999</v>
      </c>
      <c r="C22" s="12"/>
      <c r="E22" s="7">
        <v>0</v>
      </c>
      <c r="F22" s="1">
        <v>1.8440000000000001</v>
      </c>
      <c r="G22" s="24"/>
      <c r="I22" s="7">
        <v>0</v>
      </c>
      <c r="J22" s="1">
        <v>0.97599999999999998</v>
      </c>
      <c r="K22" s="24"/>
    </row>
    <row r="23" spans="1:11" x14ac:dyDescent="0.25">
      <c r="A23" s="7">
        <v>0.25</v>
      </c>
      <c r="B23" s="11">
        <v>0.98699999999999999</v>
      </c>
      <c r="C23" s="9">
        <v>1.6E-2</v>
      </c>
      <c r="E23" s="7">
        <v>0.25</v>
      </c>
      <c r="F23" s="1">
        <v>1.821</v>
      </c>
      <c r="G23" s="24">
        <v>2.3E-2</v>
      </c>
      <c r="I23" s="7">
        <v>0.25</v>
      </c>
      <c r="J23" s="1">
        <v>0.96799999999999997</v>
      </c>
      <c r="K23" s="24">
        <v>8.0000000000000002E-3</v>
      </c>
    </row>
    <row r="24" spans="1:11" x14ac:dyDescent="0.25">
      <c r="A24" s="7">
        <v>0.5</v>
      </c>
      <c r="B24" s="11">
        <v>0.96699999999999997</v>
      </c>
      <c r="C24" s="9">
        <v>0.02</v>
      </c>
      <c r="E24" s="7">
        <v>0.5</v>
      </c>
      <c r="F24" s="1">
        <v>1.7869999999999999</v>
      </c>
      <c r="G24" s="24">
        <v>3.4000000000000002E-2</v>
      </c>
      <c r="I24" s="7">
        <v>0.5</v>
      </c>
      <c r="J24" s="1">
        <v>0.94599999999999995</v>
      </c>
      <c r="K24" s="24">
        <v>2.1999999999999999E-2</v>
      </c>
    </row>
    <row r="25" spans="1:11" x14ac:dyDescent="0.25">
      <c r="A25" s="7">
        <v>1</v>
      </c>
      <c r="B25" s="11">
        <v>0.94499999999999995</v>
      </c>
      <c r="C25" s="9">
        <v>2.3E-2</v>
      </c>
      <c r="E25" s="7">
        <v>1</v>
      </c>
      <c r="F25" s="40">
        <v>1.7450000000000001</v>
      </c>
      <c r="G25" s="24">
        <v>4.2999999999999997E-2</v>
      </c>
      <c r="I25" s="7">
        <v>1</v>
      </c>
      <c r="J25" s="40">
        <v>0.9</v>
      </c>
      <c r="K25" s="24">
        <v>4.5999999999999999E-2</v>
      </c>
    </row>
    <row r="26" spans="1:11" x14ac:dyDescent="0.25">
      <c r="A26" s="7">
        <v>2</v>
      </c>
      <c r="B26" s="11">
        <v>0.91100000000000003</v>
      </c>
      <c r="C26" s="9">
        <v>3.4000000000000002E-2</v>
      </c>
      <c r="E26" s="7">
        <v>2</v>
      </c>
      <c r="F26" s="40">
        <v>1.6819999999999999</v>
      </c>
      <c r="G26" s="24">
        <v>6.2E-2</v>
      </c>
      <c r="I26" s="7">
        <v>2</v>
      </c>
      <c r="J26" s="40">
        <v>0.84399999999999997</v>
      </c>
      <c r="K26" s="24">
        <v>5.6000000000000001E-2</v>
      </c>
    </row>
    <row r="27" spans="1:11" ht="15.75" thickBot="1" x14ac:dyDescent="0.3">
      <c r="A27" s="8">
        <v>4</v>
      </c>
      <c r="B27" s="13">
        <v>0.86599999999999999</v>
      </c>
      <c r="C27" s="10">
        <v>4.4999999999999998E-2</v>
      </c>
      <c r="E27" s="8">
        <v>4</v>
      </c>
      <c r="F27" s="34">
        <v>1.55</v>
      </c>
      <c r="G27" s="26">
        <v>0.13200000000000001</v>
      </c>
      <c r="I27" s="8">
        <v>4</v>
      </c>
      <c r="J27" s="34">
        <v>0.77900000000000003</v>
      </c>
      <c r="K27" s="26">
        <v>6.5000000000000002E-2</v>
      </c>
    </row>
    <row r="28" spans="1:11" x14ac:dyDescent="0.25">
      <c r="C28" s="16">
        <f>AVERAGE(C23:C27)</f>
        <v>2.7600000000000003E-2</v>
      </c>
      <c r="G28">
        <f>AVERAGE(G23:G27)</f>
        <v>5.8800000000000005E-2</v>
      </c>
      <c r="K28">
        <f>AVERAGE(K23:K27)</f>
        <v>3.9400000000000004E-2</v>
      </c>
    </row>
    <row r="29" spans="1:11" ht="15.75" thickBot="1" x14ac:dyDescent="0.3">
      <c r="C29" s="16"/>
    </row>
    <row r="30" spans="1:11" ht="15.75" thickBot="1" x14ac:dyDescent="0.3">
      <c r="A30" s="99" t="s">
        <v>9</v>
      </c>
      <c r="B30" s="100"/>
      <c r="C30" s="101"/>
      <c r="E30" s="99" t="s">
        <v>9</v>
      </c>
      <c r="F30" s="100" t="s">
        <v>9</v>
      </c>
      <c r="G30" s="101"/>
      <c r="I30" s="21"/>
      <c r="J30" s="22" t="s">
        <v>9</v>
      </c>
      <c r="K30" s="27"/>
    </row>
    <row r="31" spans="1:11" x14ac:dyDescent="0.25">
      <c r="A31" s="7">
        <v>0</v>
      </c>
      <c r="B31" s="14">
        <v>1.0029999999999999</v>
      </c>
      <c r="C31" s="12"/>
      <c r="E31" s="7">
        <v>0</v>
      </c>
      <c r="F31" s="1">
        <v>0.67100000000000004</v>
      </c>
      <c r="G31" s="24"/>
      <c r="I31" s="7">
        <v>0</v>
      </c>
      <c r="J31" s="1">
        <v>0.749</v>
      </c>
      <c r="K31" s="24"/>
    </row>
    <row r="32" spans="1:11" x14ac:dyDescent="0.25">
      <c r="A32" s="7">
        <v>0.25</v>
      </c>
      <c r="B32" s="11">
        <v>0.98699999999999999</v>
      </c>
      <c r="C32" s="9">
        <v>1.6E-2</v>
      </c>
      <c r="E32" s="7">
        <v>0.25</v>
      </c>
      <c r="F32" s="1">
        <v>0.65800000000000003</v>
      </c>
      <c r="G32" s="24">
        <v>1.2999999999999999E-2</v>
      </c>
      <c r="I32" s="7">
        <v>0.25</v>
      </c>
      <c r="J32" s="1">
        <v>0.73399999999999999</v>
      </c>
      <c r="K32" s="24">
        <v>1.4999999999999999E-2</v>
      </c>
    </row>
    <row r="33" spans="1:11" x14ac:dyDescent="0.25">
      <c r="A33" s="7">
        <v>0.5</v>
      </c>
      <c r="B33" s="11">
        <v>0.96699999999999997</v>
      </c>
      <c r="C33" s="9">
        <v>0.02</v>
      </c>
      <c r="E33" s="7">
        <v>0.5</v>
      </c>
      <c r="F33" s="1">
        <v>0.64700000000000002</v>
      </c>
      <c r="G33" s="24">
        <v>1.0999999999999999E-2</v>
      </c>
      <c r="I33" s="7">
        <v>0.5</v>
      </c>
      <c r="J33" s="1">
        <v>0.71899999999999997</v>
      </c>
      <c r="K33" s="24">
        <v>1.4E-2</v>
      </c>
    </row>
    <row r="34" spans="1:11" x14ac:dyDescent="0.25">
      <c r="A34" s="7">
        <v>1</v>
      </c>
      <c r="B34" s="11">
        <v>0.94499999999999995</v>
      </c>
      <c r="C34" s="9">
        <v>2.3E-2</v>
      </c>
      <c r="E34" s="7">
        <v>1</v>
      </c>
      <c r="F34" s="40">
        <v>0.625</v>
      </c>
      <c r="G34" s="24">
        <v>2.1999999999999999E-2</v>
      </c>
      <c r="I34" s="7">
        <v>1</v>
      </c>
      <c r="J34" s="40">
        <v>0.69299999999999995</v>
      </c>
      <c r="K34" s="24">
        <v>2.5999999999999999E-2</v>
      </c>
    </row>
    <row r="35" spans="1:11" x14ac:dyDescent="0.25">
      <c r="A35" s="7">
        <v>2</v>
      </c>
      <c r="B35" s="11">
        <v>0.91100000000000003</v>
      </c>
      <c r="C35" s="9">
        <v>3.4000000000000002E-2</v>
      </c>
      <c r="E35" s="7">
        <v>2</v>
      </c>
      <c r="F35" s="40">
        <v>0.59299999999999997</v>
      </c>
      <c r="G35" s="24">
        <v>3.2000000000000001E-2</v>
      </c>
      <c r="I35" s="7">
        <v>2</v>
      </c>
      <c r="J35" s="1">
        <v>0.66500000000000004</v>
      </c>
      <c r="K35" s="24">
        <v>2.8000000000000001E-2</v>
      </c>
    </row>
    <row r="36" spans="1:11" ht="15.75" thickBot="1" x14ac:dyDescent="0.3">
      <c r="A36" s="8">
        <v>4</v>
      </c>
      <c r="B36" s="13">
        <v>0.86599999999999999</v>
      </c>
      <c r="C36" s="10">
        <v>4.4999999999999998E-2</v>
      </c>
      <c r="E36" s="8">
        <v>4</v>
      </c>
      <c r="F36" s="34">
        <v>0.53600000000000003</v>
      </c>
      <c r="G36" s="26">
        <v>5.7000000000000002E-2</v>
      </c>
      <c r="I36" s="8">
        <v>4</v>
      </c>
      <c r="J36" s="41">
        <v>0.622</v>
      </c>
      <c r="K36" s="26">
        <v>4.2999999999999997E-2</v>
      </c>
    </row>
    <row r="37" spans="1:11" x14ac:dyDescent="0.25">
      <c r="C37" s="16">
        <f>AVERAGE(C32:C36)</f>
        <v>2.7600000000000003E-2</v>
      </c>
      <c r="G37">
        <f>AVERAGE(G32:G36)</f>
        <v>2.7000000000000003E-2</v>
      </c>
      <c r="J37" s="40"/>
      <c r="K37">
        <f>AVERAGE(K32:K36)</f>
        <v>2.52E-2</v>
      </c>
    </row>
    <row r="38" spans="1:11" ht="15.75" thickBot="1" x14ac:dyDescent="0.3">
      <c r="C38" s="16"/>
    </row>
    <row r="39" spans="1:11" ht="15.75" thickBot="1" x14ac:dyDescent="0.3">
      <c r="A39" s="99" t="s">
        <v>10</v>
      </c>
      <c r="B39" s="100"/>
      <c r="C39" s="101"/>
      <c r="E39" s="35"/>
      <c r="F39" s="36" t="s">
        <v>10</v>
      </c>
      <c r="G39" s="37"/>
      <c r="I39" s="35"/>
      <c r="J39" s="36" t="s">
        <v>10</v>
      </c>
      <c r="K39" s="37"/>
    </row>
    <row r="40" spans="1:11" x14ac:dyDescent="0.25">
      <c r="A40" s="7">
        <v>0</v>
      </c>
      <c r="B40" s="14">
        <v>0.88200000000000001</v>
      </c>
      <c r="C40" s="12"/>
      <c r="E40" s="7">
        <v>0</v>
      </c>
      <c r="F40" s="38">
        <v>0.77500000000000002</v>
      </c>
      <c r="G40" s="28"/>
      <c r="I40" s="7">
        <v>0</v>
      </c>
      <c r="J40" s="38">
        <v>0.60499999999999998</v>
      </c>
      <c r="K40" s="28"/>
    </row>
    <row r="41" spans="1:11" x14ac:dyDescent="0.25">
      <c r="A41" s="7">
        <v>0.25</v>
      </c>
      <c r="B41" s="11">
        <v>0.84799999999999998</v>
      </c>
      <c r="C41" s="9">
        <v>3.4000000000000002E-2</v>
      </c>
      <c r="E41" s="7">
        <v>0.25</v>
      </c>
      <c r="F41" s="38">
        <v>0.76200000000000001</v>
      </c>
      <c r="G41" s="28">
        <v>1.2999999999999999E-2</v>
      </c>
      <c r="I41" s="7">
        <v>0.25</v>
      </c>
      <c r="J41" s="38">
        <v>0.6</v>
      </c>
      <c r="K41" s="28">
        <v>6.0000000000000001E-3</v>
      </c>
    </row>
    <row r="42" spans="1:11" x14ac:dyDescent="0.25">
      <c r="A42" s="7">
        <v>0.5</v>
      </c>
      <c r="B42" s="11">
        <v>0.81</v>
      </c>
      <c r="C42" s="9">
        <v>3.7999999999999999E-2</v>
      </c>
      <c r="E42" s="7">
        <v>0.5</v>
      </c>
      <c r="F42" s="38">
        <v>0.751</v>
      </c>
      <c r="G42" s="28">
        <v>1.0999999999999999E-2</v>
      </c>
      <c r="I42" s="7">
        <v>0.5</v>
      </c>
      <c r="J42" s="38">
        <v>0.59299999999999997</v>
      </c>
      <c r="K42" s="28">
        <v>7.0000000000000001E-3</v>
      </c>
    </row>
    <row r="43" spans="1:11" x14ac:dyDescent="0.25">
      <c r="A43" s="7">
        <v>1</v>
      </c>
      <c r="B43" s="11">
        <v>0.754</v>
      </c>
      <c r="C43" s="9">
        <v>5.6000000000000001E-2</v>
      </c>
      <c r="E43" s="7">
        <v>1</v>
      </c>
      <c r="F43" s="38">
        <v>0.74099999999999999</v>
      </c>
      <c r="G43" s="28">
        <v>0.01</v>
      </c>
      <c r="I43" s="7">
        <v>1</v>
      </c>
      <c r="J43" s="38">
        <v>0.57799999999999996</v>
      </c>
      <c r="K43" s="28">
        <v>1.4999999999999999E-2</v>
      </c>
    </row>
    <row r="44" spans="1:11" x14ac:dyDescent="0.25">
      <c r="A44" s="7">
        <v>2</v>
      </c>
      <c r="B44" s="11">
        <v>0.69899999999999995</v>
      </c>
      <c r="C44" s="9">
        <v>5.6000000000000001E-2</v>
      </c>
      <c r="E44" s="7">
        <v>2</v>
      </c>
      <c r="F44" s="38">
        <v>0.73199999999999998</v>
      </c>
      <c r="G44" s="28">
        <v>8.9999999999999993E-3</v>
      </c>
      <c r="I44" s="7">
        <v>2</v>
      </c>
      <c r="J44" s="38">
        <v>0.55600000000000005</v>
      </c>
      <c r="K44" s="28">
        <v>2.1000000000000001E-2</v>
      </c>
    </row>
    <row r="45" spans="1:11" ht="15.75" thickBot="1" x14ac:dyDescent="0.3">
      <c r="A45" s="8">
        <v>4</v>
      </c>
      <c r="B45" s="13">
        <v>0.64800000000000002</v>
      </c>
      <c r="C45" s="10">
        <v>5.0999999999999997E-2</v>
      </c>
      <c r="E45" s="8">
        <v>4</v>
      </c>
      <c r="F45" s="39">
        <v>0.72399999999999998</v>
      </c>
      <c r="G45" s="29">
        <v>8.9999999999999993E-3</v>
      </c>
      <c r="I45" s="8">
        <v>4</v>
      </c>
      <c r="J45" s="39">
        <v>0.52600000000000002</v>
      </c>
      <c r="K45" s="29">
        <v>3.1E-2</v>
      </c>
    </row>
    <row r="46" spans="1:11" x14ac:dyDescent="0.25">
      <c r="C46" s="16">
        <f>AVERAGE(C41:C45)</f>
        <v>4.7E-2</v>
      </c>
      <c r="G46">
        <f>AVERAGE(G41:G45)</f>
        <v>1.0400000000000001E-2</v>
      </c>
      <c r="K46">
        <f>AVERAGE(K41:K45)</f>
        <v>1.6E-2</v>
      </c>
    </row>
    <row r="47" spans="1:11" ht="15.75" thickBot="1" x14ac:dyDescent="0.3">
      <c r="C47" s="16"/>
    </row>
    <row r="48" spans="1:11" ht="15.75" thickBot="1" x14ac:dyDescent="0.3">
      <c r="A48" s="99" t="s">
        <v>11</v>
      </c>
      <c r="B48" s="100"/>
      <c r="C48" s="101"/>
      <c r="E48" s="21"/>
      <c r="F48" s="22" t="s">
        <v>11</v>
      </c>
      <c r="G48" s="27"/>
      <c r="I48" s="35"/>
      <c r="J48" s="36" t="s">
        <v>11</v>
      </c>
      <c r="K48" s="37"/>
    </row>
    <row r="49" spans="1:11" x14ac:dyDescent="0.25">
      <c r="A49" s="7">
        <v>0</v>
      </c>
      <c r="B49" s="14">
        <v>0.624</v>
      </c>
      <c r="C49" s="12"/>
      <c r="E49" s="7">
        <v>0</v>
      </c>
      <c r="F49" s="1">
        <v>0.75</v>
      </c>
      <c r="G49" s="24"/>
      <c r="I49" s="7">
        <v>0</v>
      </c>
      <c r="J49" s="38">
        <v>0.96099999999999997</v>
      </c>
      <c r="K49" s="28"/>
    </row>
    <row r="50" spans="1:11" x14ac:dyDescent="0.25">
      <c r="A50" s="7">
        <v>0.25</v>
      </c>
      <c r="B50" s="11">
        <v>0.61199999999999999</v>
      </c>
      <c r="C50" s="9">
        <v>1.2E-2</v>
      </c>
      <c r="E50" s="7">
        <v>0.25</v>
      </c>
      <c r="F50" s="1">
        <v>0.73499999999999999</v>
      </c>
      <c r="G50" s="24">
        <v>1.6E-2</v>
      </c>
      <c r="I50" s="7">
        <v>0.25</v>
      </c>
      <c r="J50" s="38">
        <v>0.94899999999999995</v>
      </c>
      <c r="K50" s="28">
        <v>1.2999999999999999E-2</v>
      </c>
    </row>
    <row r="51" spans="1:11" x14ac:dyDescent="0.25">
      <c r="A51" s="7">
        <v>0.5</v>
      </c>
      <c r="B51" s="11">
        <v>0.60699999999999998</v>
      </c>
      <c r="C51" s="9">
        <v>6.0000000000000001E-3</v>
      </c>
      <c r="E51" s="7">
        <v>0.5</v>
      </c>
      <c r="F51" s="1">
        <v>0.71699999999999997</v>
      </c>
      <c r="G51" s="24">
        <v>1.7000000000000001E-2</v>
      </c>
      <c r="I51" s="7">
        <v>0.5</v>
      </c>
      <c r="J51" s="38">
        <v>0.92900000000000005</v>
      </c>
      <c r="K51" s="28">
        <v>0.02</v>
      </c>
    </row>
    <row r="52" spans="1:11" x14ac:dyDescent="0.25">
      <c r="A52" s="7">
        <v>1</v>
      </c>
      <c r="B52" s="11">
        <v>0.59199999999999997</v>
      </c>
      <c r="C52" s="9">
        <v>1.4999999999999999E-2</v>
      </c>
      <c r="E52" s="7">
        <v>1</v>
      </c>
      <c r="F52" s="40">
        <v>0.68500000000000005</v>
      </c>
      <c r="G52" s="24">
        <v>3.2000000000000001E-2</v>
      </c>
      <c r="I52" s="7">
        <v>1</v>
      </c>
      <c r="J52" s="38">
        <v>0.90500000000000003</v>
      </c>
      <c r="K52" s="28">
        <v>2.3E-2</v>
      </c>
    </row>
    <row r="53" spans="1:11" x14ac:dyDescent="0.25">
      <c r="A53" s="7">
        <v>2</v>
      </c>
      <c r="B53" s="11">
        <v>0.57199999999999995</v>
      </c>
      <c r="C53" s="9">
        <v>0.02</v>
      </c>
      <c r="E53" s="7">
        <v>2</v>
      </c>
      <c r="F53" s="40">
        <v>0.65300000000000002</v>
      </c>
      <c r="G53" s="24">
        <v>3.2000000000000001E-2</v>
      </c>
      <c r="I53" s="7">
        <v>2</v>
      </c>
      <c r="J53" s="38">
        <v>0.872</v>
      </c>
      <c r="K53" s="28">
        <v>3.3000000000000002E-2</v>
      </c>
    </row>
    <row r="54" spans="1:11" ht="15.75" thickBot="1" x14ac:dyDescent="0.3">
      <c r="A54" s="8">
        <v>4</v>
      </c>
      <c r="B54" s="13">
        <v>0.54800000000000004</v>
      </c>
      <c r="C54" s="10">
        <v>2.4E-2</v>
      </c>
      <c r="E54" s="8">
        <v>4</v>
      </c>
      <c r="F54" s="34">
        <v>0.61299999999999999</v>
      </c>
      <c r="G54" s="26">
        <v>4.1000000000000002E-2</v>
      </c>
      <c r="I54" s="8">
        <v>4</v>
      </c>
      <c r="J54" s="39">
        <v>0.82499999999999996</v>
      </c>
      <c r="K54" s="29">
        <v>4.7E-2</v>
      </c>
    </row>
    <row r="55" spans="1:11" x14ac:dyDescent="0.25">
      <c r="C55" s="16">
        <f>AVERAGE(C50:C54)</f>
        <v>1.5400000000000002E-2</v>
      </c>
      <c r="G55">
        <f>AVERAGE(G50:G54)</f>
        <v>2.7600000000000003E-2</v>
      </c>
      <c r="K55">
        <f>AVERAGE(K50:K54)</f>
        <v>2.7200000000000002E-2</v>
      </c>
    </row>
    <row r="56" spans="1:11" ht="15.75" thickBot="1" x14ac:dyDescent="0.3">
      <c r="C56" s="16"/>
    </row>
    <row r="57" spans="1:11" ht="15.75" thickBot="1" x14ac:dyDescent="0.3">
      <c r="A57" s="99" t="s">
        <v>12</v>
      </c>
      <c r="B57" s="100"/>
      <c r="C57" s="101"/>
      <c r="E57" s="21"/>
      <c r="F57" s="22" t="s">
        <v>12</v>
      </c>
      <c r="G57" s="27"/>
      <c r="I57" s="35"/>
      <c r="J57" s="36" t="s">
        <v>12</v>
      </c>
      <c r="K57" s="37"/>
    </row>
    <row r="58" spans="1:11" x14ac:dyDescent="0.25">
      <c r="A58" s="7">
        <v>0</v>
      </c>
      <c r="B58" s="14">
        <v>0.34499999999999997</v>
      </c>
      <c r="C58" s="12"/>
      <c r="E58" s="7">
        <v>0</v>
      </c>
      <c r="F58" s="1">
        <v>0.85</v>
      </c>
      <c r="G58" s="24"/>
      <c r="I58" s="7">
        <v>0</v>
      </c>
      <c r="J58" s="38">
        <v>0.70299999999999996</v>
      </c>
      <c r="K58" s="28"/>
    </row>
    <row r="59" spans="1:11" x14ac:dyDescent="0.25">
      <c r="A59" s="7">
        <v>0.25</v>
      </c>
      <c r="B59" s="11">
        <v>0.33400000000000002</v>
      </c>
      <c r="C59" s="9">
        <v>1.0999999999999999E-2</v>
      </c>
      <c r="E59" s="7">
        <v>0.25</v>
      </c>
      <c r="F59" s="1">
        <v>0.84599999999999997</v>
      </c>
      <c r="G59" s="24">
        <v>6.0000000000000001E-3</v>
      </c>
      <c r="I59" s="7">
        <v>0.25</v>
      </c>
      <c r="J59" s="38">
        <v>0.69499999999999995</v>
      </c>
      <c r="K59" s="28">
        <v>8.0000000000000002E-3</v>
      </c>
    </row>
    <row r="60" spans="1:11" x14ac:dyDescent="0.25">
      <c r="A60" s="7">
        <v>0.5</v>
      </c>
      <c r="B60" s="11">
        <v>0.32500000000000001</v>
      </c>
      <c r="C60" s="9">
        <v>8.9999999999999993E-3</v>
      </c>
      <c r="E60" s="7">
        <v>0.5</v>
      </c>
      <c r="F60" s="1">
        <v>0.83799999999999997</v>
      </c>
      <c r="G60" s="24">
        <v>8.0000000000000002E-3</v>
      </c>
      <c r="I60" s="7">
        <v>0.5</v>
      </c>
      <c r="J60" s="38">
        <v>0.68600000000000005</v>
      </c>
      <c r="K60" s="28">
        <v>8.9999999999999993E-3</v>
      </c>
    </row>
    <row r="61" spans="1:11" x14ac:dyDescent="0.25">
      <c r="A61" s="7">
        <v>1</v>
      </c>
      <c r="B61" s="11">
        <v>0.318</v>
      </c>
      <c r="C61" s="9">
        <v>7.0000000000000001E-3</v>
      </c>
      <c r="E61" s="7">
        <v>1</v>
      </c>
      <c r="F61" s="40">
        <v>0.82299999999999995</v>
      </c>
      <c r="G61" s="24">
        <v>1.4999999999999999E-2</v>
      </c>
      <c r="I61" s="7">
        <v>1</v>
      </c>
      <c r="J61" s="38">
        <v>0.67600000000000005</v>
      </c>
      <c r="K61" s="28">
        <v>0.01</v>
      </c>
    </row>
    <row r="62" spans="1:11" x14ac:dyDescent="0.25">
      <c r="A62" s="7">
        <v>2</v>
      </c>
      <c r="B62" s="11">
        <v>0.30599999999999999</v>
      </c>
      <c r="C62" s="9">
        <v>1.0999999999999999E-2</v>
      </c>
      <c r="E62" s="7">
        <v>2</v>
      </c>
      <c r="F62" s="40">
        <v>0.79700000000000004</v>
      </c>
      <c r="G62" s="24">
        <v>2.5999999999999999E-2</v>
      </c>
      <c r="I62" s="7">
        <v>2</v>
      </c>
      <c r="J62" s="38">
        <v>0.65800000000000003</v>
      </c>
      <c r="K62" s="28">
        <v>1.7999999999999999E-2</v>
      </c>
    </row>
    <row r="63" spans="1:11" ht="15.75" thickBot="1" x14ac:dyDescent="0.3">
      <c r="A63" s="8">
        <v>4</v>
      </c>
      <c r="B63" s="13">
        <v>0.28799999999999998</v>
      </c>
      <c r="C63" s="10">
        <v>1.7999999999999999E-2</v>
      </c>
      <c r="E63" s="8">
        <v>4</v>
      </c>
      <c r="F63" s="34">
        <v>0.76400000000000001</v>
      </c>
      <c r="G63" s="26">
        <v>3.3000000000000002E-2</v>
      </c>
      <c r="I63" s="8">
        <v>4</v>
      </c>
      <c r="J63" s="39">
        <v>0.63200000000000001</v>
      </c>
      <c r="K63" s="29">
        <v>2.5999999999999999E-2</v>
      </c>
    </row>
    <row r="64" spans="1:11" x14ac:dyDescent="0.25">
      <c r="C64" s="16">
        <f>AVERAGE(C59:C63)</f>
        <v>1.1199999999999998E-2</v>
      </c>
      <c r="G64">
        <f>AVERAGE(G59:G63)</f>
        <v>1.7599999999999998E-2</v>
      </c>
      <c r="K64">
        <f>AVERAGE(K59:K63)</f>
        <v>1.4199999999999999E-2</v>
      </c>
    </row>
    <row r="65" spans="1:11" ht="15.75" thickBot="1" x14ac:dyDescent="0.3"/>
    <row r="66" spans="1:11" ht="15.75" thickBot="1" x14ac:dyDescent="0.3">
      <c r="A66" s="99" t="s">
        <v>13</v>
      </c>
      <c r="B66" s="100"/>
      <c r="C66" s="101"/>
      <c r="E66" s="21"/>
      <c r="F66" s="22" t="s">
        <v>13</v>
      </c>
      <c r="G66" s="27"/>
      <c r="I66" s="35"/>
      <c r="J66" s="36" t="s">
        <v>13</v>
      </c>
      <c r="K66" s="37"/>
    </row>
    <row r="67" spans="1:11" x14ac:dyDescent="0.25">
      <c r="A67" s="7">
        <v>0</v>
      </c>
      <c r="B67" s="14">
        <v>0.69899999999999995</v>
      </c>
      <c r="C67" s="12"/>
      <c r="E67" s="7">
        <v>0</v>
      </c>
      <c r="F67" s="1">
        <v>0.69299999999999995</v>
      </c>
      <c r="G67" s="24"/>
      <c r="I67" s="7">
        <v>0</v>
      </c>
      <c r="J67" s="38">
        <v>1.1579999999999999</v>
      </c>
      <c r="K67" s="28"/>
    </row>
    <row r="68" spans="1:11" x14ac:dyDescent="0.25">
      <c r="A68" s="7">
        <v>0.25</v>
      </c>
      <c r="B68" s="11">
        <v>0.68500000000000005</v>
      </c>
      <c r="C68" s="9">
        <v>1.4E-2</v>
      </c>
      <c r="E68" s="7">
        <v>0.25</v>
      </c>
      <c r="F68" s="1">
        <v>0.68700000000000006</v>
      </c>
      <c r="G68" s="24">
        <v>7.0000000000000001E-3</v>
      </c>
      <c r="I68" s="7">
        <v>0.25</v>
      </c>
      <c r="J68" s="38">
        <v>1.1459999999999999</v>
      </c>
      <c r="K68" s="28">
        <v>1.2999999999999999E-2</v>
      </c>
    </row>
    <row r="69" spans="1:11" x14ac:dyDescent="0.25">
      <c r="A69" s="7">
        <v>0.5</v>
      </c>
      <c r="B69" s="11">
        <v>0.66500000000000004</v>
      </c>
      <c r="C69" s="9">
        <v>0.02</v>
      </c>
      <c r="E69" s="7">
        <v>0.5</v>
      </c>
      <c r="F69" s="1">
        <v>0.67700000000000005</v>
      </c>
      <c r="G69" s="24">
        <v>8.9999999999999993E-3</v>
      </c>
      <c r="I69" s="7">
        <v>0.5</v>
      </c>
      <c r="J69" s="38">
        <v>1.129</v>
      </c>
      <c r="K69" s="28">
        <v>1.6E-2</v>
      </c>
    </row>
    <row r="70" spans="1:11" x14ac:dyDescent="0.25">
      <c r="A70" s="7">
        <v>1</v>
      </c>
      <c r="B70" s="11">
        <v>0.63700000000000001</v>
      </c>
      <c r="C70" s="9">
        <v>2.9000000000000001E-2</v>
      </c>
      <c r="E70" s="7">
        <v>1</v>
      </c>
      <c r="F70" s="40">
        <v>0.65300000000000002</v>
      </c>
      <c r="G70" s="24">
        <v>2.4E-2</v>
      </c>
      <c r="I70" s="7">
        <v>1</v>
      </c>
      <c r="J70" s="38">
        <v>1.0960000000000001</v>
      </c>
      <c r="K70" s="28">
        <v>3.3000000000000002E-2</v>
      </c>
    </row>
    <row r="71" spans="1:11" x14ac:dyDescent="0.25">
      <c r="A71" s="7">
        <v>2</v>
      </c>
      <c r="B71" s="11">
        <v>0.59499999999999997</v>
      </c>
      <c r="C71" s="9">
        <v>4.1000000000000002E-2</v>
      </c>
      <c r="E71" s="7">
        <v>2</v>
      </c>
      <c r="F71" s="40">
        <v>0.61899999999999999</v>
      </c>
      <c r="G71" s="24">
        <v>3.4000000000000002E-2</v>
      </c>
      <c r="I71" s="7">
        <v>2</v>
      </c>
      <c r="J71" s="38">
        <v>1.0549999999999999</v>
      </c>
      <c r="K71" s="28">
        <v>4.1000000000000002E-2</v>
      </c>
    </row>
    <row r="72" spans="1:11" ht="15.75" thickBot="1" x14ac:dyDescent="0.3">
      <c r="A72" s="8">
        <v>4</v>
      </c>
      <c r="B72" s="13">
        <v>0.53900000000000003</v>
      </c>
      <c r="C72" s="10">
        <v>5.6000000000000001E-2</v>
      </c>
      <c r="E72" s="8">
        <v>4</v>
      </c>
      <c r="F72" s="34">
        <v>0.56899999999999995</v>
      </c>
      <c r="G72" s="26">
        <v>0.05</v>
      </c>
      <c r="I72" s="8">
        <v>4</v>
      </c>
      <c r="J72" s="39">
        <v>1.008</v>
      </c>
      <c r="K72" s="29">
        <v>4.7E-2</v>
      </c>
    </row>
    <row r="73" spans="1:11" x14ac:dyDescent="0.25">
      <c r="C73" s="16">
        <f>AVERAGE(C68:C72)</f>
        <v>3.2000000000000001E-2</v>
      </c>
      <c r="G73">
        <f>AVERAGE(G68:G72)</f>
        <v>2.4800000000000003E-2</v>
      </c>
      <c r="K73">
        <f>AVERAGE(K68:K72)</f>
        <v>3.0000000000000006E-2</v>
      </c>
    </row>
    <row r="74" spans="1:11" ht="15.75" thickBot="1" x14ac:dyDescent="0.3"/>
    <row r="75" spans="1:11" ht="15.75" thickBot="1" x14ac:dyDescent="0.3">
      <c r="A75" s="99" t="s">
        <v>14</v>
      </c>
      <c r="B75" s="100"/>
      <c r="C75" s="101"/>
      <c r="E75" s="21"/>
      <c r="F75" s="22" t="s">
        <v>14</v>
      </c>
      <c r="G75" s="27"/>
      <c r="I75" s="35"/>
      <c r="J75" s="36" t="s">
        <v>14</v>
      </c>
      <c r="K75" s="37"/>
    </row>
    <row r="76" spans="1:11" x14ac:dyDescent="0.25">
      <c r="A76" s="7">
        <v>0</v>
      </c>
      <c r="B76" s="14">
        <v>0.74399999999999999</v>
      </c>
      <c r="C76" s="12"/>
      <c r="E76" s="7">
        <v>0</v>
      </c>
      <c r="F76" s="1">
        <v>0.72499999999999998</v>
      </c>
      <c r="G76" s="24"/>
      <c r="I76" s="7">
        <v>0</v>
      </c>
      <c r="J76" s="38">
        <v>0.92200000000000004</v>
      </c>
      <c r="K76" s="28"/>
    </row>
    <row r="77" spans="1:11" x14ac:dyDescent="0.25">
      <c r="A77" s="7">
        <v>0.25</v>
      </c>
      <c r="B77" s="11">
        <v>0.73099999999999998</v>
      </c>
      <c r="C77" s="9">
        <v>1.2999999999999999E-2</v>
      </c>
      <c r="E77" s="7">
        <v>0.25</v>
      </c>
      <c r="F77" s="1">
        <v>0.71399999999999997</v>
      </c>
      <c r="G77" s="24">
        <v>1.0999999999999999E-2</v>
      </c>
      <c r="I77" s="7">
        <v>0.25</v>
      </c>
      <c r="J77" s="38">
        <v>0.91100000000000003</v>
      </c>
      <c r="K77" s="28">
        <v>1.0999999999999999E-2</v>
      </c>
    </row>
    <row r="78" spans="1:11" x14ac:dyDescent="0.25">
      <c r="A78" s="7">
        <v>0.5</v>
      </c>
      <c r="B78" s="11">
        <v>0.72599999999999998</v>
      </c>
      <c r="C78" s="9">
        <v>5.0000000000000001E-3</v>
      </c>
      <c r="E78" s="7">
        <v>0.5</v>
      </c>
      <c r="F78" s="1">
        <v>0.70299999999999996</v>
      </c>
      <c r="G78" s="24">
        <v>0.01</v>
      </c>
      <c r="I78" s="7">
        <v>0.5</v>
      </c>
      <c r="J78" s="38">
        <v>0.88800000000000001</v>
      </c>
      <c r="K78" s="28">
        <v>2.3E-2</v>
      </c>
    </row>
    <row r="79" spans="1:11" x14ac:dyDescent="0.25">
      <c r="A79" s="7">
        <v>1</v>
      </c>
      <c r="B79" s="11">
        <v>0.71899999999999997</v>
      </c>
      <c r="C79" s="9">
        <v>6.0000000000000001E-3</v>
      </c>
      <c r="E79" s="7">
        <v>1</v>
      </c>
      <c r="F79" s="40">
        <v>0.67700000000000005</v>
      </c>
      <c r="G79" s="24">
        <v>2.5999999999999999E-2</v>
      </c>
      <c r="I79" s="7">
        <v>1</v>
      </c>
      <c r="J79" s="38">
        <v>0.85799999999999998</v>
      </c>
      <c r="K79" s="28">
        <v>0.03</v>
      </c>
    </row>
    <row r="80" spans="1:11" x14ac:dyDescent="0.25">
      <c r="A80" s="7">
        <v>2</v>
      </c>
      <c r="B80" s="11">
        <v>0.71</v>
      </c>
      <c r="C80" s="9">
        <v>0.01</v>
      </c>
      <c r="E80" s="7">
        <v>2</v>
      </c>
      <c r="F80" s="40">
        <v>0.64800000000000002</v>
      </c>
      <c r="G80" s="24">
        <v>2.9000000000000001E-2</v>
      </c>
      <c r="I80" s="7">
        <v>2</v>
      </c>
      <c r="J80" s="38">
        <v>0.81699999999999995</v>
      </c>
      <c r="K80" s="28">
        <v>4.1000000000000002E-2</v>
      </c>
    </row>
    <row r="81" spans="1:11" ht="15.75" thickBot="1" x14ac:dyDescent="0.3">
      <c r="A81" s="8">
        <v>4</v>
      </c>
      <c r="B81" s="13">
        <v>0.68</v>
      </c>
      <c r="C81" s="10">
        <v>0.03</v>
      </c>
      <c r="E81" s="8">
        <v>4</v>
      </c>
      <c r="F81" s="34">
        <v>0.62</v>
      </c>
      <c r="G81" s="26">
        <v>2.8000000000000001E-2</v>
      </c>
      <c r="I81" s="8">
        <v>4</v>
      </c>
      <c r="J81" s="39">
        <v>0.76800000000000002</v>
      </c>
      <c r="K81" s="29">
        <v>4.9000000000000002E-2</v>
      </c>
    </row>
    <row r="82" spans="1:11" x14ac:dyDescent="0.25">
      <c r="C82" s="16">
        <f>AVERAGE(C77:C81)</f>
        <v>1.2800000000000001E-2</v>
      </c>
      <c r="G82">
        <f>AVERAGE(G77:G81)</f>
        <v>2.0799999999999999E-2</v>
      </c>
      <c r="K82">
        <f>AVERAGE(K77:K81)</f>
        <v>3.0800000000000004E-2</v>
      </c>
    </row>
    <row r="83" spans="1:11" ht="15.75" thickBot="1" x14ac:dyDescent="0.3">
      <c r="C83" s="16"/>
    </row>
    <row r="84" spans="1:11" x14ac:dyDescent="0.25">
      <c r="A84" s="21"/>
      <c r="B84" s="22" t="s">
        <v>15</v>
      </c>
      <c r="C84" s="23"/>
      <c r="E84" s="21"/>
      <c r="F84" s="22" t="s">
        <v>15</v>
      </c>
      <c r="G84" s="27"/>
      <c r="I84" s="35"/>
      <c r="J84" s="36" t="s">
        <v>15</v>
      </c>
      <c r="K84" s="37"/>
    </row>
    <row r="85" spans="1:11" x14ac:dyDescent="0.25">
      <c r="A85" s="7">
        <v>0</v>
      </c>
      <c r="B85" s="20">
        <v>0.67800000000000005</v>
      </c>
      <c r="C85" s="24"/>
      <c r="E85" s="7">
        <v>0</v>
      </c>
      <c r="F85" s="1">
        <v>0.74199999999999999</v>
      </c>
      <c r="G85" s="24"/>
      <c r="I85" s="7">
        <v>0</v>
      </c>
      <c r="J85" s="38">
        <v>0.626</v>
      </c>
      <c r="K85" s="28"/>
    </row>
    <row r="86" spans="1:11" x14ac:dyDescent="0.25">
      <c r="A86" s="7">
        <v>0.25</v>
      </c>
      <c r="B86" s="20">
        <v>0.66600000000000004</v>
      </c>
      <c r="C86" s="32">
        <v>1.2E-2</v>
      </c>
      <c r="E86" s="7">
        <v>0.25</v>
      </c>
      <c r="F86" s="1">
        <v>0.73499999999999999</v>
      </c>
      <c r="G86" s="24">
        <v>8.0000000000000002E-3</v>
      </c>
      <c r="I86" s="7">
        <v>0.25</v>
      </c>
      <c r="J86" s="38">
        <v>0.61399999999999999</v>
      </c>
      <c r="K86" s="28">
        <v>1.2E-2</v>
      </c>
    </row>
    <row r="87" spans="1:11" x14ac:dyDescent="0.25">
      <c r="A87" s="7">
        <v>0.5</v>
      </c>
      <c r="B87" s="20">
        <v>0.65400000000000003</v>
      </c>
      <c r="C87" s="32">
        <v>1.2E-2</v>
      </c>
      <c r="E87" s="7">
        <v>0.5</v>
      </c>
      <c r="F87" s="1">
        <v>0.72699999999999998</v>
      </c>
      <c r="G87" s="24">
        <v>8.0000000000000002E-3</v>
      </c>
      <c r="I87" s="7">
        <v>0.5</v>
      </c>
      <c r="J87" s="38">
        <v>0.59899999999999998</v>
      </c>
      <c r="K87" s="28">
        <v>1.4E-2</v>
      </c>
    </row>
    <row r="88" spans="1:11" x14ac:dyDescent="0.25">
      <c r="A88" s="7">
        <v>1</v>
      </c>
      <c r="B88" s="20">
        <v>0.63400000000000001</v>
      </c>
      <c r="C88" s="32">
        <v>0.02</v>
      </c>
      <c r="E88" s="7">
        <v>1</v>
      </c>
      <c r="F88" s="40">
        <v>0.70899999999999996</v>
      </c>
      <c r="G88" s="24">
        <v>1.7999999999999999E-2</v>
      </c>
      <c r="I88" s="7">
        <v>1</v>
      </c>
      <c r="J88" s="38">
        <v>0.57699999999999996</v>
      </c>
      <c r="K88" s="28">
        <v>2.1999999999999999E-2</v>
      </c>
    </row>
    <row r="89" spans="1:11" x14ac:dyDescent="0.25">
      <c r="A89" s="7">
        <v>2</v>
      </c>
      <c r="B89" s="20">
        <v>0.60799999999999998</v>
      </c>
      <c r="C89" s="32">
        <v>2.5999999999999999E-2</v>
      </c>
      <c r="E89" s="7">
        <v>2</v>
      </c>
      <c r="F89" s="40">
        <v>0.67500000000000004</v>
      </c>
      <c r="G89" s="24">
        <v>3.3000000000000002E-2</v>
      </c>
      <c r="I89" s="7">
        <v>2</v>
      </c>
      <c r="J89" s="38">
        <v>0.54500000000000004</v>
      </c>
      <c r="K89" s="28">
        <v>3.2000000000000001E-2</v>
      </c>
    </row>
    <row r="90" spans="1:11" ht="15.75" thickBot="1" x14ac:dyDescent="0.3">
      <c r="A90" s="8">
        <v>4</v>
      </c>
      <c r="B90" s="25">
        <v>0.57499999999999996</v>
      </c>
      <c r="C90" s="33">
        <v>3.3000000000000002E-2</v>
      </c>
      <c r="E90" s="8">
        <v>4</v>
      </c>
      <c r="F90" s="34">
        <v>0.61599999999999999</v>
      </c>
      <c r="G90" s="26">
        <v>5.8999999999999997E-2</v>
      </c>
      <c r="I90" s="8">
        <v>4</v>
      </c>
      <c r="J90" s="39">
        <v>0.503</v>
      </c>
      <c r="K90" s="29">
        <v>4.2999999999999997E-2</v>
      </c>
    </row>
    <row r="91" spans="1:11" x14ac:dyDescent="0.25">
      <c r="C91">
        <f>AVERAGE(C86:C90)</f>
        <v>2.06E-2</v>
      </c>
      <c r="G91">
        <f>AVERAGE(G86:G90)</f>
        <v>2.52E-2</v>
      </c>
      <c r="K91">
        <f>AVERAGE(K86:K90)</f>
        <v>2.46E-2</v>
      </c>
    </row>
    <row r="92" spans="1:11" ht="15.75" thickBot="1" x14ac:dyDescent="0.3"/>
    <row r="93" spans="1:11" x14ac:dyDescent="0.25">
      <c r="A93" s="21"/>
      <c r="B93" s="22" t="s">
        <v>16</v>
      </c>
      <c r="C93" s="27"/>
      <c r="E93" s="21"/>
      <c r="F93" s="22" t="s">
        <v>16</v>
      </c>
      <c r="G93" s="27"/>
      <c r="I93" s="35"/>
      <c r="J93" s="36" t="s">
        <v>16</v>
      </c>
      <c r="K93" s="37"/>
    </row>
    <row r="94" spans="1:11" x14ac:dyDescent="0.25">
      <c r="A94" s="7">
        <v>0</v>
      </c>
      <c r="B94" s="20">
        <v>0.72599999999999998</v>
      </c>
      <c r="C94" s="24"/>
      <c r="E94" s="7">
        <v>0</v>
      </c>
      <c r="F94" s="1">
        <v>0.66300000000000003</v>
      </c>
      <c r="G94" s="24"/>
      <c r="I94" s="7">
        <v>0</v>
      </c>
      <c r="J94" s="38">
        <v>0.99199999999999999</v>
      </c>
      <c r="K94" s="28"/>
    </row>
    <row r="95" spans="1:11" x14ac:dyDescent="0.25">
      <c r="A95" s="7">
        <v>0.25</v>
      </c>
      <c r="B95" s="20">
        <v>0.71499999999999997</v>
      </c>
      <c r="C95" s="30">
        <v>0.01</v>
      </c>
      <c r="E95" s="7">
        <v>0.25</v>
      </c>
      <c r="F95" s="1">
        <v>0.65600000000000003</v>
      </c>
      <c r="G95" s="24">
        <v>7.0000000000000001E-3</v>
      </c>
      <c r="I95" s="7">
        <v>0.25</v>
      </c>
      <c r="J95" s="38">
        <v>0.98399999999999999</v>
      </c>
      <c r="K95" s="28">
        <v>8.0000000000000002E-3</v>
      </c>
    </row>
    <row r="96" spans="1:11" x14ac:dyDescent="0.25">
      <c r="A96" s="7">
        <v>0.5</v>
      </c>
      <c r="B96" s="20">
        <v>0.70199999999999996</v>
      </c>
      <c r="C96" s="30">
        <v>1.4E-2</v>
      </c>
      <c r="E96" s="7">
        <v>0.5</v>
      </c>
      <c r="F96" s="1">
        <v>0.64500000000000002</v>
      </c>
      <c r="G96" s="24">
        <v>1.0999999999999999E-2</v>
      </c>
      <c r="I96" s="7">
        <v>0.5</v>
      </c>
      <c r="J96" s="38">
        <v>0.97199999999999998</v>
      </c>
      <c r="K96" s="28">
        <v>1.2E-2</v>
      </c>
    </row>
    <row r="97" spans="1:11" x14ac:dyDescent="0.25">
      <c r="A97" s="7">
        <v>1</v>
      </c>
      <c r="B97" s="20">
        <v>0.67900000000000005</v>
      </c>
      <c r="C97" s="30">
        <v>2.3E-2</v>
      </c>
      <c r="E97" s="7">
        <v>1</v>
      </c>
      <c r="F97" s="40">
        <v>0.63</v>
      </c>
      <c r="G97" s="24">
        <v>1.6E-2</v>
      </c>
      <c r="I97" s="7">
        <v>1</v>
      </c>
      <c r="J97" s="38">
        <v>0.95299999999999996</v>
      </c>
      <c r="K97" s="28">
        <v>0.02</v>
      </c>
    </row>
    <row r="98" spans="1:11" x14ac:dyDescent="0.25">
      <c r="A98" s="7">
        <v>2</v>
      </c>
      <c r="B98" s="20">
        <v>0.64600000000000002</v>
      </c>
      <c r="C98" s="30">
        <v>3.3000000000000002E-2</v>
      </c>
      <c r="E98" s="7">
        <v>2</v>
      </c>
      <c r="F98" s="40">
        <v>0.60499999999999998</v>
      </c>
      <c r="G98" s="24">
        <v>2.5000000000000001E-2</v>
      </c>
      <c r="I98" s="7">
        <v>2</v>
      </c>
      <c r="J98" s="38">
        <v>0.92400000000000004</v>
      </c>
      <c r="K98" s="28">
        <v>2.9000000000000001E-2</v>
      </c>
    </row>
    <row r="99" spans="1:11" ht="15.75" thickBot="1" x14ac:dyDescent="0.3">
      <c r="A99" s="8">
        <v>4</v>
      </c>
      <c r="B99" s="25">
        <v>0.59399999999999997</v>
      </c>
      <c r="C99" s="31">
        <v>5.1999999999999998E-2</v>
      </c>
      <c r="E99" s="8">
        <v>4</v>
      </c>
      <c r="F99" s="34">
        <v>0.56599999999999995</v>
      </c>
      <c r="G99" s="26">
        <v>3.9E-2</v>
      </c>
      <c r="I99" s="8">
        <v>4</v>
      </c>
      <c r="J99" s="39">
        <v>0.86199999999999999</v>
      </c>
      <c r="K99" s="29">
        <v>6.2E-2</v>
      </c>
    </row>
    <row r="100" spans="1:11" x14ac:dyDescent="0.25">
      <c r="C100">
        <f>AVERAGE(C95:C99)</f>
        <v>2.64E-2</v>
      </c>
      <c r="G100">
        <f>AVERAGE(G95:G99)</f>
        <v>1.9599999999999999E-2</v>
      </c>
      <c r="K100">
        <f>AVERAGE(K95:K99)</f>
        <v>2.6200000000000001E-2</v>
      </c>
    </row>
    <row r="101" spans="1:11" ht="15.75" thickBot="1" x14ac:dyDescent="0.3"/>
    <row r="102" spans="1:11" x14ac:dyDescent="0.25">
      <c r="A102" s="21"/>
      <c r="B102" s="22" t="s">
        <v>17</v>
      </c>
      <c r="C102" s="27"/>
      <c r="E102" s="35"/>
      <c r="F102" s="36" t="s">
        <v>17</v>
      </c>
      <c r="G102" s="37"/>
      <c r="I102" s="35"/>
      <c r="J102" s="36" t="s">
        <v>17</v>
      </c>
      <c r="K102" s="37"/>
    </row>
    <row r="103" spans="1:11" x14ac:dyDescent="0.25">
      <c r="A103" s="7">
        <v>0</v>
      </c>
      <c r="B103" s="20">
        <v>0.72599999999999998</v>
      </c>
      <c r="C103" s="24"/>
      <c r="E103" s="7">
        <v>0</v>
      </c>
      <c r="F103" s="38">
        <v>0.69499999999999995</v>
      </c>
      <c r="G103" s="28"/>
      <c r="I103" s="7">
        <v>0</v>
      </c>
      <c r="J103" s="38">
        <v>0.66100000000000003</v>
      </c>
      <c r="K103" s="28"/>
    </row>
    <row r="104" spans="1:11" x14ac:dyDescent="0.25">
      <c r="A104" s="7">
        <v>0.25</v>
      </c>
      <c r="B104" s="20">
        <v>0.71499999999999997</v>
      </c>
      <c r="C104" s="30">
        <v>0.01</v>
      </c>
      <c r="E104" s="7">
        <v>0.25</v>
      </c>
      <c r="F104" s="38">
        <v>0.69</v>
      </c>
      <c r="G104" s="28">
        <v>5.0000000000000001E-3</v>
      </c>
      <c r="I104" s="7">
        <v>0.25</v>
      </c>
      <c r="J104" s="38">
        <v>0.65600000000000003</v>
      </c>
      <c r="K104" s="28">
        <v>6.0000000000000001E-3</v>
      </c>
    </row>
    <row r="105" spans="1:11" x14ac:dyDescent="0.25">
      <c r="A105" s="7">
        <v>0.5</v>
      </c>
      <c r="B105" s="20">
        <v>0.70199999999999996</v>
      </c>
      <c r="C105" s="30">
        <v>1.4E-2</v>
      </c>
      <c r="E105" s="7">
        <v>0.5</v>
      </c>
      <c r="F105" s="38">
        <v>0.68100000000000005</v>
      </c>
      <c r="G105" s="28">
        <v>8.0000000000000002E-3</v>
      </c>
      <c r="I105" s="7">
        <v>0.5</v>
      </c>
      <c r="J105" s="38">
        <v>0.64700000000000002</v>
      </c>
      <c r="K105" s="28">
        <v>8.0000000000000002E-3</v>
      </c>
    </row>
    <row r="106" spans="1:11" x14ac:dyDescent="0.25">
      <c r="A106" s="7">
        <v>1</v>
      </c>
      <c r="B106" s="20">
        <v>0.67900000000000005</v>
      </c>
      <c r="C106" s="30">
        <v>2.3E-2</v>
      </c>
      <c r="E106" s="7">
        <v>1</v>
      </c>
      <c r="F106" s="38">
        <v>0.66800000000000004</v>
      </c>
      <c r="G106" s="28">
        <v>1.2999999999999999E-2</v>
      </c>
      <c r="I106" s="7">
        <v>1</v>
      </c>
      <c r="J106" s="38">
        <v>0.63500000000000001</v>
      </c>
      <c r="K106" s="28">
        <v>1.2E-2</v>
      </c>
    </row>
    <row r="107" spans="1:11" x14ac:dyDescent="0.25">
      <c r="A107" s="7">
        <v>2</v>
      </c>
      <c r="B107" s="20">
        <v>0.64600000000000002</v>
      </c>
      <c r="C107" s="30">
        <v>3.3000000000000002E-2</v>
      </c>
      <c r="E107" s="7">
        <v>2</v>
      </c>
      <c r="F107" s="38">
        <v>0.65200000000000002</v>
      </c>
      <c r="G107" s="28">
        <v>1.6E-2</v>
      </c>
      <c r="I107" s="7">
        <v>2</v>
      </c>
      <c r="J107" s="38">
        <v>0.61599999999999999</v>
      </c>
      <c r="K107" s="28">
        <v>0.02</v>
      </c>
    </row>
    <row r="108" spans="1:11" ht="15.75" thickBot="1" x14ac:dyDescent="0.3">
      <c r="A108" s="8">
        <v>4</v>
      </c>
      <c r="B108" s="25">
        <v>0.59399999999999997</v>
      </c>
      <c r="C108" s="31">
        <v>5.1999999999999998E-2</v>
      </c>
      <c r="E108" s="8">
        <v>4</v>
      </c>
      <c r="F108" s="39">
        <v>0.627</v>
      </c>
      <c r="G108" s="29">
        <v>2.5000000000000001E-2</v>
      </c>
      <c r="I108" s="8">
        <v>4</v>
      </c>
      <c r="J108" s="39">
        <v>0.59099999999999997</v>
      </c>
      <c r="K108" s="29">
        <v>2.5000000000000001E-2</v>
      </c>
    </row>
    <row r="109" spans="1:11" x14ac:dyDescent="0.25">
      <c r="C109">
        <f>AVERAGE(C104:C108)</f>
        <v>2.64E-2</v>
      </c>
      <c r="D109" s="1"/>
      <c r="E109" s="22"/>
      <c r="F109" s="1"/>
      <c r="G109" s="22">
        <f>AVERAGE(G104:G108)</f>
        <v>1.34E-2</v>
      </c>
      <c r="H109" s="1"/>
      <c r="K109">
        <f>AVERAGE(K104:K108)</f>
        <v>1.4200000000000001E-2</v>
      </c>
    </row>
    <row r="110" spans="1:11" ht="15.75" thickBot="1" x14ac:dyDescent="0.3">
      <c r="F110" s="34"/>
      <c r="G110" s="34"/>
      <c r="H110" s="1"/>
    </row>
    <row r="111" spans="1:11" x14ac:dyDescent="0.25">
      <c r="E111" s="35"/>
      <c r="F111" s="36" t="s">
        <v>18</v>
      </c>
      <c r="G111" s="37"/>
      <c r="I111" s="35"/>
      <c r="J111" s="36" t="s">
        <v>18</v>
      </c>
      <c r="K111" s="37"/>
    </row>
    <row r="112" spans="1:11" x14ac:dyDescent="0.25">
      <c r="E112" s="7">
        <v>0</v>
      </c>
      <c r="F112" s="38">
        <v>0.61699999999999999</v>
      </c>
      <c r="G112" s="28"/>
      <c r="I112" s="7">
        <v>0</v>
      </c>
      <c r="J112" s="38">
        <v>1.304</v>
      </c>
      <c r="K112" s="28"/>
    </row>
    <row r="113" spans="3:11" x14ac:dyDescent="0.25">
      <c r="E113" s="7">
        <v>0.25</v>
      </c>
      <c r="F113" s="38">
        <v>0.60799999999999998</v>
      </c>
      <c r="G113" s="28">
        <v>0.01</v>
      </c>
      <c r="I113" s="7">
        <v>0.25</v>
      </c>
      <c r="J113" s="38">
        <v>1.2929999999999999</v>
      </c>
      <c r="K113" s="28">
        <v>1.0999999999999999E-2</v>
      </c>
    </row>
    <row r="114" spans="3:11" x14ac:dyDescent="0.25">
      <c r="E114" s="7">
        <v>0.5</v>
      </c>
      <c r="F114" s="38">
        <v>0.59799999999999998</v>
      </c>
      <c r="G114" s="28">
        <v>0.01</v>
      </c>
      <c r="I114" s="7">
        <v>0.5</v>
      </c>
      <c r="J114" s="38">
        <v>1.272</v>
      </c>
      <c r="K114" s="28">
        <v>2.1000000000000001E-2</v>
      </c>
    </row>
    <row r="115" spans="3:11" x14ac:dyDescent="0.25">
      <c r="C115">
        <v>1000</v>
      </c>
      <c r="E115" s="7">
        <v>1</v>
      </c>
      <c r="F115" s="38">
        <v>0.58299999999999996</v>
      </c>
      <c r="G115" s="28">
        <v>1.4999999999999999E-2</v>
      </c>
      <c r="I115" s="7">
        <v>1</v>
      </c>
      <c r="J115" s="38">
        <v>1.234</v>
      </c>
      <c r="K115" s="28">
        <v>3.7999999999999999E-2</v>
      </c>
    </row>
    <row r="116" spans="3:11" x14ac:dyDescent="0.25">
      <c r="E116" s="7">
        <v>2</v>
      </c>
      <c r="F116" s="38">
        <v>0.56000000000000005</v>
      </c>
      <c r="G116" s="28">
        <v>2.1999999999999999E-2</v>
      </c>
      <c r="I116" s="7">
        <v>2</v>
      </c>
      <c r="J116" s="38">
        <v>1.18</v>
      </c>
      <c r="K116" s="28">
        <v>5.3999999999999999E-2</v>
      </c>
    </row>
    <row r="117" spans="3:11" ht="15.75" thickBot="1" x14ac:dyDescent="0.3">
      <c r="E117" s="8">
        <v>4</v>
      </c>
      <c r="F117" s="39">
        <v>0.52700000000000002</v>
      </c>
      <c r="G117" s="29">
        <v>3.3000000000000002E-2</v>
      </c>
      <c r="I117" s="8">
        <v>4</v>
      </c>
      <c r="J117" s="39">
        <v>1.101</v>
      </c>
      <c r="K117" s="29">
        <v>7.9000000000000001E-2</v>
      </c>
    </row>
    <row r="118" spans="3:11" x14ac:dyDescent="0.25">
      <c r="G118">
        <f>AVERAGE(G113:G117)</f>
        <v>1.7999999999999999E-2</v>
      </c>
      <c r="K118">
        <f>AVERAGE(K113:K117)</f>
        <v>4.0600000000000004E-2</v>
      </c>
    </row>
    <row r="119" spans="3:11" ht="15.75" thickBot="1" x14ac:dyDescent="0.3"/>
    <row r="120" spans="3:11" x14ac:dyDescent="0.25">
      <c r="E120" s="35"/>
      <c r="F120" s="36" t="s">
        <v>19</v>
      </c>
      <c r="G120" s="37"/>
      <c r="I120" s="35"/>
      <c r="J120" s="36" t="s">
        <v>19</v>
      </c>
      <c r="K120" s="37"/>
    </row>
    <row r="121" spans="3:11" x14ac:dyDescent="0.25">
      <c r="E121" s="7">
        <v>0</v>
      </c>
      <c r="F121" s="38">
        <v>0.74099999999999999</v>
      </c>
      <c r="G121" s="28"/>
      <c r="I121" s="7">
        <v>0</v>
      </c>
      <c r="J121" s="38">
        <v>0.59099999999999997</v>
      </c>
      <c r="K121" s="28"/>
    </row>
    <row r="122" spans="3:11" x14ac:dyDescent="0.25">
      <c r="E122" s="7">
        <v>0.25</v>
      </c>
      <c r="F122" s="38">
        <v>0.72799999999999998</v>
      </c>
      <c r="G122" s="28">
        <v>1.2999999999999999E-2</v>
      </c>
      <c r="I122" s="7">
        <v>0.25</v>
      </c>
      <c r="J122" s="38">
        <v>0.58099999999999996</v>
      </c>
      <c r="K122" s="28">
        <v>0.01</v>
      </c>
    </row>
    <row r="123" spans="3:11" x14ac:dyDescent="0.25">
      <c r="E123" s="7">
        <v>0.5</v>
      </c>
      <c r="F123" s="38">
        <v>0.71499999999999997</v>
      </c>
      <c r="G123" s="28">
        <v>1.2999999999999999E-2</v>
      </c>
      <c r="I123" s="7">
        <v>0.5</v>
      </c>
      <c r="J123" s="38">
        <v>0.57399999999999995</v>
      </c>
      <c r="K123" s="28">
        <v>6.0000000000000001E-3</v>
      </c>
    </row>
    <row r="124" spans="3:11" x14ac:dyDescent="0.25">
      <c r="E124" s="7">
        <v>1</v>
      </c>
      <c r="F124" s="38">
        <v>0.69499999999999995</v>
      </c>
      <c r="G124" s="28">
        <v>0.02</v>
      </c>
      <c r="I124" s="7">
        <v>1</v>
      </c>
      <c r="J124" s="38">
        <v>0.55900000000000005</v>
      </c>
      <c r="K124" s="28">
        <v>1.6E-2</v>
      </c>
    </row>
    <row r="125" spans="3:11" x14ac:dyDescent="0.25">
      <c r="E125" s="7">
        <v>2</v>
      </c>
      <c r="F125" s="38">
        <v>0.67700000000000005</v>
      </c>
      <c r="G125" s="28">
        <v>1.9E-2</v>
      </c>
      <c r="I125" s="7">
        <v>2</v>
      </c>
      <c r="J125" s="38">
        <v>0.53600000000000003</v>
      </c>
      <c r="K125" s="28">
        <v>2.3E-2</v>
      </c>
    </row>
    <row r="126" spans="3:11" ht="15.75" thickBot="1" x14ac:dyDescent="0.3">
      <c r="E126" s="8">
        <v>4</v>
      </c>
      <c r="F126" s="39">
        <v>0.65</v>
      </c>
      <c r="G126" s="29">
        <v>2.5999999999999999E-2</v>
      </c>
      <c r="I126" s="8">
        <v>4</v>
      </c>
      <c r="J126" s="39">
        <v>0.498</v>
      </c>
      <c r="K126" s="29">
        <v>3.7999999999999999E-2</v>
      </c>
    </row>
    <row r="127" spans="3:11" x14ac:dyDescent="0.25">
      <c r="G127">
        <f>AVERAGE(G122:G126)</f>
        <v>1.8200000000000001E-2</v>
      </c>
      <c r="K127">
        <f>AVERAGE(K122:K126)</f>
        <v>1.8599999999999998E-2</v>
      </c>
    </row>
    <row r="128" spans="3:11" ht="15.75" thickBot="1" x14ac:dyDescent="0.3"/>
    <row r="129" spans="1:11" x14ac:dyDescent="0.25">
      <c r="E129" s="35"/>
      <c r="F129" s="36" t="s">
        <v>20</v>
      </c>
      <c r="G129" s="37"/>
      <c r="I129" s="35"/>
      <c r="J129" s="36" t="s">
        <v>20</v>
      </c>
      <c r="K129" s="37"/>
    </row>
    <row r="130" spans="1:11" x14ac:dyDescent="0.25">
      <c r="E130" s="7">
        <v>0</v>
      </c>
      <c r="F130" s="38">
        <v>0.67800000000000005</v>
      </c>
      <c r="G130" s="28"/>
      <c r="I130" s="7">
        <v>0</v>
      </c>
      <c r="J130" s="38">
        <v>0.70099999999999996</v>
      </c>
      <c r="K130" s="28"/>
    </row>
    <row r="131" spans="1:11" x14ac:dyDescent="0.25">
      <c r="E131" s="7">
        <v>0.25</v>
      </c>
      <c r="F131" s="38">
        <v>0.67200000000000004</v>
      </c>
      <c r="G131" s="28">
        <v>7.0000000000000001E-3</v>
      </c>
      <c r="I131" s="7">
        <v>0.25</v>
      </c>
      <c r="J131" s="38">
        <v>0.69399999999999995</v>
      </c>
      <c r="K131" s="28">
        <v>7.0000000000000001E-3</v>
      </c>
    </row>
    <row r="132" spans="1:11" x14ac:dyDescent="0.25">
      <c r="E132" s="7">
        <v>0.5</v>
      </c>
      <c r="F132" s="38">
        <v>0.66100000000000003</v>
      </c>
      <c r="G132" s="28">
        <v>1.0999999999999999E-2</v>
      </c>
      <c r="I132" s="7">
        <v>0.5</v>
      </c>
      <c r="J132" s="38">
        <v>0.68799999999999994</v>
      </c>
      <c r="K132" s="28">
        <v>6.0000000000000001E-3</v>
      </c>
    </row>
    <row r="133" spans="1:11" x14ac:dyDescent="0.25">
      <c r="E133" s="7">
        <v>1</v>
      </c>
      <c r="F133" s="38">
        <v>0.63900000000000001</v>
      </c>
      <c r="G133" s="28">
        <v>2.1999999999999999E-2</v>
      </c>
      <c r="I133" s="7">
        <v>1</v>
      </c>
      <c r="J133" s="38">
        <v>0.67700000000000005</v>
      </c>
      <c r="K133" s="28">
        <v>1.0999999999999999E-2</v>
      </c>
    </row>
    <row r="134" spans="1:11" x14ac:dyDescent="0.25">
      <c r="E134" s="7">
        <v>2</v>
      </c>
      <c r="F134" s="38">
        <v>0.60799999999999998</v>
      </c>
      <c r="G134" s="28">
        <v>3.2000000000000001E-2</v>
      </c>
      <c r="I134" s="7">
        <v>2</v>
      </c>
      <c r="J134" s="38">
        <v>0.65800000000000003</v>
      </c>
      <c r="K134" s="28">
        <v>1.9E-2</v>
      </c>
    </row>
    <row r="135" spans="1:11" ht="15.75" thickBot="1" x14ac:dyDescent="0.3">
      <c r="E135" s="8">
        <v>4</v>
      </c>
      <c r="F135" s="39">
        <v>0.55800000000000005</v>
      </c>
      <c r="G135" s="29">
        <v>0.05</v>
      </c>
      <c r="I135" s="8">
        <v>4</v>
      </c>
      <c r="J135" s="39">
        <v>0.63400000000000001</v>
      </c>
      <c r="K135" s="29">
        <v>2.5000000000000001E-2</v>
      </c>
    </row>
    <row r="136" spans="1:11" x14ac:dyDescent="0.25">
      <c r="G136">
        <f>AVERAGE(G131:G135)</f>
        <v>2.4399999999999998E-2</v>
      </c>
      <c r="K136">
        <f>AVERAGE(K131:K135)</f>
        <v>1.3600000000000001E-2</v>
      </c>
    </row>
    <row r="138" spans="1:11" s="44" customFormat="1" x14ac:dyDescent="0.25">
      <c r="A138" s="44" t="s">
        <v>68</v>
      </c>
      <c r="C138" s="43">
        <f>AVERAGE(C109,C100,C91,C73,C82,C64,C55,C46,C37,C28,C19,C10)</f>
        <v>2.6216666666666666E-2</v>
      </c>
      <c r="G138" s="43">
        <f>AVERAGE(G109,G100,G91,G73,G82,G64,G55,G46,G37,G28,G19,G10,G118,G127,G136)</f>
        <v>2.3693333333333334E-2</v>
      </c>
      <c r="K138" s="43">
        <f>AVERAGE(K109,K100,K91,K73,K82,K64,K55,K46,K37,K28,K19,K10,K118,K127,K136)</f>
        <v>2.6366666666666663E-2</v>
      </c>
    </row>
    <row r="139" spans="1:11" x14ac:dyDescent="0.25">
      <c r="B139" t="s">
        <v>67</v>
      </c>
      <c r="C139" s="42">
        <f>AVERAGE(C138,G138,K138)</f>
        <v>2.5425555555555552E-2</v>
      </c>
    </row>
    <row r="141" spans="1:11" s="46" customFormat="1" x14ac:dyDescent="0.25">
      <c r="A141" s="46" t="s">
        <v>69</v>
      </c>
      <c r="B141" s="47">
        <f>AVERAGE(B103,B94,B85,B76,B67,B58,B49,B40,B31,B22,B13,B4)</f>
        <v>0.76183333333333314</v>
      </c>
      <c r="F141" s="47">
        <f>AVERAGE(F103,F94,F85,F76,F67,F58,F49,F40,F31,F22,F13,F4,,F112,F121,F130)</f>
        <v>0.7278125000000002</v>
      </c>
      <c r="J141" s="47">
        <f>AVERAGE(J103,J94,J85,J76,J67,J58,J49,J40,J31,J22,J13,J4,,J112,J121,J130)</f>
        <v>0.82012499999999999</v>
      </c>
    </row>
    <row r="142" spans="1:11" x14ac:dyDescent="0.25">
      <c r="B142" t="s">
        <v>70</v>
      </c>
      <c r="C142" s="42">
        <f>AVERAGE(B141,F141,J141)</f>
        <v>0.76992361111111107</v>
      </c>
    </row>
    <row r="145" spans="1:5" x14ac:dyDescent="0.25">
      <c r="A145" t="s">
        <v>71</v>
      </c>
      <c r="C145" t="s">
        <v>75</v>
      </c>
      <c r="D145" t="s">
        <v>76</v>
      </c>
      <c r="E145" t="s">
        <v>77</v>
      </c>
    </row>
    <row r="146" spans="1:5" x14ac:dyDescent="0.25">
      <c r="A146">
        <v>50</v>
      </c>
      <c r="B146">
        <f t="shared" ref="B146:B167" si="0">(C$139/C$142+1)*$A$146</f>
        <v>51.651173907945413</v>
      </c>
      <c r="C146">
        <f>(C$10/($B$4+1))*A146</f>
        <v>1.2486716259298618</v>
      </c>
      <c r="D146">
        <f>(C$19/($B$13+1))*$A146</f>
        <v>0.56284153005464488</v>
      </c>
      <c r="E146">
        <f>(C$46/($B$40+1))*$A146</f>
        <v>1.2486716259298618</v>
      </c>
    </row>
    <row r="147" spans="1:5" x14ac:dyDescent="0.25">
      <c r="A147">
        <v>100</v>
      </c>
      <c r="B147">
        <f t="shared" si="0"/>
        <v>51.651173907945413</v>
      </c>
      <c r="C147">
        <f t="shared" ref="C147:C167" si="1">(C$10/($B$4+1))*A147</f>
        <v>2.4973432518597236</v>
      </c>
      <c r="D147">
        <f t="shared" ref="D147:D167" si="2">(C$19/($B$13+1))*$A147</f>
        <v>1.1256830601092898</v>
      </c>
      <c r="E147">
        <f t="shared" ref="E147:E167" si="3">(C$46/($B$40+1))*$A147</f>
        <v>2.4973432518597236</v>
      </c>
    </row>
    <row r="148" spans="1:5" x14ac:dyDescent="0.25">
      <c r="A148">
        <v>150</v>
      </c>
      <c r="B148">
        <f t="shared" si="0"/>
        <v>51.651173907945413</v>
      </c>
      <c r="C148">
        <f t="shared" si="1"/>
        <v>3.7460148777895852</v>
      </c>
      <c r="D148">
        <f t="shared" si="2"/>
        <v>1.6885245901639345</v>
      </c>
      <c r="E148">
        <f t="shared" si="3"/>
        <v>3.7460148777895852</v>
      </c>
    </row>
    <row r="149" spans="1:5" x14ac:dyDescent="0.25">
      <c r="A149">
        <v>200</v>
      </c>
      <c r="B149">
        <f t="shared" si="0"/>
        <v>51.651173907945413</v>
      </c>
      <c r="C149">
        <f t="shared" si="1"/>
        <v>4.9946865037194472</v>
      </c>
      <c r="D149">
        <f t="shared" si="2"/>
        <v>2.2513661202185795</v>
      </c>
      <c r="E149">
        <f t="shared" si="3"/>
        <v>4.9946865037194472</v>
      </c>
    </row>
    <row r="150" spans="1:5" x14ac:dyDescent="0.25">
      <c r="A150">
        <v>250</v>
      </c>
      <c r="B150">
        <f t="shared" si="0"/>
        <v>51.651173907945413</v>
      </c>
      <c r="C150">
        <f t="shared" si="1"/>
        <v>6.2433581296493088</v>
      </c>
      <c r="D150">
        <f t="shared" si="2"/>
        <v>2.8142076502732243</v>
      </c>
      <c r="E150">
        <f t="shared" si="3"/>
        <v>6.2433581296493088</v>
      </c>
    </row>
    <row r="151" spans="1:5" x14ac:dyDescent="0.25">
      <c r="A151">
        <v>300</v>
      </c>
      <c r="B151">
        <f t="shared" si="0"/>
        <v>51.651173907945413</v>
      </c>
      <c r="C151">
        <f t="shared" si="1"/>
        <v>7.4920297555791704</v>
      </c>
      <c r="D151">
        <f t="shared" si="2"/>
        <v>3.377049180327869</v>
      </c>
      <c r="E151">
        <f t="shared" si="3"/>
        <v>7.4920297555791704</v>
      </c>
    </row>
    <row r="152" spans="1:5" x14ac:dyDescent="0.25">
      <c r="A152">
        <v>350</v>
      </c>
      <c r="B152">
        <f t="shared" si="0"/>
        <v>51.651173907945413</v>
      </c>
      <c r="C152">
        <f t="shared" si="1"/>
        <v>8.740701381509032</v>
      </c>
      <c r="D152">
        <f t="shared" si="2"/>
        <v>3.9398907103825138</v>
      </c>
      <c r="E152">
        <f t="shared" si="3"/>
        <v>8.740701381509032</v>
      </c>
    </row>
    <row r="153" spans="1:5" x14ac:dyDescent="0.25">
      <c r="A153">
        <v>400</v>
      </c>
      <c r="B153">
        <f t="shared" si="0"/>
        <v>51.651173907945413</v>
      </c>
      <c r="C153">
        <f t="shared" si="1"/>
        <v>9.9893730074388944</v>
      </c>
      <c r="D153">
        <f t="shared" si="2"/>
        <v>4.502732240437159</v>
      </c>
      <c r="E153">
        <f t="shared" si="3"/>
        <v>9.9893730074388944</v>
      </c>
    </row>
    <row r="154" spans="1:5" x14ac:dyDescent="0.25">
      <c r="A154">
        <v>450</v>
      </c>
      <c r="B154">
        <f t="shared" si="0"/>
        <v>51.651173907945413</v>
      </c>
      <c r="C154">
        <f t="shared" si="1"/>
        <v>11.238044633368755</v>
      </c>
      <c r="D154">
        <f t="shared" si="2"/>
        <v>5.0655737704918034</v>
      </c>
      <c r="E154">
        <f t="shared" si="3"/>
        <v>11.238044633368755</v>
      </c>
    </row>
    <row r="155" spans="1:5" x14ac:dyDescent="0.25">
      <c r="A155">
        <v>500</v>
      </c>
      <c r="B155">
        <f t="shared" si="0"/>
        <v>51.651173907945413</v>
      </c>
      <c r="C155">
        <f t="shared" si="1"/>
        <v>12.486716259298618</v>
      </c>
      <c r="D155">
        <f t="shared" si="2"/>
        <v>5.6284153005464486</v>
      </c>
      <c r="E155">
        <f t="shared" si="3"/>
        <v>12.486716259298618</v>
      </c>
    </row>
    <row r="156" spans="1:5" x14ac:dyDescent="0.25">
      <c r="A156">
        <v>550</v>
      </c>
      <c r="B156">
        <f t="shared" si="0"/>
        <v>51.651173907945413</v>
      </c>
      <c r="C156">
        <f t="shared" si="1"/>
        <v>13.735387885228478</v>
      </c>
      <c r="D156">
        <f t="shared" si="2"/>
        <v>6.1912568306010929</v>
      </c>
      <c r="E156">
        <f t="shared" si="3"/>
        <v>13.735387885228478</v>
      </c>
    </row>
    <row r="157" spans="1:5" x14ac:dyDescent="0.25">
      <c r="A157">
        <v>600</v>
      </c>
      <c r="B157">
        <f t="shared" si="0"/>
        <v>51.651173907945413</v>
      </c>
      <c r="C157">
        <f t="shared" si="1"/>
        <v>14.984059511158341</v>
      </c>
      <c r="D157">
        <f t="shared" si="2"/>
        <v>6.7540983606557381</v>
      </c>
      <c r="E157">
        <f t="shared" si="3"/>
        <v>14.984059511158341</v>
      </c>
    </row>
    <row r="158" spans="1:5" s="46" customFormat="1" x14ac:dyDescent="0.25">
      <c r="A158" s="46">
        <v>650</v>
      </c>
      <c r="B158">
        <f t="shared" si="0"/>
        <v>51.651173907945413</v>
      </c>
      <c r="C158" s="46">
        <f t="shared" si="1"/>
        <v>16.232731137088201</v>
      </c>
      <c r="D158">
        <f t="shared" si="2"/>
        <v>7.3169398907103824</v>
      </c>
      <c r="E158">
        <f t="shared" si="3"/>
        <v>16.232731137088201</v>
      </c>
    </row>
    <row r="159" spans="1:5" x14ac:dyDescent="0.25">
      <c r="A159">
        <v>700</v>
      </c>
      <c r="B159">
        <f t="shared" si="0"/>
        <v>51.651173907945413</v>
      </c>
      <c r="C159">
        <f t="shared" si="1"/>
        <v>17.481402763018064</v>
      </c>
      <c r="D159">
        <f t="shared" si="2"/>
        <v>7.8797814207650276</v>
      </c>
      <c r="E159">
        <f t="shared" si="3"/>
        <v>17.481402763018064</v>
      </c>
    </row>
    <row r="160" spans="1:5" x14ac:dyDescent="0.25">
      <c r="A160">
        <v>750</v>
      </c>
      <c r="B160">
        <f t="shared" si="0"/>
        <v>51.651173907945413</v>
      </c>
      <c r="C160">
        <f t="shared" si="1"/>
        <v>18.730074388947926</v>
      </c>
      <c r="D160">
        <f t="shared" si="2"/>
        <v>8.442622950819672</v>
      </c>
      <c r="E160">
        <f t="shared" si="3"/>
        <v>18.730074388947926</v>
      </c>
    </row>
    <row r="161" spans="1:5" x14ac:dyDescent="0.25">
      <c r="A161">
        <v>800</v>
      </c>
      <c r="B161">
        <f t="shared" si="0"/>
        <v>51.651173907945413</v>
      </c>
      <c r="C161">
        <f t="shared" si="1"/>
        <v>19.978746014877789</v>
      </c>
      <c r="D161">
        <f t="shared" si="2"/>
        <v>9.0054644808743181</v>
      </c>
      <c r="E161">
        <f t="shared" si="3"/>
        <v>19.978746014877789</v>
      </c>
    </row>
    <row r="162" spans="1:5" x14ac:dyDescent="0.25">
      <c r="A162">
        <v>850</v>
      </c>
      <c r="B162">
        <f t="shared" si="0"/>
        <v>51.651173907945413</v>
      </c>
      <c r="C162">
        <f t="shared" si="1"/>
        <v>21.227417640807651</v>
      </c>
      <c r="D162">
        <f t="shared" si="2"/>
        <v>9.5683060109289624</v>
      </c>
      <c r="E162">
        <f t="shared" si="3"/>
        <v>21.227417640807651</v>
      </c>
    </row>
    <row r="163" spans="1:5" x14ac:dyDescent="0.25">
      <c r="A163">
        <v>900</v>
      </c>
      <c r="B163">
        <f t="shared" si="0"/>
        <v>51.651173907945413</v>
      </c>
      <c r="C163">
        <f t="shared" si="1"/>
        <v>22.47608926673751</v>
      </c>
      <c r="D163">
        <f t="shared" si="2"/>
        <v>10.131147540983607</v>
      </c>
      <c r="E163">
        <f t="shared" si="3"/>
        <v>22.47608926673751</v>
      </c>
    </row>
    <row r="164" spans="1:5" x14ac:dyDescent="0.25">
      <c r="A164">
        <v>950</v>
      </c>
      <c r="B164">
        <f t="shared" si="0"/>
        <v>51.651173907945413</v>
      </c>
      <c r="C164">
        <f t="shared" si="1"/>
        <v>23.724760892667373</v>
      </c>
      <c r="D164">
        <f t="shared" si="2"/>
        <v>10.693989071038251</v>
      </c>
      <c r="E164">
        <f t="shared" si="3"/>
        <v>23.724760892667373</v>
      </c>
    </row>
    <row r="165" spans="1:5" x14ac:dyDescent="0.25">
      <c r="A165">
        <v>1000</v>
      </c>
      <c r="B165">
        <f t="shared" si="0"/>
        <v>51.651173907945413</v>
      </c>
      <c r="C165">
        <f t="shared" si="1"/>
        <v>24.973432518597235</v>
      </c>
      <c r="D165">
        <f t="shared" si="2"/>
        <v>11.256830601092897</v>
      </c>
      <c r="E165">
        <f t="shared" si="3"/>
        <v>24.973432518597235</v>
      </c>
    </row>
    <row r="166" spans="1:5" x14ac:dyDescent="0.25">
      <c r="A166">
        <v>1050</v>
      </c>
      <c r="B166">
        <f t="shared" si="0"/>
        <v>51.651173907945413</v>
      </c>
      <c r="C166">
        <f t="shared" si="1"/>
        <v>26.222104144527098</v>
      </c>
      <c r="D166">
        <f t="shared" si="2"/>
        <v>11.819672131147541</v>
      </c>
      <c r="E166">
        <f t="shared" si="3"/>
        <v>26.222104144527098</v>
      </c>
    </row>
    <row r="167" spans="1:5" x14ac:dyDescent="0.25">
      <c r="A167">
        <v>1100</v>
      </c>
      <c r="B167">
        <f t="shared" si="0"/>
        <v>51.651173907945413</v>
      </c>
      <c r="C167">
        <f t="shared" si="1"/>
        <v>27.470775770456957</v>
      </c>
      <c r="D167">
        <f t="shared" si="2"/>
        <v>12.382513661202186</v>
      </c>
      <c r="E167">
        <f t="shared" si="3"/>
        <v>27.470775770456957</v>
      </c>
    </row>
  </sheetData>
  <mergeCells count="17">
    <mergeCell ref="E30:G30"/>
    <mergeCell ref="E12:G12"/>
    <mergeCell ref="E21:G21"/>
    <mergeCell ref="I1:K1"/>
    <mergeCell ref="I3:K3"/>
    <mergeCell ref="E1:G1"/>
    <mergeCell ref="E3:G3"/>
    <mergeCell ref="A75:C75"/>
    <mergeCell ref="A57:C57"/>
    <mergeCell ref="A66:C66"/>
    <mergeCell ref="A1:C1"/>
    <mergeCell ref="A3:C3"/>
    <mergeCell ref="A12:C12"/>
    <mergeCell ref="A21:C21"/>
    <mergeCell ref="A30:C30"/>
    <mergeCell ref="A39:C39"/>
    <mergeCell ref="A48:C48"/>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36"/>
  <sheetViews>
    <sheetView zoomScale="10" zoomScaleNormal="10" workbookViewId="0">
      <selection activeCell="D47" sqref="D47"/>
    </sheetView>
  </sheetViews>
  <sheetFormatPr defaultRowHeight="15" x14ac:dyDescent="0.25"/>
  <cols>
    <col min="1" max="1" width="33.5703125" bestFit="1" customWidth="1"/>
    <col min="2" max="2" width="33.5703125" customWidth="1"/>
    <col min="3" max="3" width="25" bestFit="1" customWidth="1"/>
    <col min="4" max="4" width="45.85546875" bestFit="1" customWidth="1"/>
    <col min="10" max="10" width="33.85546875" bestFit="1" customWidth="1"/>
    <col min="11" max="11" width="33.85546875" customWidth="1"/>
    <col min="12" max="12" width="25" bestFit="1" customWidth="1"/>
    <col min="13" max="13" width="46" bestFit="1" customWidth="1"/>
    <col min="15" max="15" width="33.85546875" bestFit="1" customWidth="1"/>
    <col min="16" max="16" width="25" bestFit="1" customWidth="1"/>
    <col min="17" max="17" width="46" bestFit="1" customWidth="1"/>
  </cols>
  <sheetData>
    <row r="1" spans="1:17" ht="16.5" thickBot="1" x14ac:dyDescent="0.3">
      <c r="A1" s="102" t="s">
        <v>0</v>
      </c>
      <c r="B1" s="102"/>
      <c r="C1" s="102"/>
      <c r="D1" s="102"/>
      <c r="J1" s="107" t="s">
        <v>5</v>
      </c>
      <c r="K1" s="107"/>
      <c r="L1" s="107"/>
      <c r="M1" s="107"/>
      <c r="O1" s="106" t="s">
        <v>6</v>
      </c>
      <c r="P1" s="106"/>
      <c r="Q1" s="106"/>
    </row>
    <row r="2" spans="1:17" ht="34.5" customHeight="1" thickBot="1" x14ac:dyDescent="0.3">
      <c r="A2" s="17" t="s">
        <v>1</v>
      </c>
      <c r="B2" s="49" t="s">
        <v>74</v>
      </c>
      <c r="C2" s="18" t="s">
        <v>2</v>
      </c>
      <c r="D2" s="19" t="s">
        <v>3</v>
      </c>
      <c r="J2" s="4" t="s">
        <v>1</v>
      </c>
      <c r="K2" s="5"/>
      <c r="L2" s="5" t="s">
        <v>2</v>
      </c>
      <c r="M2" s="6" t="s">
        <v>3</v>
      </c>
      <c r="O2" s="4" t="s">
        <v>1</v>
      </c>
      <c r="P2" s="5" t="s">
        <v>2</v>
      </c>
      <c r="Q2" s="6" t="s">
        <v>3</v>
      </c>
    </row>
    <row r="3" spans="1:17" ht="18.75" customHeight="1" thickBot="1" x14ac:dyDescent="0.3">
      <c r="A3" s="99" t="s">
        <v>4</v>
      </c>
      <c r="B3" s="100"/>
      <c r="C3" s="100"/>
      <c r="D3" s="101"/>
      <c r="J3" s="99" t="s">
        <v>4</v>
      </c>
      <c r="K3" s="100"/>
      <c r="L3" s="100"/>
      <c r="M3" s="101"/>
      <c r="O3" s="99" t="s">
        <v>4</v>
      </c>
      <c r="P3" s="100"/>
      <c r="Q3" s="101"/>
    </row>
    <row r="4" spans="1:17" x14ac:dyDescent="0.25">
      <c r="A4" s="7">
        <v>0</v>
      </c>
      <c r="B4" s="15"/>
      <c r="C4" s="14">
        <v>0.88200000000000001</v>
      </c>
      <c r="D4" s="12"/>
      <c r="J4" s="7">
        <v>0</v>
      </c>
      <c r="K4" s="15"/>
      <c r="L4" s="14">
        <v>0.49299999999999999</v>
      </c>
      <c r="M4" s="12"/>
      <c r="O4" s="7">
        <v>0</v>
      </c>
      <c r="P4" s="14">
        <v>1.0429999999999999</v>
      </c>
      <c r="Q4" s="12"/>
    </row>
    <row r="5" spans="1:17" x14ac:dyDescent="0.25">
      <c r="A5" s="7">
        <v>0.25</v>
      </c>
      <c r="B5" s="15">
        <f>LOG(A5)</f>
        <v>-0.6020599913279624</v>
      </c>
      <c r="C5" s="11">
        <v>0.84799999999999998</v>
      </c>
      <c r="D5" s="9">
        <v>3.4000000000000002E-2</v>
      </c>
      <c r="J5" s="7">
        <v>0.25</v>
      </c>
      <c r="K5" s="15"/>
      <c r="L5" s="11">
        <v>0.48299999999999998</v>
      </c>
      <c r="M5" s="9">
        <v>0.01</v>
      </c>
      <c r="O5" s="7">
        <v>0.25</v>
      </c>
      <c r="P5" s="11">
        <v>1.0369999999999999</v>
      </c>
      <c r="Q5" s="9">
        <v>6.0000000000000001E-3</v>
      </c>
    </row>
    <row r="6" spans="1:17" x14ac:dyDescent="0.25">
      <c r="A6" s="7">
        <v>0.5</v>
      </c>
      <c r="B6" s="15">
        <f t="shared" ref="B6:B9" si="0">LOG(A6)</f>
        <v>-0.3010299956639812</v>
      </c>
      <c r="C6" s="11">
        <v>0.81</v>
      </c>
      <c r="D6" s="9">
        <v>3.7999999999999999E-2</v>
      </c>
      <c r="J6" s="7">
        <v>0.5</v>
      </c>
      <c r="K6" s="15"/>
      <c r="L6" s="11">
        <v>0.47399999999999998</v>
      </c>
      <c r="M6" s="9">
        <v>8.9999999999999993E-3</v>
      </c>
      <c r="O6" s="7">
        <v>0.5</v>
      </c>
      <c r="P6" s="11">
        <v>1.0309999999999999</v>
      </c>
      <c r="Q6" s="9">
        <v>6.0000000000000001E-3</v>
      </c>
    </row>
    <row r="7" spans="1:17" x14ac:dyDescent="0.25">
      <c r="A7" s="7">
        <v>1</v>
      </c>
      <c r="B7" s="15">
        <f t="shared" si="0"/>
        <v>0</v>
      </c>
      <c r="C7" s="11">
        <v>0.754</v>
      </c>
      <c r="D7" s="9">
        <v>5.6000000000000001E-2</v>
      </c>
      <c r="J7" s="7">
        <v>1</v>
      </c>
      <c r="K7" s="15"/>
      <c r="L7" s="11">
        <v>0.45500000000000002</v>
      </c>
      <c r="M7" s="9">
        <v>0.02</v>
      </c>
      <c r="O7" s="7">
        <v>1</v>
      </c>
      <c r="P7" s="11">
        <v>1.012</v>
      </c>
      <c r="Q7" s="9">
        <v>1.9E-2</v>
      </c>
    </row>
    <row r="8" spans="1:17" x14ac:dyDescent="0.25">
      <c r="A8" s="7">
        <v>2</v>
      </c>
      <c r="B8" s="15">
        <f t="shared" si="0"/>
        <v>0.3010299956639812</v>
      </c>
      <c r="C8" s="11">
        <v>0.69899999999999995</v>
      </c>
      <c r="D8" s="9">
        <v>5.6000000000000001E-2</v>
      </c>
      <c r="J8" s="7">
        <v>2</v>
      </c>
      <c r="K8" s="15"/>
      <c r="L8" s="11">
        <v>0.42599999999999999</v>
      </c>
      <c r="M8" s="9">
        <v>2.9000000000000001E-2</v>
      </c>
      <c r="O8" s="7">
        <v>2</v>
      </c>
      <c r="P8" s="11">
        <v>0.98</v>
      </c>
      <c r="Q8" s="9">
        <v>3.2000000000000001E-2</v>
      </c>
    </row>
    <row r="9" spans="1:17" ht="15.75" thickBot="1" x14ac:dyDescent="0.3">
      <c r="A9" s="8">
        <v>4</v>
      </c>
      <c r="B9" s="15">
        <f t="shared" si="0"/>
        <v>0.6020599913279624</v>
      </c>
      <c r="C9" s="13">
        <v>0.64800000000000002</v>
      </c>
      <c r="D9" s="10">
        <v>5.0999999999999997E-2</v>
      </c>
      <c r="J9" s="8">
        <v>4</v>
      </c>
      <c r="K9" s="50"/>
      <c r="L9" s="13">
        <v>0.378</v>
      </c>
      <c r="M9" s="10">
        <v>4.8000000000000001E-2</v>
      </c>
      <c r="O9" s="8">
        <v>4</v>
      </c>
      <c r="P9" s="13">
        <v>0.93100000000000005</v>
      </c>
      <c r="Q9" s="10">
        <v>4.9000000000000002E-2</v>
      </c>
    </row>
    <row r="10" spans="1:17" x14ac:dyDescent="0.25">
      <c r="A10" s="15">
        <f>SLOPE(C4:C9,A4:A9)</f>
        <v>-5.6062672811059901E-2</v>
      </c>
      <c r="B10" s="51">
        <f>SLOPE(C4:C9,B4:B9)</f>
        <v>-0.16975052564874421</v>
      </c>
      <c r="C10" s="11"/>
      <c r="D10" s="16">
        <f>AVERAGE(D5:D9)</f>
        <v>4.7E-2</v>
      </c>
      <c r="J10" s="15"/>
      <c r="K10" s="15"/>
      <c r="L10" s="11"/>
      <c r="M10" s="16">
        <f>AVERAGE(M5:M9)</f>
        <v>2.3200000000000002E-2</v>
      </c>
      <c r="O10" s="15"/>
      <c r="P10" s="11"/>
      <c r="Q10" s="16">
        <f>AVERAGE(Q5:Q9)</f>
        <v>2.24E-2</v>
      </c>
    </row>
    <row r="11" spans="1:17" ht="15.75" thickBot="1" x14ac:dyDescent="0.3">
      <c r="A11" s="2"/>
      <c r="B11" s="2"/>
      <c r="C11" s="1"/>
      <c r="D11" s="3"/>
    </row>
    <row r="12" spans="1:17" ht="15.75" thickBot="1" x14ac:dyDescent="0.3">
      <c r="A12" s="99" t="s">
        <v>7</v>
      </c>
      <c r="B12" s="100"/>
      <c r="C12" s="100"/>
      <c r="D12" s="101"/>
      <c r="J12" s="21"/>
      <c r="K12" s="22"/>
      <c r="L12" s="22" t="s">
        <v>7</v>
      </c>
      <c r="M12" s="27"/>
      <c r="O12" s="21"/>
      <c r="P12" s="22" t="s">
        <v>7</v>
      </c>
      <c r="Q12" s="27"/>
    </row>
    <row r="13" spans="1:17" x14ac:dyDescent="0.25">
      <c r="A13" s="7">
        <v>0</v>
      </c>
      <c r="B13" s="15"/>
      <c r="C13" s="14">
        <v>0.83</v>
      </c>
      <c r="D13" s="12"/>
      <c r="J13" s="7">
        <v>0</v>
      </c>
      <c r="K13" s="15"/>
      <c r="L13" s="20">
        <v>0.70799999999999996</v>
      </c>
      <c r="M13" s="24"/>
      <c r="O13" s="7">
        <v>0</v>
      </c>
      <c r="P13" s="14">
        <v>1.1299999999999999</v>
      </c>
      <c r="Q13" s="24">
        <v>1.7999999999999999E-2</v>
      </c>
    </row>
    <row r="14" spans="1:17" x14ac:dyDescent="0.25">
      <c r="A14" s="7">
        <v>0.25</v>
      </c>
      <c r="B14" s="15"/>
      <c r="C14" s="11">
        <v>0.82</v>
      </c>
      <c r="D14" s="9">
        <v>0.01</v>
      </c>
      <c r="J14" s="7">
        <v>0.25</v>
      </c>
      <c r="K14" s="15"/>
      <c r="L14" s="20">
        <v>0.70299999999999996</v>
      </c>
      <c r="M14" s="24">
        <v>5.0000000000000001E-3</v>
      </c>
      <c r="O14" s="7">
        <v>0.25</v>
      </c>
      <c r="P14" s="11">
        <v>1.1120000000000001</v>
      </c>
      <c r="Q14" s="24">
        <v>2.7E-2</v>
      </c>
    </row>
    <row r="15" spans="1:17" x14ac:dyDescent="0.25">
      <c r="A15" s="7">
        <v>0.5</v>
      </c>
      <c r="B15" s="15"/>
      <c r="C15" s="11">
        <v>0.81299999999999994</v>
      </c>
      <c r="D15" s="9">
        <v>7.0000000000000001E-3</v>
      </c>
      <c r="J15" s="7">
        <v>0.5</v>
      </c>
      <c r="K15" s="15"/>
      <c r="L15" s="20">
        <v>0.69099999999999995</v>
      </c>
      <c r="M15" s="24">
        <v>1.2E-2</v>
      </c>
      <c r="O15" s="7">
        <v>0.5</v>
      </c>
      <c r="P15" s="11">
        <v>1.085</v>
      </c>
      <c r="Q15" s="24">
        <v>4.3999999999999997E-2</v>
      </c>
    </row>
    <row r="16" spans="1:17" x14ac:dyDescent="0.25">
      <c r="A16" s="7">
        <v>1</v>
      </c>
      <c r="B16" s="15"/>
      <c r="C16" s="11">
        <v>0.79400000000000004</v>
      </c>
      <c r="D16" s="9">
        <v>1.9E-2</v>
      </c>
      <c r="J16" s="7">
        <v>1</v>
      </c>
      <c r="K16" s="15"/>
      <c r="L16" s="20">
        <v>0.66500000000000004</v>
      </c>
      <c r="M16" s="24">
        <v>2.5999999999999999E-2</v>
      </c>
      <c r="O16" s="7">
        <v>1</v>
      </c>
      <c r="P16" s="11">
        <v>1.042</v>
      </c>
      <c r="Q16" s="24">
        <v>7.0999999999999994E-2</v>
      </c>
    </row>
    <row r="17" spans="1:17" x14ac:dyDescent="0.25">
      <c r="A17" s="7">
        <v>2</v>
      </c>
      <c r="B17" s="15"/>
      <c r="C17" s="11">
        <v>0.76200000000000001</v>
      </c>
      <c r="D17" s="9">
        <v>3.2000000000000001E-2</v>
      </c>
      <c r="J17" s="7">
        <v>2</v>
      </c>
      <c r="K17" s="15"/>
      <c r="L17" s="20">
        <v>0.63300000000000001</v>
      </c>
      <c r="M17" s="24">
        <v>3.2000000000000001E-2</v>
      </c>
      <c r="O17" s="7">
        <v>2</v>
      </c>
      <c r="P17" s="11">
        <v>0.97</v>
      </c>
      <c r="Q17" s="24">
        <v>6.8000000000000005E-2</v>
      </c>
    </row>
    <row r="18" spans="1:17" ht="15.75" thickBot="1" x14ac:dyDescent="0.3">
      <c r="A18" s="8">
        <v>4</v>
      </c>
      <c r="B18" s="50"/>
      <c r="C18" s="13">
        <v>0.72699999999999998</v>
      </c>
      <c r="D18" s="10">
        <v>3.5000000000000003E-2</v>
      </c>
      <c r="J18" s="8">
        <v>4</v>
      </c>
      <c r="K18" s="50"/>
      <c r="L18" s="25">
        <v>0.57599999999999996</v>
      </c>
      <c r="M18" s="26">
        <v>5.7000000000000002E-2</v>
      </c>
      <c r="O18" s="8">
        <v>4</v>
      </c>
      <c r="P18" s="13">
        <v>0.90300000000000002</v>
      </c>
      <c r="Q18" s="26"/>
    </row>
    <row r="19" spans="1:17" x14ac:dyDescent="0.25">
      <c r="D19" s="16">
        <f>AVERAGE(D14:D18)</f>
        <v>2.06E-2</v>
      </c>
      <c r="M19">
        <f>AVERAGE(M14:M18)</f>
        <v>2.64E-2</v>
      </c>
      <c r="Q19">
        <f>AVERAGE(Q14:Q18)</f>
        <v>5.2499999999999998E-2</v>
      </c>
    </row>
    <row r="20" spans="1:17" ht="15.75" thickBot="1" x14ac:dyDescent="0.3"/>
    <row r="21" spans="1:17" ht="15.75" thickBot="1" x14ac:dyDescent="0.3">
      <c r="A21" s="99" t="s">
        <v>8</v>
      </c>
      <c r="B21" s="100"/>
      <c r="C21" s="100"/>
      <c r="D21" s="101"/>
      <c r="J21" s="21"/>
      <c r="K21" s="22"/>
      <c r="L21" s="36" t="s">
        <v>8</v>
      </c>
      <c r="M21" s="27"/>
      <c r="O21" s="21"/>
      <c r="P21" s="22" t="s">
        <v>8</v>
      </c>
      <c r="Q21" s="27"/>
    </row>
    <row r="22" spans="1:17" x14ac:dyDescent="0.25">
      <c r="A22" s="7">
        <v>0</v>
      </c>
      <c r="B22" s="15"/>
      <c r="C22" s="14">
        <v>1.0029999999999999</v>
      </c>
      <c r="D22" s="12"/>
      <c r="J22" s="7">
        <v>0</v>
      </c>
      <c r="K22" s="15"/>
      <c r="L22" s="1">
        <v>1.8440000000000001</v>
      </c>
      <c r="M22" s="24"/>
      <c r="O22" s="7">
        <v>0</v>
      </c>
      <c r="P22" s="1">
        <v>0.97599999999999998</v>
      </c>
      <c r="Q22" s="24"/>
    </row>
    <row r="23" spans="1:17" x14ac:dyDescent="0.25">
      <c r="A23" s="7">
        <v>0.25</v>
      </c>
      <c r="B23" s="15"/>
      <c r="C23" s="11">
        <v>0.98699999999999999</v>
      </c>
      <c r="D23" s="9">
        <v>1.6E-2</v>
      </c>
      <c r="J23" s="7">
        <v>0.25</v>
      </c>
      <c r="K23" s="15"/>
      <c r="L23" s="1">
        <v>1.821</v>
      </c>
      <c r="M23" s="24">
        <v>2.3E-2</v>
      </c>
      <c r="O23" s="7">
        <v>0.25</v>
      </c>
      <c r="P23" s="1">
        <v>0.96799999999999997</v>
      </c>
      <c r="Q23" s="24">
        <v>8.0000000000000002E-3</v>
      </c>
    </row>
    <row r="24" spans="1:17" x14ac:dyDescent="0.25">
      <c r="A24" s="7">
        <v>0.5</v>
      </c>
      <c r="B24" s="15"/>
      <c r="C24" s="11">
        <v>0.96699999999999997</v>
      </c>
      <c r="D24" s="9">
        <v>0.02</v>
      </c>
      <c r="J24" s="7">
        <v>0.5</v>
      </c>
      <c r="K24" s="15"/>
      <c r="L24" s="1">
        <v>1.7869999999999999</v>
      </c>
      <c r="M24" s="24">
        <v>3.4000000000000002E-2</v>
      </c>
      <c r="O24" s="7">
        <v>0.5</v>
      </c>
      <c r="P24" s="1">
        <v>0.94599999999999995</v>
      </c>
      <c r="Q24" s="24">
        <v>2.1999999999999999E-2</v>
      </c>
    </row>
    <row r="25" spans="1:17" x14ac:dyDescent="0.25">
      <c r="A25" s="7">
        <v>1</v>
      </c>
      <c r="B25" s="15"/>
      <c r="C25" s="11">
        <v>0.94499999999999995</v>
      </c>
      <c r="D25" s="9">
        <v>2.3E-2</v>
      </c>
      <c r="J25" s="7">
        <v>1</v>
      </c>
      <c r="K25" s="15"/>
      <c r="L25" s="40">
        <v>1.7450000000000001</v>
      </c>
      <c r="M25" s="24">
        <v>4.2999999999999997E-2</v>
      </c>
      <c r="O25" s="7">
        <v>1</v>
      </c>
      <c r="P25" s="40">
        <v>0.9</v>
      </c>
      <c r="Q25" s="24">
        <v>4.5999999999999999E-2</v>
      </c>
    </row>
    <row r="26" spans="1:17" x14ac:dyDescent="0.25">
      <c r="A26" s="7">
        <v>2</v>
      </c>
      <c r="B26" s="15"/>
      <c r="C26" s="11">
        <v>0.91100000000000003</v>
      </c>
      <c r="D26" s="9">
        <v>3.4000000000000002E-2</v>
      </c>
      <c r="J26" s="7">
        <v>2</v>
      </c>
      <c r="K26" s="15"/>
      <c r="L26" s="40">
        <v>1.6819999999999999</v>
      </c>
      <c r="M26" s="24">
        <v>6.2E-2</v>
      </c>
      <c r="O26" s="7">
        <v>2</v>
      </c>
      <c r="P26" s="40">
        <v>0.84399999999999997</v>
      </c>
      <c r="Q26" s="24">
        <v>5.6000000000000001E-2</v>
      </c>
    </row>
    <row r="27" spans="1:17" ht="15.75" thickBot="1" x14ac:dyDescent="0.3">
      <c r="A27" s="8">
        <v>4</v>
      </c>
      <c r="B27" s="50"/>
      <c r="C27" s="13">
        <v>0.86599999999999999</v>
      </c>
      <c r="D27" s="10">
        <v>4.4999999999999998E-2</v>
      </c>
      <c r="J27" s="8">
        <v>4</v>
      </c>
      <c r="K27" s="50"/>
      <c r="L27" s="34">
        <v>1.55</v>
      </c>
      <c r="M27" s="26">
        <v>0.13200000000000001</v>
      </c>
      <c r="O27" s="8">
        <v>4</v>
      </c>
      <c r="P27" s="34">
        <v>0.77900000000000003</v>
      </c>
      <c r="Q27" s="26">
        <v>6.5000000000000002E-2</v>
      </c>
    </row>
    <row r="28" spans="1:17" x14ac:dyDescent="0.25">
      <c r="D28" s="16">
        <f>AVERAGE(D23:D27)</f>
        <v>2.7600000000000003E-2</v>
      </c>
      <c r="M28">
        <f>AVERAGE(M23:M27)</f>
        <v>5.8800000000000005E-2</v>
      </c>
      <c r="Q28">
        <f>AVERAGE(Q23:Q27)</f>
        <v>3.9400000000000004E-2</v>
      </c>
    </row>
    <row r="29" spans="1:17" ht="15.75" thickBot="1" x14ac:dyDescent="0.3">
      <c r="D29" s="16"/>
    </row>
    <row r="30" spans="1:17" ht="15.75" thickBot="1" x14ac:dyDescent="0.3">
      <c r="A30" s="99" t="s">
        <v>9</v>
      </c>
      <c r="B30" s="100"/>
      <c r="C30" s="100"/>
      <c r="D30" s="101"/>
      <c r="J30" s="21"/>
      <c r="K30" s="22"/>
      <c r="L30" s="22" t="s">
        <v>9</v>
      </c>
      <c r="M30" s="27"/>
      <c r="O30" s="21"/>
      <c r="P30" s="22" t="s">
        <v>9</v>
      </c>
      <c r="Q30" s="27"/>
    </row>
    <row r="31" spans="1:17" x14ac:dyDescent="0.25">
      <c r="A31" s="7">
        <v>0</v>
      </c>
      <c r="B31" s="15"/>
      <c r="C31" s="14">
        <v>1.0029999999999999</v>
      </c>
      <c r="D31" s="12"/>
      <c r="J31" s="7">
        <v>0</v>
      </c>
      <c r="K31" s="15"/>
      <c r="L31" s="1">
        <v>0.67100000000000004</v>
      </c>
      <c r="M31" s="24"/>
      <c r="O31" s="7">
        <v>0</v>
      </c>
      <c r="P31" s="1">
        <v>0.749</v>
      </c>
      <c r="Q31" s="24"/>
    </row>
    <row r="32" spans="1:17" x14ac:dyDescent="0.25">
      <c r="A32" s="7">
        <v>0.25</v>
      </c>
      <c r="B32" s="15"/>
      <c r="C32" s="11">
        <v>0.98699999999999999</v>
      </c>
      <c r="D32" s="9">
        <v>1.6E-2</v>
      </c>
      <c r="J32" s="7">
        <v>0.25</v>
      </c>
      <c r="K32" s="15"/>
      <c r="L32" s="1">
        <v>0.65800000000000003</v>
      </c>
      <c r="M32" s="24">
        <v>1.2999999999999999E-2</v>
      </c>
      <c r="O32" s="7">
        <v>0.25</v>
      </c>
      <c r="P32" s="1">
        <v>0.73399999999999999</v>
      </c>
      <c r="Q32" s="24">
        <v>1.4999999999999999E-2</v>
      </c>
    </row>
    <row r="33" spans="1:17" x14ac:dyDescent="0.25">
      <c r="A33" s="7">
        <v>0.5</v>
      </c>
      <c r="B33" s="15"/>
      <c r="C33" s="11">
        <v>0.96699999999999997</v>
      </c>
      <c r="D33" s="9">
        <v>0.02</v>
      </c>
      <c r="J33" s="7">
        <v>0.5</v>
      </c>
      <c r="K33" s="15"/>
      <c r="L33" s="1">
        <v>0.64700000000000002</v>
      </c>
      <c r="M33" s="24">
        <v>1.0999999999999999E-2</v>
      </c>
      <c r="O33" s="7">
        <v>0.5</v>
      </c>
      <c r="P33" s="1">
        <v>0.71899999999999997</v>
      </c>
      <c r="Q33" s="24">
        <v>1.4E-2</v>
      </c>
    </row>
    <row r="34" spans="1:17" x14ac:dyDescent="0.25">
      <c r="A34" s="7">
        <v>1</v>
      </c>
      <c r="B34" s="15"/>
      <c r="C34" s="11">
        <v>0.94499999999999995</v>
      </c>
      <c r="D34" s="9">
        <v>2.3E-2</v>
      </c>
      <c r="J34" s="7">
        <v>1</v>
      </c>
      <c r="K34" s="15"/>
      <c r="L34" s="40">
        <v>0.625</v>
      </c>
      <c r="M34" s="24">
        <v>2.1999999999999999E-2</v>
      </c>
      <c r="O34" s="7">
        <v>1</v>
      </c>
      <c r="P34" s="40">
        <v>0.69299999999999995</v>
      </c>
      <c r="Q34" s="24">
        <v>2.5999999999999999E-2</v>
      </c>
    </row>
    <row r="35" spans="1:17" x14ac:dyDescent="0.25">
      <c r="A35" s="7">
        <v>2</v>
      </c>
      <c r="B35" s="15"/>
      <c r="C35" s="11">
        <v>0.91100000000000003</v>
      </c>
      <c r="D35" s="9">
        <v>3.4000000000000002E-2</v>
      </c>
      <c r="J35" s="7">
        <v>2</v>
      </c>
      <c r="K35" s="15"/>
      <c r="L35" s="40">
        <v>0.59299999999999997</v>
      </c>
      <c r="M35" s="24">
        <v>3.2000000000000001E-2</v>
      </c>
      <c r="O35" s="7">
        <v>2</v>
      </c>
      <c r="P35" s="1">
        <v>0.66500000000000004</v>
      </c>
      <c r="Q35" s="24">
        <v>2.8000000000000001E-2</v>
      </c>
    </row>
    <row r="36" spans="1:17" ht="15.75" thickBot="1" x14ac:dyDescent="0.3">
      <c r="A36" s="8">
        <v>4</v>
      </c>
      <c r="B36" s="50"/>
      <c r="C36" s="13">
        <v>0.86599999999999999</v>
      </c>
      <c r="D36" s="10">
        <v>4.4999999999999998E-2</v>
      </c>
      <c r="J36" s="8">
        <v>4</v>
      </c>
      <c r="K36" s="50"/>
      <c r="L36" s="34">
        <v>0.53600000000000003</v>
      </c>
      <c r="M36" s="26">
        <v>5.7000000000000002E-2</v>
      </c>
      <c r="O36" s="8">
        <v>4</v>
      </c>
      <c r="P36" s="41">
        <v>0.622</v>
      </c>
      <c r="Q36" s="26">
        <v>4.2999999999999997E-2</v>
      </c>
    </row>
    <row r="37" spans="1:17" x14ac:dyDescent="0.25">
      <c r="D37" s="16">
        <f>AVERAGE(D32:D36)</f>
        <v>2.7600000000000003E-2</v>
      </c>
      <c r="M37">
        <f>AVERAGE(M32:M36)</f>
        <v>2.7000000000000003E-2</v>
      </c>
      <c r="P37" s="40"/>
      <c r="Q37">
        <f>AVERAGE(Q32:Q36)</f>
        <v>2.52E-2</v>
      </c>
    </row>
    <row r="38" spans="1:17" ht="15.75" thickBot="1" x14ac:dyDescent="0.3">
      <c r="D38" s="16"/>
    </row>
    <row r="39" spans="1:17" ht="15.75" thickBot="1" x14ac:dyDescent="0.3">
      <c r="A39" s="99" t="s">
        <v>10</v>
      </c>
      <c r="B39" s="100"/>
      <c r="C39" s="100"/>
      <c r="D39" s="101"/>
      <c r="J39" s="35"/>
      <c r="K39" s="36" t="s">
        <v>78</v>
      </c>
      <c r="L39" s="36" t="s">
        <v>10</v>
      </c>
      <c r="M39" s="37"/>
      <c r="O39" s="35"/>
      <c r="P39" s="36" t="s">
        <v>10</v>
      </c>
      <c r="Q39" s="37"/>
    </row>
    <row r="40" spans="1:17" x14ac:dyDescent="0.25">
      <c r="A40" s="52">
        <v>0</v>
      </c>
      <c r="B40" s="53"/>
      <c r="C40" s="54">
        <v>0.88200000000000001</v>
      </c>
      <c r="D40" s="55"/>
      <c r="J40" s="7">
        <v>0</v>
      </c>
      <c r="K40" s="15"/>
      <c r="L40" s="38">
        <v>0.77500000000000002</v>
      </c>
      <c r="M40" s="28"/>
      <c r="O40" s="7">
        <v>0</v>
      </c>
      <c r="P40" s="38">
        <v>0.60499999999999998</v>
      </c>
      <c r="Q40" s="28"/>
    </row>
    <row r="41" spans="1:17" x14ac:dyDescent="0.25">
      <c r="A41" s="7">
        <v>0.25</v>
      </c>
      <c r="B41" s="15">
        <f>LOG(A41)</f>
        <v>-0.6020599913279624</v>
      </c>
      <c r="C41" s="11">
        <v>0.84799999999999998</v>
      </c>
      <c r="D41" s="9">
        <v>3.4000000000000002E-2</v>
      </c>
      <c r="J41" s="7">
        <v>0.25</v>
      </c>
      <c r="K41" s="15">
        <f>LOG(J41)</f>
        <v>-0.6020599913279624</v>
      </c>
      <c r="L41" s="38">
        <v>0.76200000000000001</v>
      </c>
      <c r="M41" s="28">
        <v>1.2999999999999999E-2</v>
      </c>
      <c r="O41" s="7">
        <v>0.25</v>
      </c>
      <c r="P41" s="38">
        <v>0.6</v>
      </c>
      <c r="Q41" s="28">
        <v>6.0000000000000001E-3</v>
      </c>
    </row>
    <row r="42" spans="1:17" x14ac:dyDescent="0.25">
      <c r="A42" s="7">
        <v>0.5</v>
      </c>
      <c r="B42" s="15">
        <f t="shared" ref="B42:B45" si="1">LOG(A42)</f>
        <v>-0.3010299956639812</v>
      </c>
      <c r="C42" s="11">
        <v>0.81</v>
      </c>
      <c r="D42" s="9">
        <v>3.7999999999999999E-2</v>
      </c>
      <c r="J42" s="7">
        <v>0.5</v>
      </c>
      <c r="K42" s="15">
        <f t="shared" ref="K42:K45" si="2">LOG(J42)</f>
        <v>-0.3010299956639812</v>
      </c>
      <c r="L42" s="38">
        <v>0.751</v>
      </c>
      <c r="M42" s="28">
        <v>1.0999999999999999E-2</v>
      </c>
      <c r="O42" s="7">
        <v>0.5</v>
      </c>
      <c r="P42" s="38">
        <v>0.59299999999999997</v>
      </c>
      <c r="Q42" s="28">
        <v>7.0000000000000001E-3</v>
      </c>
    </row>
    <row r="43" spans="1:17" x14ac:dyDescent="0.25">
      <c r="A43" s="7">
        <v>1</v>
      </c>
      <c r="B43" s="15">
        <f t="shared" si="1"/>
        <v>0</v>
      </c>
      <c r="C43" s="11">
        <v>0.754</v>
      </c>
      <c r="D43" s="9">
        <v>5.6000000000000001E-2</v>
      </c>
      <c r="J43" s="7">
        <v>1</v>
      </c>
      <c r="K43" s="15">
        <f t="shared" si="2"/>
        <v>0</v>
      </c>
      <c r="L43" s="38">
        <v>0.74099999999999999</v>
      </c>
      <c r="M43" s="28">
        <v>0.01</v>
      </c>
      <c r="O43" s="7">
        <v>1</v>
      </c>
      <c r="P43" s="38">
        <v>0.57799999999999996</v>
      </c>
      <c r="Q43" s="28">
        <v>1.4999999999999999E-2</v>
      </c>
    </row>
    <row r="44" spans="1:17" x14ac:dyDescent="0.25">
      <c r="A44" s="7">
        <v>2</v>
      </c>
      <c r="B44" s="15">
        <f t="shared" si="1"/>
        <v>0.3010299956639812</v>
      </c>
      <c r="C44" s="11">
        <v>0.69899999999999995</v>
      </c>
      <c r="D44" s="9">
        <v>5.6000000000000001E-2</v>
      </c>
      <c r="J44" s="7">
        <v>2</v>
      </c>
      <c r="K44" s="15">
        <f t="shared" si="2"/>
        <v>0.3010299956639812</v>
      </c>
      <c r="L44" s="38">
        <v>0.73199999999999998</v>
      </c>
      <c r="M44" s="28">
        <v>8.9999999999999993E-3</v>
      </c>
      <c r="O44" s="7">
        <v>2</v>
      </c>
      <c r="P44" s="38">
        <v>0.55600000000000005</v>
      </c>
      <c r="Q44" s="28">
        <v>2.1000000000000001E-2</v>
      </c>
    </row>
    <row r="45" spans="1:17" ht="15.75" thickBot="1" x14ac:dyDescent="0.3">
      <c r="A45" s="8">
        <v>4</v>
      </c>
      <c r="B45" s="50">
        <f t="shared" si="1"/>
        <v>0.6020599913279624</v>
      </c>
      <c r="C45" s="13">
        <v>0.64800000000000002</v>
      </c>
      <c r="D45" s="10">
        <v>5.0999999999999997E-2</v>
      </c>
      <c r="J45" s="8">
        <v>4</v>
      </c>
      <c r="K45" s="50">
        <f t="shared" si="2"/>
        <v>0.6020599913279624</v>
      </c>
      <c r="L45" s="39">
        <v>0.72399999999999998</v>
      </c>
      <c r="M45" s="29">
        <v>8.9999999999999993E-3</v>
      </c>
      <c r="O45" s="8">
        <v>4</v>
      </c>
      <c r="P45" s="39">
        <v>0.52600000000000002</v>
      </c>
      <c r="Q45" s="29">
        <v>3.1E-2</v>
      </c>
    </row>
    <row r="46" spans="1:17" x14ac:dyDescent="0.25">
      <c r="B46" s="15">
        <f>SLOPE(C40:C45,B40:B45)</f>
        <v>-0.16975052564874421</v>
      </c>
      <c r="D46" s="16">
        <f>AVERAGE(D41:D45)</f>
        <v>4.7E-2</v>
      </c>
      <c r="K46" s="15">
        <f>SLOPE(L40:L45,K40:K45)</f>
        <v>-3.1558316901429968E-2</v>
      </c>
      <c r="L46">
        <f>SLOPE(M40:M45,L40:L45)</f>
        <v>0.10706401766004406</v>
      </c>
      <c r="M46">
        <f>AVERAGE(M41:M45)</f>
        <v>1.0400000000000001E-2</v>
      </c>
      <c r="Q46">
        <f>AVERAGE(Q41:Q45)</f>
        <v>1.6E-2</v>
      </c>
    </row>
    <row r="47" spans="1:17" ht="15.75" thickBot="1" x14ac:dyDescent="0.3">
      <c r="D47" s="16"/>
    </row>
    <row r="48" spans="1:17" ht="15.75" thickBot="1" x14ac:dyDescent="0.3">
      <c r="A48" s="99" t="s">
        <v>11</v>
      </c>
      <c r="B48" s="100"/>
      <c r="C48" s="100"/>
      <c r="D48" s="101"/>
      <c r="J48" s="21"/>
      <c r="K48" s="22"/>
      <c r="L48" s="22" t="s">
        <v>11</v>
      </c>
      <c r="M48" s="27"/>
      <c r="O48" s="35"/>
      <c r="P48" s="36" t="s">
        <v>11</v>
      </c>
      <c r="Q48" s="37"/>
    </row>
    <row r="49" spans="1:17" x14ac:dyDescent="0.25">
      <c r="A49" s="7">
        <v>0</v>
      </c>
      <c r="B49" s="15"/>
      <c r="C49" s="14">
        <v>0.624</v>
      </c>
      <c r="D49" s="12"/>
      <c r="J49" s="7">
        <v>0</v>
      </c>
      <c r="K49" s="15"/>
      <c r="L49" s="1">
        <v>0.75</v>
      </c>
      <c r="M49" s="24"/>
      <c r="O49" s="7">
        <v>0</v>
      </c>
      <c r="P49" s="38">
        <v>0.96099999999999997</v>
      </c>
      <c r="Q49" s="28"/>
    </row>
    <row r="50" spans="1:17" x14ac:dyDescent="0.25">
      <c r="A50" s="7">
        <v>0.25</v>
      </c>
      <c r="B50" s="15"/>
      <c r="C50" s="11">
        <v>0.61199999999999999</v>
      </c>
      <c r="D50" s="9">
        <v>1.2E-2</v>
      </c>
      <c r="J50" s="7">
        <v>0.25</v>
      </c>
      <c r="K50" s="15"/>
      <c r="L50" s="1">
        <v>0.73499999999999999</v>
      </c>
      <c r="M50" s="24">
        <v>1.6E-2</v>
      </c>
      <c r="O50" s="7">
        <v>0.25</v>
      </c>
      <c r="P50" s="38">
        <v>0.94899999999999995</v>
      </c>
      <c r="Q50" s="28">
        <v>1.2999999999999999E-2</v>
      </c>
    </row>
    <row r="51" spans="1:17" x14ac:dyDescent="0.25">
      <c r="A51" s="7">
        <v>0.5</v>
      </c>
      <c r="B51" s="15"/>
      <c r="C51" s="11">
        <v>0.60699999999999998</v>
      </c>
      <c r="D51" s="9">
        <v>6.0000000000000001E-3</v>
      </c>
      <c r="J51" s="7">
        <v>0.5</v>
      </c>
      <c r="K51" s="15"/>
      <c r="L51" s="1">
        <v>0.71699999999999997</v>
      </c>
      <c r="M51" s="24">
        <v>1.7000000000000001E-2</v>
      </c>
      <c r="O51" s="7">
        <v>0.5</v>
      </c>
      <c r="P51" s="38">
        <v>0.92900000000000005</v>
      </c>
      <c r="Q51" s="28">
        <v>0.02</v>
      </c>
    </row>
    <row r="52" spans="1:17" x14ac:dyDescent="0.25">
      <c r="A52" s="7">
        <v>1</v>
      </c>
      <c r="B52" s="15"/>
      <c r="C52" s="11">
        <v>0.59199999999999997</v>
      </c>
      <c r="D52" s="9">
        <v>1.4999999999999999E-2</v>
      </c>
      <c r="J52" s="7">
        <v>1</v>
      </c>
      <c r="K52" s="15"/>
      <c r="L52" s="40">
        <v>0.68500000000000005</v>
      </c>
      <c r="M52" s="24">
        <v>3.2000000000000001E-2</v>
      </c>
      <c r="O52" s="7">
        <v>1</v>
      </c>
      <c r="P52" s="38">
        <v>0.90500000000000003</v>
      </c>
      <c r="Q52" s="28">
        <v>2.3E-2</v>
      </c>
    </row>
    <row r="53" spans="1:17" x14ac:dyDescent="0.25">
      <c r="A53" s="7">
        <v>2</v>
      </c>
      <c r="B53" s="15"/>
      <c r="C53" s="11">
        <v>0.57199999999999995</v>
      </c>
      <c r="D53" s="9">
        <v>0.02</v>
      </c>
      <c r="J53" s="7">
        <v>2</v>
      </c>
      <c r="K53" s="15"/>
      <c r="L53" s="40">
        <v>0.65300000000000002</v>
      </c>
      <c r="M53" s="24">
        <v>3.2000000000000001E-2</v>
      </c>
      <c r="O53" s="7">
        <v>2</v>
      </c>
      <c r="P53" s="38">
        <v>0.872</v>
      </c>
      <c r="Q53" s="28">
        <v>3.3000000000000002E-2</v>
      </c>
    </row>
    <row r="54" spans="1:17" ht="15.75" thickBot="1" x14ac:dyDescent="0.3">
      <c r="A54" s="8">
        <v>4</v>
      </c>
      <c r="B54" s="50"/>
      <c r="C54" s="13">
        <v>0.54800000000000004</v>
      </c>
      <c r="D54" s="10">
        <v>2.4E-2</v>
      </c>
      <c r="J54" s="8">
        <v>4</v>
      </c>
      <c r="K54" s="50"/>
      <c r="L54" s="34">
        <v>0.61299999999999999</v>
      </c>
      <c r="M54" s="26">
        <v>4.1000000000000002E-2</v>
      </c>
      <c r="O54" s="8">
        <v>4</v>
      </c>
      <c r="P54" s="39">
        <v>0.82499999999999996</v>
      </c>
      <c r="Q54" s="29">
        <v>4.7E-2</v>
      </c>
    </row>
    <row r="55" spans="1:17" x14ac:dyDescent="0.25">
      <c r="D55" s="16">
        <f>AVERAGE(D50:D54)</f>
        <v>1.5400000000000002E-2</v>
      </c>
      <c r="M55">
        <f>AVERAGE(M50:M54)</f>
        <v>2.7600000000000003E-2</v>
      </c>
      <c r="Q55">
        <f>AVERAGE(Q50:Q54)</f>
        <v>2.7200000000000002E-2</v>
      </c>
    </row>
    <row r="56" spans="1:17" ht="15.75" thickBot="1" x14ac:dyDescent="0.3">
      <c r="D56" s="16"/>
    </row>
    <row r="57" spans="1:17" ht="15.75" thickBot="1" x14ac:dyDescent="0.3">
      <c r="A57" s="99" t="s">
        <v>12</v>
      </c>
      <c r="B57" s="100"/>
      <c r="C57" s="100"/>
      <c r="D57" s="101"/>
      <c r="J57" s="21"/>
      <c r="K57" s="22"/>
      <c r="L57" s="22" t="s">
        <v>12</v>
      </c>
      <c r="M57" s="27"/>
      <c r="O57" s="35"/>
      <c r="P57" s="36" t="s">
        <v>12</v>
      </c>
      <c r="Q57" s="37"/>
    </row>
    <row r="58" spans="1:17" x14ac:dyDescent="0.25">
      <c r="A58" s="7">
        <v>0</v>
      </c>
      <c r="B58" s="15"/>
      <c r="C58" s="14">
        <v>0.34499999999999997</v>
      </c>
      <c r="D58" s="12"/>
      <c r="J58" s="7">
        <v>0</v>
      </c>
      <c r="K58" s="15"/>
      <c r="L58" s="1">
        <v>0.85</v>
      </c>
      <c r="M58" s="24"/>
      <c r="O58" s="7">
        <v>0</v>
      </c>
      <c r="P58" s="38">
        <v>0.70299999999999996</v>
      </c>
      <c r="Q58" s="28"/>
    </row>
    <row r="59" spans="1:17" x14ac:dyDescent="0.25">
      <c r="A59" s="7">
        <v>0.25</v>
      </c>
      <c r="B59" s="15"/>
      <c r="C59" s="11">
        <v>0.33400000000000002</v>
      </c>
      <c r="D59" s="9">
        <v>1.0999999999999999E-2</v>
      </c>
      <c r="J59" s="7">
        <v>0.25</v>
      </c>
      <c r="K59" s="15"/>
      <c r="L59" s="1">
        <v>0.84599999999999997</v>
      </c>
      <c r="M59" s="24">
        <v>6.0000000000000001E-3</v>
      </c>
      <c r="O59" s="7">
        <v>0.25</v>
      </c>
      <c r="P59" s="38">
        <v>0.69499999999999995</v>
      </c>
      <c r="Q59" s="28">
        <v>8.0000000000000002E-3</v>
      </c>
    </row>
    <row r="60" spans="1:17" x14ac:dyDescent="0.25">
      <c r="A60" s="7">
        <v>0.5</v>
      </c>
      <c r="B60" s="15"/>
      <c r="C60" s="11">
        <v>0.32500000000000001</v>
      </c>
      <c r="D60" s="9">
        <v>8.9999999999999993E-3</v>
      </c>
      <c r="J60" s="7">
        <v>0.5</v>
      </c>
      <c r="K60" s="15"/>
      <c r="L60" s="1">
        <v>0.83799999999999997</v>
      </c>
      <c r="M60" s="24">
        <v>8.0000000000000002E-3</v>
      </c>
      <c r="O60" s="7">
        <v>0.5</v>
      </c>
      <c r="P60" s="38">
        <v>0.68600000000000005</v>
      </c>
      <c r="Q60" s="28">
        <v>8.9999999999999993E-3</v>
      </c>
    </row>
    <row r="61" spans="1:17" x14ac:dyDescent="0.25">
      <c r="A61" s="7">
        <v>1</v>
      </c>
      <c r="B61" s="15"/>
      <c r="C61" s="11">
        <v>0.318</v>
      </c>
      <c r="D61" s="9">
        <v>7.0000000000000001E-3</v>
      </c>
      <c r="J61" s="7">
        <v>1</v>
      </c>
      <c r="K61" s="15"/>
      <c r="L61" s="40">
        <v>0.82299999999999995</v>
      </c>
      <c r="M61" s="24">
        <v>1.4999999999999999E-2</v>
      </c>
      <c r="O61" s="7">
        <v>1</v>
      </c>
      <c r="P61" s="38">
        <v>0.67600000000000005</v>
      </c>
      <c r="Q61" s="28">
        <v>0.01</v>
      </c>
    </row>
    <row r="62" spans="1:17" x14ac:dyDescent="0.25">
      <c r="A62" s="7">
        <v>2</v>
      </c>
      <c r="B62" s="15"/>
      <c r="C62" s="11">
        <v>0.30599999999999999</v>
      </c>
      <c r="D62" s="9">
        <v>1.0999999999999999E-2</v>
      </c>
      <c r="J62" s="7">
        <v>2</v>
      </c>
      <c r="K62" s="15"/>
      <c r="L62" s="40">
        <v>0.79700000000000004</v>
      </c>
      <c r="M62" s="24">
        <v>2.5999999999999999E-2</v>
      </c>
      <c r="O62" s="7">
        <v>2</v>
      </c>
      <c r="P62" s="38">
        <v>0.65800000000000003</v>
      </c>
      <c r="Q62" s="28">
        <v>1.7999999999999999E-2</v>
      </c>
    </row>
    <row r="63" spans="1:17" ht="15.75" thickBot="1" x14ac:dyDescent="0.3">
      <c r="A63" s="8">
        <v>4</v>
      </c>
      <c r="B63" s="50"/>
      <c r="C63" s="13">
        <v>0.28799999999999998</v>
      </c>
      <c r="D63" s="10">
        <v>1.7999999999999999E-2</v>
      </c>
      <c r="J63" s="8">
        <v>4</v>
      </c>
      <c r="K63" s="50"/>
      <c r="L63" s="34">
        <v>0.76400000000000001</v>
      </c>
      <c r="M63" s="26">
        <v>3.3000000000000002E-2</v>
      </c>
      <c r="O63" s="8">
        <v>4</v>
      </c>
      <c r="P63" s="39">
        <v>0.63200000000000001</v>
      </c>
      <c r="Q63" s="29">
        <v>2.5999999999999999E-2</v>
      </c>
    </row>
    <row r="64" spans="1:17" x14ac:dyDescent="0.25">
      <c r="D64" s="16">
        <f>AVERAGE(D59:D63)</f>
        <v>1.1199999999999998E-2</v>
      </c>
      <c r="M64">
        <f>AVERAGE(M59:M63)</f>
        <v>1.7599999999999998E-2</v>
      </c>
      <c r="Q64">
        <f>AVERAGE(Q59:Q63)</f>
        <v>1.4199999999999999E-2</v>
      </c>
    </row>
    <row r="65" spans="1:17" ht="15.75" thickBot="1" x14ac:dyDescent="0.3"/>
    <row r="66" spans="1:17" ht="15.75" thickBot="1" x14ac:dyDescent="0.3">
      <c r="A66" s="99" t="s">
        <v>13</v>
      </c>
      <c r="B66" s="100"/>
      <c r="C66" s="100"/>
      <c r="D66" s="101"/>
      <c r="J66" s="21"/>
      <c r="K66" s="22"/>
      <c r="L66" s="22" t="s">
        <v>13</v>
      </c>
      <c r="M66" s="27"/>
      <c r="O66" s="35"/>
      <c r="P66" s="36" t="s">
        <v>13</v>
      </c>
      <c r="Q66" s="37"/>
    </row>
    <row r="67" spans="1:17" x14ac:dyDescent="0.25">
      <c r="A67" s="7">
        <v>0</v>
      </c>
      <c r="B67" s="15"/>
      <c r="C67" s="14">
        <v>0.69899999999999995</v>
      </c>
      <c r="D67" s="12"/>
      <c r="J67" s="7">
        <v>0</v>
      </c>
      <c r="K67" s="15"/>
      <c r="L67" s="1">
        <v>0.69299999999999995</v>
      </c>
      <c r="M67" s="24"/>
      <c r="O67" s="7">
        <v>0</v>
      </c>
      <c r="P67" s="38">
        <v>1.1579999999999999</v>
      </c>
      <c r="Q67" s="28"/>
    </row>
    <row r="68" spans="1:17" x14ac:dyDescent="0.25">
      <c r="A68" s="7">
        <v>0.25</v>
      </c>
      <c r="B68" s="15"/>
      <c r="C68" s="11">
        <v>0.68500000000000005</v>
      </c>
      <c r="D68" s="9">
        <v>1.4E-2</v>
      </c>
      <c r="J68" s="7">
        <v>0.25</v>
      </c>
      <c r="K68" s="15"/>
      <c r="L68" s="1">
        <v>0.68700000000000006</v>
      </c>
      <c r="M68" s="24">
        <v>7.0000000000000001E-3</v>
      </c>
      <c r="O68" s="7">
        <v>0.25</v>
      </c>
      <c r="P68" s="38">
        <v>1.1459999999999999</v>
      </c>
      <c r="Q68" s="28">
        <v>1.2999999999999999E-2</v>
      </c>
    </row>
    <row r="69" spans="1:17" x14ac:dyDescent="0.25">
      <c r="A69" s="7">
        <v>0.5</v>
      </c>
      <c r="B69" s="15"/>
      <c r="C69" s="11">
        <v>0.66500000000000004</v>
      </c>
      <c r="D69" s="9">
        <v>0.02</v>
      </c>
      <c r="J69" s="7">
        <v>0.5</v>
      </c>
      <c r="K69" s="15"/>
      <c r="L69" s="1">
        <v>0.67700000000000005</v>
      </c>
      <c r="M69" s="24">
        <v>8.9999999999999993E-3</v>
      </c>
      <c r="O69" s="7">
        <v>0.5</v>
      </c>
      <c r="P69" s="38">
        <v>1.129</v>
      </c>
      <c r="Q69" s="28">
        <v>1.6E-2</v>
      </c>
    </row>
    <row r="70" spans="1:17" x14ac:dyDescent="0.25">
      <c r="A70" s="7">
        <v>1</v>
      </c>
      <c r="B70" s="15"/>
      <c r="C70" s="11">
        <v>0.63700000000000001</v>
      </c>
      <c r="D70" s="9">
        <v>2.9000000000000001E-2</v>
      </c>
      <c r="J70" s="7">
        <v>1</v>
      </c>
      <c r="K70" s="15"/>
      <c r="L70" s="40">
        <v>0.65300000000000002</v>
      </c>
      <c r="M70" s="24">
        <v>2.4E-2</v>
      </c>
      <c r="O70" s="7">
        <v>1</v>
      </c>
      <c r="P70" s="38">
        <v>1.0960000000000001</v>
      </c>
      <c r="Q70" s="28">
        <v>3.3000000000000002E-2</v>
      </c>
    </row>
    <row r="71" spans="1:17" x14ac:dyDescent="0.25">
      <c r="A71" s="7">
        <v>2</v>
      </c>
      <c r="B71" s="15"/>
      <c r="C71" s="11">
        <v>0.59499999999999997</v>
      </c>
      <c r="D71" s="9">
        <v>4.1000000000000002E-2</v>
      </c>
      <c r="J71" s="7">
        <v>2</v>
      </c>
      <c r="K71" s="15"/>
      <c r="L71" s="40">
        <v>0.61899999999999999</v>
      </c>
      <c r="M71" s="24">
        <v>3.4000000000000002E-2</v>
      </c>
      <c r="O71" s="7">
        <v>2</v>
      </c>
      <c r="P71" s="38">
        <v>1.0549999999999999</v>
      </c>
      <c r="Q71" s="28">
        <v>4.1000000000000002E-2</v>
      </c>
    </row>
    <row r="72" spans="1:17" ht="15.75" thickBot="1" x14ac:dyDescent="0.3">
      <c r="A72" s="8">
        <v>4</v>
      </c>
      <c r="B72" s="50"/>
      <c r="C72" s="13">
        <v>0.53900000000000003</v>
      </c>
      <c r="D72" s="10">
        <v>5.6000000000000001E-2</v>
      </c>
      <c r="J72" s="8">
        <v>4</v>
      </c>
      <c r="K72" s="50"/>
      <c r="L72" s="34">
        <v>0.56899999999999995</v>
      </c>
      <c r="M72" s="26">
        <v>0.05</v>
      </c>
      <c r="O72" s="8">
        <v>4</v>
      </c>
      <c r="P72" s="39">
        <v>1.008</v>
      </c>
      <c r="Q72" s="29">
        <v>4.7E-2</v>
      </c>
    </row>
    <row r="73" spans="1:17" x14ac:dyDescent="0.25">
      <c r="D73" s="16">
        <f>AVERAGE(D68:D72)</f>
        <v>3.2000000000000001E-2</v>
      </c>
      <c r="M73">
        <f>AVERAGE(M68:M72)</f>
        <v>2.4800000000000003E-2</v>
      </c>
      <c r="Q73">
        <f>AVERAGE(Q68:Q72)</f>
        <v>3.0000000000000006E-2</v>
      </c>
    </row>
    <row r="74" spans="1:17" ht="15.75" thickBot="1" x14ac:dyDescent="0.3"/>
    <row r="75" spans="1:17" ht="15.75" thickBot="1" x14ac:dyDescent="0.3">
      <c r="A75" s="99" t="s">
        <v>14</v>
      </c>
      <c r="B75" s="100"/>
      <c r="C75" s="100"/>
      <c r="D75" s="101"/>
      <c r="J75" s="21"/>
      <c r="K75" s="22"/>
      <c r="L75" s="22" t="s">
        <v>14</v>
      </c>
      <c r="M75" s="27"/>
      <c r="O75" s="35"/>
      <c r="P75" s="36" t="s">
        <v>14</v>
      </c>
      <c r="Q75" s="37"/>
    </row>
    <row r="76" spans="1:17" x14ac:dyDescent="0.25">
      <c r="A76" s="7">
        <v>0</v>
      </c>
      <c r="B76" s="15"/>
      <c r="C76" s="14">
        <v>0.74399999999999999</v>
      </c>
      <c r="D76" s="12"/>
      <c r="J76" s="7">
        <v>0</v>
      </c>
      <c r="K76" s="15"/>
      <c r="L76" s="1">
        <v>0.72499999999999998</v>
      </c>
      <c r="M76" s="24"/>
      <c r="O76" s="7">
        <v>0</v>
      </c>
      <c r="P76" s="38">
        <v>0.92200000000000004</v>
      </c>
      <c r="Q76" s="28"/>
    </row>
    <row r="77" spans="1:17" x14ac:dyDescent="0.25">
      <c r="A77" s="7">
        <v>0.25</v>
      </c>
      <c r="B77" s="15"/>
      <c r="C77" s="11">
        <v>0.73099999999999998</v>
      </c>
      <c r="D77" s="9">
        <v>1.2999999999999999E-2</v>
      </c>
      <c r="J77" s="7">
        <v>0.25</v>
      </c>
      <c r="K77" s="15"/>
      <c r="L77" s="1">
        <v>0.71399999999999997</v>
      </c>
      <c r="M77" s="24">
        <v>1.0999999999999999E-2</v>
      </c>
      <c r="O77" s="7">
        <v>0.25</v>
      </c>
      <c r="P77" s="38">
        <v>0.91100000000000003</v>
      </c>
      <c r="Q77" s="28">
        <v>1.0999999999999999E-2</v>
      </c>
    </row>
    <row r="78" spans="1:17" x14ac:dyDescent="0.25">
      <c r="A78" s="7">
        <v>0.5</v>
      </c>
      <c r="B78" s="15"/>
      <c r="C78" s="11">
        <v>0.72599999999999998</v>
      </c>
      <c r="D78" s="9">
        <v>5.0000000000000001E-3</v>
      </c>
      <c r="J78" s="7">
        <v>0.5</v>
      </c>
      <c r="K78" s="15"/>
      <c r="L78" s="1">
        <v>0.70299999999999996</v>
      </c>
      <c r="M78" s="24">
        <v>0.01</v>
      </c>
      <c r="O78" s="7">
        <v>0.5</v>
      </c>
      <c r="P78" s="38">
        <v>0.88800000000000001</v>
      </c>
      <c r="Q78" s="28">
        <v>2.3E-2</v>
      </c>
    </row>
    <row r="79" spans="1:17" x14ac:dyDescent="0.25">
      <c r="A79" s="7">
        <v>1</v>
      </c>
      <c r="B79" s="15"/>
      <c r="C79" s="11">
        <v>0.71899999999999997</v>
      </c>
      <c r="D79" s="9">
        <v>6.0000000000000001E-3</v>
      </c>
      <c r="J79" s="7">
        <v>1</v>
      </c>
      <c r="K79" s="15"/>
      <c r="L79" s="40">
        <v>0.67700000000000005</v>
      </c>
      <c r="M79" s="24">
        <v>2.5999999999999999E-2</v>
      </c>
      <c r="O79" s="7">
        <v>1</v>
      </c>
      <c r="P79" s="38">
        <v>0.85799999999999998</v>
      </c>
      <c r="Q79" s="28">
        <v>0.03</v>
      </c>
    </row>
    <row r="80" spans="1:17" x14ac:dyDescent="0.25">
      <c r="A80" s="7">
        <v>2</v>
      </c>
      <c r="B80" s="15"/>
      <c r="C80" s="11">
        <v>0.71</v>
      </c>
      <c r="D80" s="9">
        <v>0.01</v>
      </c>
      <c r="J80" s="7">
        <v>2</v>
      </c>
      <c r="K80" s="15"/>
      <c r="L80" s="40">
        <v>0.64800000000000002</v>
      </c>
      <c r="M80" s="24">
        <v>2.9000000000000001E-2</v>
      </c>
      <c r="O80" s="7">
        <v>2</v>
      </c>
      <c r="P80" s="38">
        <v>0.81699999999999995</v>
      </c>
      <c r="Q80" s="28">
        <v>4.1000000000000002E-2</v>
      </c>
    </row>
    <row r="81" spans="1:17" ht="15.75" thickBot="1" x14ac:dyDescent="0.3">
      <c r="A81" s="8">
        <v>4</v>
      </c>
      <c r="B81" s="50"/>
      <c r="C81" s="13">
        <v>0.68</v>
      </c>
      <c r="D81" s="10">
        <v>0.03</v>
      </c>
      <c r="J81" s="8">
        <v>4</v>
      </c>
      <c r="K81" s="50"/>
      <c r="L81" s="34">
        <v>0.62</v>
      </c>
      <c r="M81" s="26">
        <v>2.8000000000000001E-2</v>
      </c>
      <c r="O81" s="8">
        <v>4</v>
      </c>
      <c r="P81" s="39">
        <v>0.76800000000000002</v>
      </c>
      <c r="Q81" s="29">
        <v>4.9000000000000002E-2</v>
      </c>
    </row>
    <row r="82" spans="1:17" x14ac:dyDescent="0.25">
      <c r="D82" s="16">
        <f>AVERAGE(D77:D81)</f>
        <v>1.2800000000000001E-2</v>
      </c>
      <c r="M82">
        <f>AVERAGE(M77:M81)</f>
        <v>2.0799999999999999E-2</v>
      </c>
      <c r="Q82">
        <f>AVERAGE(Q77:Q81)</f>
        <v>3.0800000000000004E-2</v>
      </c>
    </row>
    <row r="83" spans="1:17" ht="15.75" thickBot="1" x14ac:dyDescent="0.3">
      <c r="D83" s="16"/>
    </row>
    <row r="84" spans="1:17" x14ac:dyDescent="0.25">
      <c r="A84" s="21"/>
      <c r="B84" s="22"/>
      <c r="C84" s="22" t="s">
        <v>15</v>
      </c>
      <c r="D84" s="23"/>
      <c r="J84" s="21"/>
      <c r="K84" s="22"/>
      <c r="L84" s="22" t="s">
        <v>15</v>
      </c>
      <c r="M84" s="27"/>
      <c r="O84" s="35"/>
      <c r="P84" s="36" t="s">
        <v>15</v>
      </c>
      <c r="Q84" s="37"/>
    </row>
    <row r="85" spans="1:17" x14ac:dyDescent="0.25">
      <c r="A85" s="7">
        <v>0</v>
      </c>
      <c r="B85" s="15"/>
      <c r="C85" s="20">
        <v>0.67800000000000005</v>
      </c>
      <c r="D85" s="24"/>
      <c r="J85" s="7">
        <v>0</v>
      </c>
      <c r="K85" s="15"/>
      <c r="L85" s="1">
        <v>0.74199999999999999</v>
      </c>
      <c r="M85" s="24"/>
      <c r="O85" s="7">
        <v>0</v>
      </c>
      <c r="P85" s="38">
        <v>0.626</v>
      </c>
      <c r="Q85" s="28"/>
    </row>
    <row r="86" spans="1:17" x14ac:dyDescent="0.25">
      <c r="A86" s="7">
        <v>0.25</v>
      </c>
      <c r="B86" s="15"/>
      <c r="C86" s="20">
        <v>0.66600000000000004</v>
      </c>
      <c r="D86" s="32">
        <v>1.2E-2</v>
      </c>
      <c r="J86" s="7">
        <v>0.25</v>
      </c>
      <c r="K86" s="15"/>
      <c r="L86" s="1">
        <v>0.73499999999999999</v>
      </c>
      <c r="M86" s="24">
        <v>8.0000000000000002E-3</v>
      </c>
      <c r="O86" s="7">
        <v>0.25</v>
      </c>
      <c r="P86" s="38">
        <v>0.61399999999999999</v>
      </c>
      <c r="Q86" s="28">
        <v>1.2E-2</v>
      </c>
    </row>
    <row r="87" spans="1:17" x14ac:dyDescent="0.25">
      <c r="A87" s="7">
        <v>0.5</v>
      </c>
      <c r="B87" s="15"/>
      <c r="C87" s="20">
        <v>0.65400000000000003</v>
      </c>
      <c r="D87" s="32">
        <v>1.2E-2</v>
      </c>
      <c r="J87" s="7">
        <v>0.5</v>
      </c>
      <c r="K87" s="15"/>
      <c r="L87" s="1">
        <v>0.72699999999999998</v>
      </c>
      <c r="M87" s="24">
        <v>8.0000000000000002E-3</v>
      </c>
      <c r="O87" s="7">
        <v>0.5</v>
      </c>
      <c r="P87" s="38">
        <v>0.59899999999999998</v>
      </c>
      <c r="Q87" s="28">
        <v>1.4E-2</v>
      </c>
    </row>
    <row r="88" spans="1:17" x14ac:dyDescent="0.25">
      <c r="A88" s="7">
        <v>1</v>
      </c>
      <c r="B88" s="15"/>
      <c r="C88" s="20">
        <v>0.63400000000000001</v>
      </c>
      <c r="D88" s="32">
        <v>0.02</v>
      </c>
      <c r="J88" s="7">
        <v>1</v>
      </c>
      <c r="K88" s="15"/>
      <c r="L88" s="40">
        <v>0.70899999999999996</v>
      </c>
      <c r="M88" s="24">
        <v>1.7999999999999999E-2</v>
      </c>
      <c r="O88" s="7">
        <v>1</v>
      </c>
      <c r="P88" s="38">
        <v>0.57699999999999996</v>
      </c>
      <c r="Q88" s="28">
        <v>2.1999999999999999E-2</v>
      </c>
    </row>
    <row r="89" spans="1:17" x14ac:dyDescent="0.25">
      <c r="A89" s="7">
        <v>2</v>
      </c>
      <c r="B89" s="15"/>
      <c r="C89" s="20">
        <v>0.60799999999999998</v>
      </c>
      <c r="D89" s="32">
        <v>2.5999999999999999E-2</v>
      </c>
      <c r="J89" s="7">
        <v>2</v>
      </c>
      <c r="K89" s="15"/>
      <c r="L89" s="40">
        <v>0.67500000000000004</v>
      </c>
      <c r="M89" s="24">
        <v>3.3000000000000002E-2</v>
      </c>
      <c r="O89" s="7">
        <v>2</v>
      </c>
      <c r="P89" s="38">
        <v>0.54500000000000004</v>
      </c>
      <c r="Q89" s="28">
        <v>3.2000000000000001E-2</v>
      </c>
    </row>
    <row r="90" spans="1:17" ht="15.75" thickBot="1" x14ac:dyDescent="0.3">
      <c r="A90" s="8">
        <v>4</v>
      </c>
      <c r="B90" s="50"/>
      <c r="C90" s="25">
        <v>0.57499999999999996</v>
      </c>
      <c r="D90" s="33">
        <v>3.3000000000000002E-2</v>
      </c>
      <c r="J90" s="8">
        <v>4</v>
      </c>
      <c r="K90" s="50"/>
      <c r="L90" s="34">
        <v>0.61599999999999999</v>
      </c>
      <c r="M90" s="26">
        <v>5.8999999999999997E-2</v>
      </c>
      <c r="O90" s="8">
        <v>4</v>
      </c>
      <c r="P90" s="39">
        <v>0.503</v>
      </c>
      <c r="Q90" s="29">
        <v>4.2999999999999997E-2</v>
      </c>
    </row>
    <row r="91" spans="1:17" x14ac:dyDescent="0.25">
      <c r="D91">
        <f>AVERAGE(D86:D90)</f>
        <v>2.06E-2</v>
      </c>
      <c r="M91">
        <f>AVERAGE(M86:M90)</f>
        <v>2.52E-2</v>
      </c>
      <c r="Q91">
        <f>AVERAGE(Q86:Q90)</f>
        <v>2.46E-2</v>
      </c>
    </row>
    <row r="92" spans="1:17" ht="15.75" thickBot="1" x14ac:dyDescent="0.3"/>
    <row r="93" spans="1:17" x14ac:dyDescent="0.25">
      <c r="A93" s="21"/>
      <c r="B93" s="22"/>
      <c r="C93" s="22" t="s">
        <v>16</v>
      </c>
      <c r="D93" s="27"/>
      <c r="J93" s="21"/>
      <c r="K93" s="22"/>
      <c r="L93" s="22" t="s">
        <v>16</v>
      </c>
      <c r="M93" s="27"/>
      <c r="O93" s="35"/>
      <c r="P93" s="36" t="s">
        <v>16</v>
      </c>
      <c r="Q93" s="37"/>
    </row>
    <row r="94" spans="1:17" x14ac:dyDescent="0.25">
      <c r="A94" s="7">
        <v>0</v>
      </c>
      <c r="B94" s="15"/>
      <c r="C94" s="20">
        <v>0.72599999999999998</v>
      </c>
      <c r="D94" s="24"/>
      <c r="J94" s="7">
        <v>0</v>
      </c>
      <c r="K94" s="15"/>
      <c r="L94" s="1">
        <v>0.66300000000000003</v>
      </c>
      <c r="M94" s="24"/>
      <c r="O94" s="7">
        <v>0</v>
      </c>
      <c r="P94" s="38">
        <v>0.99199999999999999</v>
      </c>
      <c r="Q94" s="28"/>
    </row>
    <row r="95" spans="1:17" x14ac:dyDescent="0.25">
      <c r="A95" s="7">
        <v>0.25</v>
      </c>
      <c r="B95" s="15"/>
      <c r="C95" s="20">
        <v>0.71499999999999997</v>
      </c>
      <c r="D95" s="30">
        <v>0.01</v>
      </c>
      <c r="J95" s="7">
        <v>0.25</v>
      </c>
      <c r="K95" s="15"/>
      <c r="L95" s="1">
        <v>0.65600000000000003</v>
      </c>
      <c r="M95" s="24">
        <v>7.0000000000000001E-3</v>
      </c>
      <c r="O95" s="7">
        <v>0.25</v>
      </c>
      <c r="P95" s="38">
        <v>0.98399999999999999</v>
      </c>
      <c r="Q95" s="28">
        <v>8.0000000000000002E-3</v>
      </c>
    </row>
    <row r="96" spans="1:17" x14ac:dyDescent="0.25">
      <c r="A96" s="7">
        <v>0.5</v>
      </c>
      <c r="B96" s="15"/>
      <c r="C96" s="20">
        <v>0.70199999999999996</v>
      </c>
      <c r="D96" s="30">
        <v>1.4E-2</v>
      </c>
      <c r="J96" s="7">
        <v>0.5</v>
      </c>
      <c r="K96" s="15"/>
      <c r="L96" s="1">
        <v>0.64500000000000002</v>
      </c>
      <c r="M96" s="24">
        <v>1.0999999999999999E-2</v>
      </c>
      <c r="O96" s="7">
        <v>0.5</v>
      </c>
      <c r="P96" s="38">
        <v>0.97199999999999998</v>
      </c>
      <c r="Q96" s="28">
        <v>1.2E-2</v>
      </c>
    </row>
    <row r="97" spans="1:17" x14ac:dyDescent="0.25">
      <c r="A97" s="7">
        <v>1</v>
      </c>
      <c r="B97" s="15"/>
      <c r="C97" s="20">
        <v>0.67900000000000005</v>
      </c>
      <c r="D97" s="30">
        <v>2.3E-2</v>
      </c>
      <c r="J97" s="7">
        <v>1</v>
      </c>
      <c r="K97" s="15"/>
      <c r="L97" s="40">
        <v>0.63</v>
      </c>
      <c r="M97" s="24">
        <v>1.6E-2</v>
      </c>
      <c r="O97" s="7">
        <v>1</v>
      </c>
      <c r="P97" s="38">
        <v>0.95299999999999996</v>
      </c>
      <c r="Q97" s="28">
        <v>0.02</v>
      </c>
    </row>
    <row r="98" spans="1:17" x14ac:dyDescent="0.25">
      <c r="A98" s="7">
        <v>2</v>
      </c>
      <c r="B98" s="15"/>
      <c r="C98" s="20">
        <v>0.64600000000000002</v>
      </c>
      <c r="D98" s="30">
        <v>3.3000000000000002E-2</v>
      </c>
      <c r="J98" s="7">
        <v>2</v>
      </c>
      <c r="K98" s="15"/>
      <c r="L98" s="40">
        <v>0.60499999999999998</v>
      </c>
      <c r="M98" s="24">
        <v>2.5000000000000001E-2</v>
      </c>
      <c r="O98" s="7">
        <v>2</v>
      </c>
      <c r="P98" s="38">
        <v>0.92400000000000004</v>
      </c>
      <c r="Q98" s="28">
        <v>2.9000000000000001E-2</v>
      </c>
    </row>
    <row r="99" spans="1:17" ht="15.75" thickBot="1" x14ac:dyDescent="0.3">
      <c r="A99" s="8">
        <v>4</v>
      </c>
      <c r="B99" s="50"/>
      <c r="C99" s="25">
        <v>0.59399999999999997</v>
      </c>
      <c r="D99" s="31">
        <v>5.1999999999999998E-2</v>
      </c>
      <c r="J99" s="8">
        <v>4</v>
      </c>
      <c r="K99" s="50"/>
      <c r="L99" s="34">
        <v>0.56599999999999995</v>
      </c>
      <c r="M99" s="26">
        <v>3.9E-2</v>
      </c>
      <c r="O99" s="8">
        <v>4</v>
      </c>
      <c r="P99" s="39">
        <v>0.86199999999999999</v>
      </c>
      <c r="Q99" s="29">
        <v>6.2E-2</v>
      </c>
    </row>
    <row r="100" spans="1:17" x14ac:dyDescent="0.25">
      <c r="D100">
        <f>AVERAGE(D95:D99)</f>
        <v>2.64E-2</v>
      </c>
      <c r="M100">
        <f>AVERAGE(M95:M99)</f>
        <v>1.9599999999999999E-2</v>
      </c>
      <c r="Q100">
        <f>AVERAGE(Q95:Q99)</f>
        <v>2.6200000000000001E-2</v>
      </c>
    </row>
    <row r="101" spans="1:17" ht="15.75" thickBot="1" x14ac:dyDescent="0.3"/>
    <row r="102" spans="1:17" x14ac:dyDescent="0.25">
      <c r="A102" s="21"/>
      <c r="B102" s="22"/>
      <c r="C102" s="22" t="s">
        <v>17</v>
      </c>
      <c r="D102" s="27"/>
      <c r="J102" s="35"/>
      <c r="K102" s="36"/>
      <c r="L102" s="36" t="s">
        <v>17</v>
      </c>
      <c r="M102" s="37"/>
      <c r="O102" s="35"/>
      <c r="P102" s="36" t="s">
        <v>17</v>
      </c>
      <c r="Q102" s="37"/>
    </row>
    <row r="103" spans="1:17" x14ac:dyDescent="0.25">
      <c r="A103" s="7">
        <v>0</v>
      </c>
      <c r="B103" s="15"/>
      <c r="C103" s="20">
        <v>0.72599999999999998</v>
      </c>
      <c r="D103" s="24"/>
      <c r="J103" s="7">
        <v>0</v>
      </c>
      <c r="K103" s="15"/>
      <c r="L103" s="38">
        <v>0.69499999999999995</v>
      </c>
      <c r="M103" s="28"/>
      <c r="O103" s="7">
        <v>0</v>
      </c>
      <c r="P103" s="38">
        <v>0.66100000000000003</v>
      </c>
      <c r="Q103" s="28"/>
    </row>
    <row r="104" spans="1:17" x14ac:dyDescent="0.25">
      <c r="A104" s="7">
        <v>0.25</v>
      </c>
      <c r="B104" s="15"/>
      <c r="C104" s="20">
        <v>0.71499999999999997</v>
      </c>
      <c r="D104" s="30">
        <v>0.01</v>
      </c>
      <c r="J104" s="7">
        <v>0.25</v>
      </c>
      <c r="K104" s="15"/>
      <c r="L104" s="38">
        <v>0.69</v>
      </c>
      <c r="M104" s="28">
        <v>5.0000000000000001E-3</v>
      </c>
      <c r="O104" s="7">
        <v>0.25</v>
      </c>
      <c r="P104" s="38">
        <v>0.65600000000000003</v>
      </c>
      <c r="Q104" s="28">
        <v>6.0000000000000001E-3</v>
      </c>
    </row>
    <row r="105" spans="1:17" x14ac:dyDescent="0.25">
      <c r="A105" s="7">
        <v>0.5</v>
      </c>
      <c r="B105" s="15"/>
      <c r="C105" s="20">
        <v>0.70199999999999996</v>
      </c>
      <c r="D105" s="30">
        <v>1.4E-2</v>
      </c>
      <c r="J105" s="7">
        <v>0.5</v>
      </c>
      <c r="K105" s="15"/>
      <c r="L105" s="38">
        <v>0.68100000000000005</v>
      </c>
      <c r="M105" s="28">
        <v>8.0000000000000002E-3</v>
      </c>
      <c r="O105" s="7">
        <v>0.5</v>
      </c>
      <c r="P105" s="38">
        <v>0.64700000000000002</v>
      </c>
      <c r="Q105" s="28">
        <v>8.0000000000000002E-3</v>
      </c>
    </row>
    <row r="106" spans="1:17" x14ac:dyDescent="0.25">
      <c r="A106" s="7">
        <v>1</v>
      </c>
      <c r="B106" s="15"/>
      <c r="C106" s="20">
        <v>0.67900000000000005</v>
      </c>
      <c r="D106" s="30">
        <v>2.3E-2</v>
      </c>
      <c r="J106" s="7">
        <v>1</v>
      </c>
      <c r="K106" s="15"/>
      <c r="L106" s="38">
        <v>0.66800000000000004</v>
      </c>
      <c r="M106" s="28">
        <v>1.2999999999999999E-2</v>
      </c>
      <c r="O106" s="7">
        <v>1</v>
      </c>
      <c r="P106" s="38">
        <v>0.63500000000000001</v>
      </c>
      <c r="Q106" s="28">
        <v>1.2E-2</v>
      </c>
    </row>
    <row r="107" spans="1:17" x14ac:dyDescent="0.25">
      <c r="A107" s="7">
        <v>2</v>
      </c>
      <c r="B107" s="15"/>
      <c r="C107" s="20">
        <v>0.64600000000000002</v>
      </c>
      <c r="D107" s="30">
        <v>3.3000000000000002E-2</v>
      </c>
      <c r="J107" s="7">
        <v>2</v>
      </c>
      <c r="K107" s="15"/>
      <c r="L107" s="38">
        <v>0.65200000000000002</v>
      </c>
      <c r="M107" s="28">
        <v>1.6E-2</v>
      </c>
      <c r="O107" s="7">
        <v>2</v>
      </c>
      <c r="P107" s="38">
        <v>0.61599999999999999</v>
      </c>
      <c r="Q107" s="28">
        <v>0.02</v>
      </c>
    </row>
    <row r="108" spans="1:17" ht="15.75" thickBot="1" x14ac:dyDescent="0.3">
      <c r="A108" s="8">
        <v>4</v>
      </c>
      <c r="B108" s="50"/>
      <c r="C108" s="25">
        <v>0.59399999999999997</v>
      </c>
      <c r="D108" s="31">
        <v>5.1999999999999998E-2</v>
      </c>
      <c r="J108" s="8">
        <v>4</v>
      </c>
      <c r="K108" s="50"/>
      <c r="L108" s="39">
        <v>0.627</v>
      </c>
      <c r="M108" s="29">
        <v>2.5000000000000001E-2</v>
      </c>
      <c r="O108" s="8">
        <v>4</v>
      </c>
      <c r="P108" s="39">
        <v>0.59099999999999997</v>
      </c>
      <c r="Q108" s="29">
        <v>2.5000000000000001E-2</v>
      </c>
    </row>
    <row r="109" spans="1:17" x14ac:dyDescent="0.25">
      <c r="D109">
        <f>AVERAGE(D104:D108)</f>
        <v>2.64E-2</v>
      </c>
      <c r="E109" s="1"/>
      <c r="F109" s="1"/>
      <c r="G109" s="1"/>
      <c r="H109" s="1"/>
      <c r="I109" s="1"/>
      <c r="J109" s="22"/>
      <c r="K109" s="1"/>
      <c r="L109" s="1"/>
      <c r="M109" s="22">
        <f>AVERAGE(M104:M108)</f>
        <v>1.34E-2</v>
      </c>
      <c r="N109" s="1"/>
      <c r="Q109">
        <f>AVERAGE(Q104:Q108)</f>
        <v>1.4200000000000001E-2</v>
      </c>
    </row>
    <row r="110" spans="1:17" ht="15.75" thickBot="1" x14ac:dyDescent="0.3">
      <c r="L110" s="34"/>
      <c r="M110" s="34"/>
      <c r="N110" s="1"/>
    </row>
    <row r="111" spans="1:17" x14ac:dyDescent="0.25">
      <c r="J111" s="35"/>
      <c r="K111" s="36"/>
      <c r="L111" s="36" t="s">
        <v>18</v>
      </c>
      <c r="M111" s="37"/>
      <c r="O111" s="35"/>
      <c r="P111" s="36" t="s">
        <v>18</v>
      </c>
      <c r="Q111" s="37"/>
    </row>
    <row r="112" spans="1:17" x14ac:dyDescent="0.25">
      <c r="J112" s="7">
        <v>0</v>
      </c>
      <c r="K112" s="15"/>
      <c r="L112" s="38">
        <v>0.61699999999999999</v>
      </c>
      <c r="M112" s="28"/>
      <c r="O112" s="7">
        <v>0</v>
      </c>
      <c r="P112" s="38">
        <v>1.304</v>
      </c>
      <c r="Q112" s="28"/>
    </row>
    <row r="113" spans="10:17" x14ac:dyDescent="0.25">
      <c r="J113" s="7">
        <v>0.25</v>
      </c>
      <c r="K113" s="15"/>
      <c r="L113" s="38">
        <v>0.60799999999999998</v>
      </c>
      <c r="M113" s="28">
        <v>0.01</v>
      </c>
      <c r="O113" s="7">
        <v>0.25</v>
      </c>
      <c r="P113" s="38">
        <v>1.2929999999999999</v>
      </c>
      <c r="Q113" s="28">
        <v>1.0999999999999999E-2</v>
      </c>
    </row>
    <row r="114" spans="10:17" x14ac:dyDescent="0.25">
      <c r="J114" s="7">
        <v>0.5</v>
      </c>
      <c r="K114" s="15"/>
      <c r="L114" s="38">
        <v>0.59799999999999998</v>
      </c>
      <c r="M114" s="28">
        <v>0.01</v>
      </c>
      <c r="O114" s="7">
        <v>0.5</v>
      </c>
      <c r="P114" s="38">
        <v>1.272</v>
      </c>
      <c r="Q114" s="28">
        <v>2.1000000000000001E-2</v>
      </c>
    </row>
    <row r="115" spans="10:17" x14ac:dyDescent="0.25">
      <c r="J115" s="7">
        <v>1</v>
      </c>
      <c r="K115" s="15"/>
      <c r="L115" s="38">
        <v>0.58299999999999996</v>
      </c>
      <c r="M115" s="28">
        <v>1.4999999999999999E-2</v>
      </c>
      <c r="O115" s="7">
        <v>1</v>
      </c>
      <c r="P115" s="38">
        <v>1.234</v>
      </c>
      <c r="Q115" s="28">
        <v>3.7999999999999999E-2</v>
      </c>
    </row>
    <row r="116" spans="10:17" x14ac:dyDescent="0.25">
      <c r="J116" s="7">
        <v>2</v>
      </c>
      <c r="K116" s="15"/>
      <c r="L116" s="38">
        <v>0.56000000000000005</v>
      </c>
      <c r="M116" s="28">
        <v>2.1999999999999999E-2</v>
      </c>
      <c r="O116" s="7">
        <v>2</v>
      </c>
      <c r="P116" s="38">
        <v>1.18</v>
      </c>
      <c r="Q116" s="28">
        <v>5.3999999999999999E-2</v>
      </c>
    </row>
    <row r="117" spans="10:17" ht="15.75" thickBot="1" x14ac:dyDescent="0.3">
      <c r="J117" s="8">
        <v>4</v>
      </c>
      <c r="K117" s="50"/>
      <c r="L117" s="39">
        <v>0.52700000000000002</v>
      </c>
      <c r="M117" s="29">
        <v>3.3000000000000002E-2</v>
      </c>
      <c r="O117" s="8">
        <v>4</v>
      </c>
      <c r="P117" s="39">
        <v>1.101</v>
      </c>
      <c r="Q117" s="29">
        <v>7.9000000000000001E-2</v>
      </c>
    </row>
    <row r="118" spans="10:17" x14ac:dyDescent="0.25">
      <c r="M118">
        <f>AVERAGE(M113:M117)</f>
        <v>1.7999999999999999E-2</v>
      </c>
      <c r="Q118">
        <f>AVERAGE(Q113:Q117)</f>
        <v>4.0600000000000004E-2</v>
      </c>
    </row>
    <row r="119" spans="10:17" ht="15.75" thickBot="1" x14ac:dyDescent="0.3"/>
    <row r="120" spans="10:17" x14ac:dyDescent="0.25">
      <c r="J120" s="35"/>
      <c r="K120" s="36"/>
      <c r="L120" s="36" t="s">
        <v>19</v>
      </c>
      <c r="M120" s="37"/>
      <c r="O120" s="35"/>
      <c r="P120" s="36" t="s">
        <v>19</v>
      </c>
      <c r="Q120" s="37"/>
    </row>
    <row r="121" spans="10:17" x14ac:dyDescent="0.25">
      <c r="J121" s="7">
        <v>0</v>
      </c>
      <c r="K121" s="15"/>
      <c r="L121" s="38">
        <v>0.74099999999999999</v>
      </c>
      <c r="M121" s="28"/>
      <c r="O121" s="7">
        <v>0</v>
      </c>
      <c r="P121" s="38">
        <v>0.59099999999999997</v>
      </c>
      <c r="Q121" s="28"/>
    </row>
    <row r="122" spans="10:17" x14ac:dyDescent="0.25">
      <c r="J122" s="7">
        <v>0.25</v>
      </c>
      <c r="K122" s="15"/>
      <c r="L122" s="38">
        <v>0.72799999999999998</v>
      </c>
      <c r="M122" s="28">
        <v>1.2999999999999999E-2</v>
      </c>
      <c r="O122" s="7">
        <v>0.25</v>
      </c>
      <c r="P122" s="38">
        <v>0.58099999999999996</v>
      </c>
      <c r="Q122" s="28">
        <v>0.01</v>
      </c>
    </row>
    <row r="123" spans="10:17" x14ac:dyDescent="0.25">
      <c r="J123" s="7">
        <v>0.5</v>
      </c>
      <c r="K123" s="15"/>
      <c r="L123" s="38">
        <v>0.71499999999999997</v>
      </c>
      <c r="M123" s="28">
        <v>1.2999999999999999E-2</v>
      </c>
      <c r="O123" s="7">
        <v>0.5</v>
      </c>
      <c r="P123" s="38">
        <v>0.57399999999999995</v>
      </c>
      <c r="Q123" s="28">
        <v>6.0000000000000001E-3</v>
      </c>
    </row>
    <row r="124" spans="10:17" x14ac:dyDescent="0.25">
      <c r="J124" s="7">
        <v>1</v>
      </c>
      <c r="K124" s="15"/>
      <c r="L124" s="38">
        <v>0.69499999999999995</v>
      </c>
      <c r="M124" s="28">
        <v>0.02</v>
      </c>
      <c r="O124" s="7">
        <v>1</v>
      </c>
      <c r="P124" s="38">
        <v>0.55900000000000005</v>
      </c>
      <c r="Q124" s="28">
        <v>1.6E-2</v>
      </c>
    </row>
    <row r="125" spans="10:17" x14ac:dyDescent="0.25">
      <c r="J125" s="7">
        <v>2</v>
      </c>
      <c r="K125" s="15"/>
      <c r="L125" s="38">
        <v>0.67700000000000005</v>
      </c>
      <c r="M125" s="28">
        <v>1.9E-2</v>
      </c>
      <c r="O125" s="7">
        <v>2</v>
      </c>
      <c r="P125" s="38">
        <v>0.53600000000000003</v>
      </c>
      <c r="Q125" s="28">
        <v>2.3E-2</v>
      </c>
    </row>
    <row r="126" spans="10:17" ht="15.75" thickBot="1" x14ac:dyDescent="0.3">
      <c r="J126" s="8">
        <v>4</v>
      </c>
      <c r="K126" s="50"/>
      <c r="L126" s="39">
        <v>0.65</v>
      </c>
      <c r="M126" s="29">
        <v>2.5999999999999999E-2</v>
      </c>
      <c r="O126" s="8">
        <v>4</v>
      </c>
      <c r="P126" s="39">
        <v>0.498</v>
      </c>
      <c r="Q126" s="29">
        <v>3.7999999999999999E-2</v>
      </c>
    </row>
    <row r="127" spans="10:17" x14ac:dyDescent="0.25">
      <c r="M127">
        <f>AVERAGE(M122:M126)</f>
        <v>1.8200000000000001E-2</v>
      </c>
      <c r="Q127">
        <f>AVERAGE(Q122:Q126)</f>
        <v>1.8599999999999998E-2</v>
      </c>
    </row>
    <row r="128" spans="10:17" ht="15.75" thickBot="1" x14ac:dyDescent="0.3"/>
    <row r="129" spans="10:17" x14ac:dyDescent="0.25">
      <c r="J129" s="35"/>
      <c r="K129" s="36"/>
      <c r="L129" s="36" t="s">
        <v>20</v>
      </c>
      <c r="M129" s="37"/>
      <c r="O129" s="35"/>
      <c r="P129" s="36" t="s">
        <v>20</v>
      </c>
      <c r="Q129" s="37"/>
    </row>
    <row r="130" spans="10:17" x14ac:dyDescent="0.25">
      <c r="J130" s="7">
        <v>0</v>
      </c>
      <c r="K130" s="15"/>
      <c r="L130" s="38">
        <v>0.67800000000000005</v>
      </c>
      <c r="M130" s="28"/>
      <c r="O130" s="7">
        <v>0</v>
      </c>
      <c r="P130" s="38">
        <v>0.70099999999999996</v>
      </c>
      <c r="Q130" s="28"/>
    </row>
    <row r="131" spans="10:17" x14ac:dyDescent="0.25">
      <c r="J131" s="7">
        <v>0.25</v>
      </c>
      <c r="K131" s="15"/>
      <c r="L131" s="38">
        <v>0.67200000000000004</v>
      </c>
      <c r="M131" s="28">
        <v>7.0000000000000001E-3</v>
      </c>
      <c r="O131" s="7">
        <v>0.25</v>
      </c>
      <c r="P131" s="38">
        <v>0.69399999999999995</v>
      </c>
      <c r="Q131" s="28">
        <v>7.0000000000000001E-3</v>
      </c>
    </row>
    <row r="132" spans="10:17" x14ac:dyDescent="0.25">
      <c r="J132" s="7">
        <v>0.5</v>
      </c>
      <c r="K132" s="15"/>
      <c r="L132" s="38">
        <v>0.66100000000000003</v>
      </c>
      <c r="M132" s="28">
        <v>1.0999999999999999E-2</v>
      </c>
      <c r="O132" s="7">
        <v>0.5</v>
      </c>
      <c r="P132" s="38">
        <v>0.68799999999999994</v>
      </c>
      <c r="Q132" s="28">
        <v>6.0000000000000001E-3</v>
      </c>
    </row>
    <row r="133" spans="10:17" x14ac:dyDescent="0.25">
      <c r="J133" s="7">
        <v>1</v>
      </c>
      <c r="K133" s="15"/>
      <c r="L133" s="38">
        <v>0.63900000000000001</v>
      </c>
      <c r="M133" s="28">
        <v>2.1999999999999999E-2</v>
      </c>
      <c r="O133" s="7">
        <v>1</v>
      </c>
      <c r="P133" s="38">
        <v>0.67700000000000005</v>
      </c>
      <c r="Q133" s="28">
        <v>1.0999999999999999E-2</v>
      </c>
    </row>
    <row r="134" spans="10:17" x14ac:dyDescent="0.25">
      <c r="J134" s="7">
        <v>2</v>
      </c>
      <c r="K134" s="15"/>
      <c r="L134" s="38">
        <v>0.60799999999999998</v>
      </c>
      <c r="M134" s="28">
        <v>3.2000000000000001E-2</v>
      </c>
      <c r="O134" s="7">
        <v>2</v>
      </c>
      <c r="P134" s="38">
        <v>0.65800000000000003</v>
      </c>
      <c r="Q134" s="28">
        <v>1.9E-2</v>
      </c>
    </row>
    <row r="135" spans="10:17" ht="15.75" thickBot="1" x14ac:dyDescent="0.3">
      <c r="J135" s="8">
        <v>4</v>
      </c>
      <c r="K135" s="50"/>
      <c r="L135" s="39">
        <v>0.55800000000000005</v>
      </c>
      <c r="M135" s="29">
        <v>0.05</v>
      </c>
      <c r="O135" s="8">
        <v>4</v>
      </c>
      <c r="P135" s="39">
        <v>0.63400000000000001</v>
      </c>
      <c r="Q135" s="29">
        <v>2.5000000000000001E-2</v>
      </c>
    </row>
    <row r="136" spans="10:17" x14ac:dyDescent="0.25">
      <c r="M136">
        <f>AVERAGE(M131:M135)</f>
        <v>2.4399999999999998E-2</v>
      </c>
      <c r="Q136">
        <f>AVERAGE(Q131:Q135)</f>
        <v>1.3600000000000001E-2</v>
      </c>
    </row>
  </sheetData>
  <mergeCells count="14">
    <mergeCell ref="A1:D1"/>
    <mergeCell ref="J1:M1"/>
    <mergeCell ref="O1:Q1"/>
    <mergeCell ref="A3:D3"/>
    <mergeCell ref="J3:M3"/>
    <mergeCell ref="O3:Q3"/>
    <mergeCell ref="A66:D66"/>
    <mergeCell ref="A75:D75"/>
    <mergeCell ref="A12:D12"/>
    <mergeCell ref="A21:D21"/>
    <mergeCell ref="A30:D30"/>
    <mergeCell ref="A39:D39"/>
    <mergeCell ref="A48:D48"/>
    <mergeCell ref="A57:D57"/>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65"/>
  <sheetViews>
    <sheetView zoomScale="10" zoomScaleNormal="10" workbookViewId="0">
      <selection activeCell="J26" sqref="J26:K26"/>
    </sheetView>
  </sheetViews>
  <sheetFormatPr defaultRowHeight="15" x14ac:dyDescent="0.25"/>
  <cols>
    <col min="1" max="1" width="33.5703125" bestFit="1" customWidth="1"/>
    <col min="2" max="2" width="25" bestFit="1" customWidth="1"/>
    <col min="3" max="3" width="45.85546875" bestFit="1" customWidth="1"/>
    <col min="5" max="5" width="33.85546875" bestFit="1" customWidth="1"/>
    <col min="6" max="6" width="25" bestFit="1" customWidth="1"/>
    <col min="7" max="7" width="46" bestFit="1" customWidth="1"/>
    <col min="9" max="9" width="33.85546875" bestFit="1" customWidth="1"/>
    <col min="10" max="10" width="25" bestFit="1" customWidth="1"/>
    <col min="11" max="11" width="46" bestFit="1" customWidth="1"/>
  </cols>
  <sheetData>
    <row r="1" spans="1:11" ht="16.5" thickBot="1" x14ac:dyDescent="0.3">
      <c r="A1" s="102" t="s">
        <v>123</v>
      </c>
      <c r="B1" s="102"/>
      <c r="C1" s="102"/>
      <c r="E1" s="107" t="s">
        <v>124</v>
      </c>
      <c r="F1" s="107"/>
      <c r="G1" s="107"/>
      <c r="I1" s="106" t="s">
        <v>125</v>
      </c>
      <c r="J1" s="106"/>
      <c r="K1" s="106"/>
    </row>
    <row r="2" spans="1:11" ht="34.5" customHeight="1" thickBot="1" x14ac:dyDescent="0.3">
      <c r="A2" s="17" t="s">
        <v>1</v>
      </c>
      <c r="B2" s="18" t="s">
        <v>2</v>
      </c>
      <c r="C2" s="19" t="s">
        <v>3</v>
      </c>
      <c r="E2" s="4" t="s">
        <v>1</v>
      </c>
      <c r="F2" s="5" t="s">
        <v>2</v>
      </c>
      <c r="G2" s="6" t="s">
        <v>3</v>
      </c>
      <c r="I2" s="4" t="s">
        <v>1</v>
      </c>
      <c r="J2" s="5" t="s">
        <v>2</v>
      </c>
      <c r="K2" s="6" t="s">
        <v>3</v>
      </c>
    </row>
    <row r="3" spans="1:11" ht="18.75" customHeight="1" thickBot="1" x14ac:dyDescent="0.3">
      <c r="A3" s="99" t="s">
        <v>126</v>
      </c>
      <c r="B3" s="100"/>
      <c r="C3" s="101"/>
      <c r="E3" s="108" t="s">
        <v>126</v>
      </c>
      <c r="F3" s="109"/>
      <c r="G3" s="110"/>
      <c r="I3" s="99" t="s">
        <v>126</v>
      </c>
      <c r="J3" s="100"/>
      <c r="K3" s="101"/>
    </row>
    <row r="4" spans="1:11" x14ac:dyDescent="0.25">
      <c r="A4" s="7">
        <v>0</v>
      </c>
      <c r="B4" s="14">
        <v>0.88200000000000001</v>
      </c>
      <c r="C4" s="16" t="e">
        <f>AVERAGE(#REF!)</f>
        <v>#REF!</v>
      </c>
      <c r="E4" s="7">
        <v>0</v>
      </c>
      <c r="F4" s="14">
        <v>0.49299999999999999</v>
      </c>
      <c r="G4" s="12"/>
      <c r="I4" s="7">
        <v>0</v>
      </c>
      <c r="J4" s="14">
        <v>1.0429999999999999</v>
      </c>
      <c r="K4" s="12"/>
    </row>
    <row r="5" spans="1:11" x14ac:dyDescent="0.25">
      <c r="A5" s="7">
        <v>0.25</v>
      </c>
      <c r="B5" s="11">
        <v>0.84799999999999998</v>
      </c>
      <c r="C5" s="9">
        <v>3.4000000000000002E-2</v>
      </c>
      <c r="E5" s="7">
        <v>0.25</v>
      </c>
      <c r="F5" s="11">
        <v>0.48299999999999998</v>
      </c>
      <c r="G5" s="9">
        <v>0.01</v>
      </c>
      <c r="I5" s="7">
        <v>0.25</v>
      </c>
      <c r="J5" s="11">
        <v>1.0369999999999999</v>
      </c>
      <c r="K5" s="9">
        <v>6.0000000000000001E-3</v>
      </c>
    </row>
    <row r="6" spans="1:11" x14ac:dyDescent="0.25">
      <c r="A6" s="7">
        <v>0.5</v>
      </c>
      <c r="B6" s="11">
        <v>0.81</v>
      </c>
      <c r="C6" s="9">
        <v>3.7999999999999999E-2</v>
      </c>
      <c r="E6" s="7">
        <v>0.5</v>
      </c>
      <c r="F6" s="11">
        <v>0.47399999999999998</v>
      </c>
      <c r="G6" s="9">
        <v>8.9999999999999993E-3</v>
      </c>
      <c r="I6" s="7">
        <v>0.5</v>
      </c>
      <c r="J6" s="11">
        <v>1.0309999999999999</v>
      </c>
      <c r="K6" s="9">
        <v>6.0000000000000001E-3</v>
      </c>
    </row>
    <row r="7" spans="1:11" x14ac:dyDescent="0.25">
      <c r="A7" s="7">
        <v>1</v>
      </c>
      <c r="B7" s="11">
        <v>0.754</v>
      </c>
      <c r="C7" s="9">
        <v>5.6000000000000001E-2</v>
      </c>
      <c r="E7" s="7">
        <v>1</v>
      </c>
      <c r="F7" s="11">
        <v>0.45500000000000002</v>
      </c>
      <c r="G7" s="9">
        <v>0.02</v>
      </c>
      <c r="I7" s="7">
        <v>1</v>
      </c>
      <c r="J7" s="11">
        <v>1.012</v>
      </c>
      <c r="K7" s="9">
        <v>1.9E-2</v>
      </c>
    </row>
    <row r="8" spans="1:11" x14ac:dyDescent="0.25">
      <c r="A8" s="7">
        <v>2</v>
      </c>
      <c r="B8" s="11">
        <v>0.69899999999999995</v>
      </c>
      <c r="C8" s="9">
        <v>5.6000000000000001E-2</v>
      </c>
      <c r="E8" s="7">
        <v>2</v>
      </c>
      <c r="F8" s="11">
        <v>0.42599999999999999</v>
      </c>
      <c r="G8" s="9">
        <v>2.9000000000000001E-2</v>
      </c>
      <c r="I8" s="7">
        <v>2</v>
      </c>
      <c r="J8" s="11">
        <v>0.98</v>
      </c>
      <c r="K8" s="9">
        <v>3.2000000000000001E-2</v>
      </c>
    </row>
    <row r="9" spans="1:11" ht="15.75" thickBot="1" x14ac:dyDescent="0.3">
      <c r="A9" s="8">
        <v>4</v>
      </c>
      <c r="B9" s="13">
        <v>0.64800000000000002</v>
      </c>
      <c r="C9" s="10">
        <v>5.0999999999999997E-2</v>
      </c>
      <c r="E9" s="8">
        <v>4</v>
      </c>
      <c r="F9" s="13">
        <v>0.378</v>
      </c>
      <c r="G9" s="10">
        <v>4.8000000000000001E-2</v>
      </c>
      <c r="I9" s="8">
        <v>4</v>
      </c>
      <c r="J9" s="13">
        <v>0.93100000000000005</v>
      </c>
      <c r="K9" s="10">
        <v>4.9000000000000002E-2</v>
      </c>
    </row>
    <row r="10" spans="1:11" ht="15.75" thickBot="1" x14ac:dyDescent="0.3">
      <c r="A10" s="15"/>
      <c r="B10" s="14">
        <v>0.88200000000000001</v>
      </c>
      <c r="C10" s="16">
        <f>AVERAGE(C5:C9)</f>
        <v>4.7E-2</v>
      </c>
      <c r="E10" s="15"/>
      <c r="F10" s="14">
        <v>0.49299999999999999</v>
      </c>
      <c r="G10" s="16">
        <f>AVERAGE(G5:G9)</f>
        <v>2.3200000000000002E-2</v>
      </c>
      <c r="I10" s="15"/>
      <c r="J10" s="14">
        <v>1.0429999999999999</v>
      </c>
      <c r="K10" s="16">
        <f>AVERAGE(K5:K9)</f>
        <v>2.24E-2</v>
      </c>
    </row>
    <row r="11" spans="1:11" ht="15.75" thickBot="1" x14ac:dyDescent="0.3">
      <c r="A11" s="99" t="s">
        <v>127</v>
      </c>
      <c r="B11" s="100"/>
      <c r="C11" s="101"/>
      <c r="E11" s="103" t="s">
        <v>127</v>
      </c>
      <c r="F11" s="104"/>
      <c r="G11" s="105"/>
      <c r="I11" s="21"/>
      <c r="J11" s="22" t="s">
        <v>127</v>
      </c>
      <c r="K11" s="27"/>
    </row>
    <row r="12" spans="1:11" x14ac:dyDescent="0.25">
      <c r="A12" s="7">
        <v>0</v>
      </c>
      <c r="B12" s="14">
        <v>0.83</v>
      </c>
      <c r="C12" s="12"/>
      <c r="E12" s="7">
        <v>0</v>
      </c>
      <c r="F12" s="20">
        <v>0.70799999999999996</v>
      </c>
      <c r="G12" s="24"/>
      <c r="I12" s="7">
        <v>0</v>
      </c>
      <c r="J12" s="14">
        <v>1.1299999999999999</v>
      </c>
      <c r="K12" s="24">
        <v>1.7999999999999999E-2</v>
      </c>
    </row>
    <row r="13" spans="1:11" x14ac:dyDescent="0.25">
      <c r="A13" s="7">
        <v>0.25</v>
      </c>
      <c r="B13" s="11">
        <v>0.82</v>
      </c>
      <c r="C13" s="9">
        <v>0.01</v>
      </c>
      <c r="E13" s="7">
        <v>0.25</v>
      </c>
      <c r="F13" s="20">
        <v>0.70299999999999996</v>
      </c>
      <c r="G13" s="24">
        <v>5.0000000000000001E-3</v>
      </c>
      <c r="I13" s="7">
        <v>0.25</v>
      </c>
      <c r="J13" s="11">
        <v>1.1120000000000001</v>
      </c>
      <c r="K13" s="24">
        <v>2.7E-2</v>
      </c>
    </row>
    <row r="14" spans="1:11" x14ac:dyDescent="0.25">
      <c r="A14" s="7">
        <v>0.5</v>
      </c>
      <c r="B14" s="11">
        <v>0.81299999999999994</v>
      </c>
      <c r="C14" s="9">
        <v>7.0000000000000001E-3</v>
      </c>
      <c r="E14" s="7">
        <v>0.5</v>
      </c>
      <c r="F14" s="20">
        <v>0.69099999999999995</v>
      </c>
      <c r="G14" s="24">
        <v>1.2E-2</v>
      </c>
      <c r="I14" s="7">
        <v>0.5</v>
      </c>
      <c r="J14" s="11">
        <v>1.085</v>
      </c>
      <c r="K14" s="24">
        <v>4.3999999999999997E-2</v>
      </c>
    </row>
    <row r="15" spans="1:11" x14ac:dyDescent="0.25">
      <c r="A15" s="7">
        <v>1</v>
      </c>
      <c r="B15" s="11">
        <v>0.79400000000000004</v>
      </c>
      <c r="C15" s="9">
        <v>1.9E-2</v>
      </c>
      <c r="E15" s="7">
        <v>1</v>
      </c>
      <c r="F15" s="20">
        <v>0.66500000000000004</v>
      </c>
      <c r="G15" s="24">
        <v>2.5999999999999999E-2</v>
      </c>
      <c r="I15" s="7">
        <v>1</v>
      </c>
      <c r="J15" s="11">
        <v>1.042</v>
      </c>
      <c r="K15" s="24">
        <v>7.0999999999999994E-2</v>
      </c>
    </row>
    <row r="16" spans="1:11" x14ac:dyDescent="0.25">
      <c r="A16" s="7">
        <v>2</v>
      </c>
      <c r="B16" s="11">
        <v>0.76200000000000001</v>
      </c>
      <c r="C16" s="9">
        <v>3.2000000000000001E-2</v>
      </c>
      <c r="E16" s="7">
        <v>2</v>
      </c>
      <c r="F16" s="20">
        <v>0.63300000000000001</v>
      </c>
      <c r="G16" s="24">
        <v>3.2000000000000001E-2</v>
      </c>
      <c r="I16" s="7">
        <v>2</v>
      </c>
      <c r="J16" s="11">
        <v>0.97</v>
      </c>
      <c r="K16" s="24">
        <v>6.8000000000000005E-2</v>
      </c>
    </row>
    <row r="17" spans="1:11" ht="15.75" thickBot="1" x14ac:dyDescent="0.3">
      <c r="A17" s="8">
        <v>4</v>
      </c>
      <c r="B17" s="13">
        <v>0.72699999999999998</v>
      </c>
      <c r="C17" s="10">
        <v>3.5000000000000003E-2</v>
      </c>
      <c r="E17" s="8">
        <v>4</v>
      </c>
      <c r="F17" s="25">
        <v>0.57599999999999996</v>
      </c>
      <c r="G17" s="26">
        <v>5.7000000000000002E-2</v>
      </c>
      <c r="I17" s="8">
        <v>4</v>
      </c>
      <c r="J17" s="13">
        <v>0.90300000000000002</v>
      </c>
      <c r="K17" s="26"/>
    </row>
    <row r="18" spans="1:11" ht="15.75" thickBot="1" x14ac:dyDescent="0.3">
      <c r="B18" s="14">
        <v>0.83</v>
      </c>
      <c r="C18" s="16">
        <f>AVERAGE(C13:C17)</f>
        <v>2.06E-2</v>
      </c>
      <c r="F18" s="20">
        <v>0.70799999999999996</v>
      </c>
      <c r="G18">
        <f>AVERAGE(G13:G17)</f>
        <v>2.64E-2</v>
      </c>
      <c r="J18" s="14">
        <v>1.1299999999999999</v>
      </c>
      <c r="K18">
        <f>AVERAGE(K13:K17)</f>
        <v>5.2499999999999998E-2</v>
      </c>
    </row>
    <row r="19" spans="1:11" ht="15.75" thickBot="1" x14ac:dyDescent="0.3">
      <c r="A19" s="99" t="s">
        <v>128</v>
      </c>
      <c r="B19" s="100"/>
      <c r="C19" s="101"/>
      <c r="E19" s="103" t="s">
        <v>128</v>
      </c>
      <c r="F19" s="104"/>
      <c r="G19" s="105"/>
      <c r="I19" s="21"/>
      <c r="J19" s="22" t="s">
        <v>128</v>
      </c>
      <c r="K19" s="27"/>
    </row>
    <row r="20" spans="1:11" x14ac:dyDescent="0.25">
      <c r="A20" s="7">
        <v>0</v>
      </c>
      <c r="B20" s="14">
        <v>1.0029999999999999</v>
      </c>
      <c r="C20" s="12"/>
      <c r="E20" s="7">
        <v>0</v>
      </c>
      <c r="F20" s="1">
        <v>1.8440000000000001</v>
      </c>
      <c r="G20" s="24"/>
      <c r="I20" s="7">
        <v>0</v>
      </c>
      <c r="J20" s="1">
        <v>0.97599999999999998</v>
      </c>
      <c r="K20" s="24"/>
    </row>
    <row r="21" spans="1:11" x14ac:dyDescent="0.25">
      <c r="A21" s="7">
        <v>0.25</v>
      </c>
      <c r="B21" s="11">
        <v>0.98699999999999999</v>
      </c>
      <c r="C21" s="9">
        <v>1.6E-2</v>
      </c>
      <c r="E21" s="7">
        <v>0.25</v>
      </c>
      <c r="F21" s="1">
        <v>1.821</v>
      </c>
      <c r="G21" s="24">
        <v>2.3E-2</v>
      </c>
      <c r="I21" s="7">
        <v>0.25</v>
      </c>
      <c r="J21" s="1">
        <v>0.96799999999999997</v>
      </c>
      <c r="K21" s="24">
        <v>8.0000000000000002E-3</v>
      </c>
    </row>
    <row r="22" spans="1:11" x14ac:dyDescent="0.25">
      <c r="A22" s="7">
        <v>0.5</v>
      </c>
      <c r="B22" s="11">
        <v>0.96699999999999997</v>
      </c>
      <c r="C22" s="9">
        <v>0.02</v>
      </c>
      <c r="E22" s="7">
        <v>0.5</v>
      </c>
      <c r="F22" s="1">
        <v>1.7869999999999999</v>
      </c>
      <c r="G22" s="24">
        <v>3.4000000000000002E-2</v>
      </c>
      <c r="I22" s="7">
        <v>0.5</v>
      </c>
      <c r="J22" s="1">
        <v>0.94599999999999995</v>
      </c>
      <c r="K22" s="24">
        <v>2.1999999999999999E-2</v>
      </c>
    </row>
    <row r="23" spans="1:11" x14ac:dyDescent="0.25">
      <c r="A23" s="7">
        <v>1</v>
      </c>
      <c r="B23" s="11">
        <v>0.94499999999999995</v>
      </c>
      <c r="C23" s="9">
        <v>2.3E-2</v>
      </c>
      <c r="E23" s="7">
        <v>1</v>
      </c>
      <c r="F23" s="40">
        <v>1.7450000000000001</v>
      </c>
      <c r="G23" s="24">
        <v>4.2999999999999997E-2</v>
      </c>
      <c r="I23" s="7">
        <v>1</v>
      </c>
      <c r="J23" s="40">
        <v>0.9</v>
      </c>
      <c r="K23" s="24">
        <v>4.5999999999999999E-2</v>
      </c>
    </row>
    <row r="24" spans="1:11" x14ac:dyDescent="0.25">
      <c r="A24" s="7">
        <v>2</v>
      </c>
      <c r="B24" s="11">
        <v>0.91100000000000003</v>
      </c>
      <c r="C24" s="9">
        <v>3.4000000000000002E-2</v>
      </c>
      <c r="E24" s="7">
        <v>2</v>
      </c>
      <c r="F24" s="40">
        <v>1.6819999999999999</v>
      </c>
      <c r="G24" s="24">
        <v>6.2E-2</v>
      </c>
      <c r="I24" s="7">
        <v>2</v>
      </c>
      <c r="J24" s="40">
        <v>0.84399999999999997</v>
      </c>
      <c r="K24" s="24">
        <v>5.6000000000000001E-2</v>
      </c>
    </row>
    <row r="25" spans="1:11" ht="15.75" thickBot="1" x14ac:dyDescent="0.3">
      <c r="A25" s="8">
        <v>4</v>
      </c>
      <c r="B25" s="13">
        <v>0.86599999999999999</v>
      </c>
      <c r="C25" s="10">
        <v>4.4999999999999998E-2</v>
      </c>
      <c r="E25" s="8">
        <v>4</v>
      </c>
      <c r="F25" s="34">
        <v>1.55</v>
      </c>
      <c r="G25" s="26">
        <v>0.13200000000000001</v>
      </c>
      <c r="I25" s="8">
        <v>4</v>
      </c>
      <c r="J25" s="34">
        <v>0.77900000000000003</v>
      </c>
      <c r="K25" s="26">
        <v>6.5000000000000002E-2</v>
      </c>
    </row>
    <row r="26" spans="1:11" x14ac:dyDescent="0.25">
      <c r="B26" s="14">
        <v>1.0029999999999999</v>
      </c>
      <c r="C26" s="16">
        <f>AVERAGE(C21:C25)</f>
        <v>2.7600000000000003E-2</v>
      </c>
      <c r="F26" s="1">
        <v>1.8440000000000001</v>
      </c>
      <c r="G26">
        <f>AVERAGE(G21:G25)</f>
        <v>5.8800000000000005E-2</v>
      </c>
      <c r="J26" s="1">
        <v>0.97599999999999998</v>
      </c>
      <c r="K26">
        <f>AVERAGE(K21:K25)</f>
        <v>3.9400000000000004E-2</v>
      </c>
    </row>
    <row r="27" spans="1:11" ht="15.75" thickBot="1" x14ac:dyDescent="0.3">
      <c r="C27" s="16"/>
    </row>
    <row r="28" spans="1:11" ht="15.75" thickBot="1" x14ac:dyDescent="0.3">
      <c r="A28" s="99" t="s">
        <v>129</v>
      </c>
      <c r="B28" s="100"/>
      <c r="C28" s="101"/>
      <c r="E28" s="99" t="s">
        <v>129</v>
      </c>
      <c r="F28" s="100" t="s">
        <v>9</v>
      </c>
      <c r="G28" s="101"/>
      <c r="I28" s="21"/>
      <c r="J28" s="22" t="s">
        <v>129</v>
      </c>
      <c r="K28" s="27"/>
    </row>
    <row r="29" spans="1:11" x14ac:dyDescent="0.25">
      <c r="A29" s="7">
        <v>0</v>
      </c>
      <c r="B29" s="14">
        <v>1.0029999999999999</v>
      </c>
      <c r="C29" s="12"/>
      <c r="E29" s="7">
        <v>0</v>
      </c>
      <c r="F29" s="1">
        <v>0.67100000000000004</v>
      </c>
      <c r="G29" s="24"/>
      <c r="I29" s="7">
        <v>0</v>
      </c>
      <c r="J29" s="1">
        <v>0.749</v>
      </c>
      <c r="K29" s="24"/>
    </row>
    <row r="30" spans="1:11" x14ac:dyDescent="0.25">
      <c r="A30" s="7">
        <v>0.25</v>
      </c>
      <c r="B30" s="11">
        <v>0.98699999999999999</v>
      </c>
      <c r="C30" s="9">
        <v>1.6E-2</v>
      </c>
      <c r="E30" s="7">
        <v>0.25</v>
      </c>
      <c r="F30" s="1">
        <v>0.65800000000000003</v>
      </c>
      <c r="G30" s="24">
        <v>1.2999999999999999E-2</v>
      </c>
      <c r="I30" s="7">
        <v>0.25</v>
      </c>
      <c r="J30" s="1">
        <v>0.73399999999999999</v>
      </c>
      <c r="K30" s="24">
        <v>1.4999999999999999E-2</v>
      </c>
    </row>
    <row r="31" spans="1:11" x14ac:dyDescent="0.25">
      <c r="A31" s="7">
        <v>0.5</v>
      </c>
      <c r="B31" s="11">
        <v>0.96699999999999997</v>
      </c>
      <c r="C31" s="9">
        <v>0.02</v>
      </c>
      <c r="E31" s="7">
        <v>0.5</v>
      </c>
      <c r="F31" s="1">
        <v>0.64700000000000002</v>
      </c>
      <c r="G31" s="24">
        <v>1.0999999999999999E-2</v>
      </c>
      <c r="I31" s="7">
        <v>0.5</v>
      </c>
      <c r="J31" s="1">
        <v>0.71899999999999997</v>
      </c>
      <c r="K31" s="24">
        <v>1.4E-2</v>
      </c>
    </row>
    <row r="32" spans="1:11" x14ac:dyDescent="0.25">
      <c r="A32" s="7">
        <v>1</v>
      </c>
      <c r="B32" s="11">
        <v>0.94499999999999995</v>
      </c>
      <c r="C32" s="9">
        <v>2.3E-2</v>
      </c>
      <c r="E32" s="7">
        <v>1</v>
      </c>
      <c r="F32" s="40">
        <v>0.625</v>
      </c>
      <c r="G32" s="24">
        <v>2.1999999999999999E-2</v>
      </c>
      <c r="I32" s="7">
        <v>1</v>
      </c>
      <c r="J32" s="40">
        <v>0.69299999999999995</v>
      </c>
      <c r="K32" s="24">
        <v>2.5999999999999999E-2</v>
      </c>
    </row>
    <row r="33" spans="1:11" x14ac:dyDescent="0.25">
      <c r="A33" s="7">
        <v>2</v>
      </c>
      <c r="B33" s="11">
        <v>0.91100000000000003</v>
      </c>
      <c r="C33" s="9">
        <v>3.4000000000000002E-2</v>
      </c>
      <c r="E33" s="7">
        <v>2</v>
      </c>
      <c r="F33" s="40">
        <v>0.59299999999999997</v>
      </c>
      <c r="G33" s="24">
        <v>3.2000000000000001E-2</v>
      </c>
      <c r="I33" s="7">
        <v>2</v>
      </c>
      <c r="J33" s="1">
        <v>0.66500000000000004</v>
      </c>
      <c r="K33" s="24">
        <v>2.8000000000000001E-2</v>
      </c>
    </row>
    <row r="34" spans="1:11" ht="15.75" thickBot="1" x14ac:dyDescent="0.3">
      <c r="A34" s="8">
        <v>4</v>
      </c>
      <c r="B34" s="13">
        <v>0.86599999999999999</v>
      </c>
      <c r="C34" s="10">
        <v>4.4999999999999998E-2</v>
      </c>
      <c r="E34" s="8">
        <v>4</v>
      </c>
      <c r="F34" s="34">
        <v>0.53600000000000003</v>
      </c>
      <c r="G34" s="26">
        <v>5.7000000000000002E-2</v>
      </c>
      <c r="I34" s="8">
        <v>4</v>
      </c>
      <c r="J34" s="41">
        <v>0.622</v>
      </c>
      <c r="K34" s="26">
        <v>4.2999999999999997E-2</v>
      </c>
    </row>
    <row r="35" spans="1:11" x14ac:dyDescent="0.25">
      <c r="B35" s="14">
        <v>1.0029999999999999</v>
      </c>
      <c r="C35" s="16">
        <f>AVERAGE(C30:C34)</f>
        <v>2.7600000000000003E-2</v>
      </c>
      <c r="F35" s="1">
        <v>0.67100000000000004</v>
      </c>
      <c r="G35">
        <f>AVERAGE(G30:G34)</f>
        <v>2.7000000000000003E-2</v>
      </c>
      <c r="J35" s="1">
        <v>0.749</v>
      </c>
      <c r="K35">
        <f>AVERAGE(K30:K34)</f>
        <v>2.52E-2</v>
      </c>
    </row>
    <row r="36" spans="1:11" ht="15.75" thickBot="1" x14ac:dyDescent="0.3">
      <c r="C36" s="16"/>
    </row>
    <row r="37" spans="1:11" ht="15.75" thickBot="1" x14ac:dyDescent="0.3">
      <c r="A37" s="99" t="s">
        <v>130</v>
      </c>
      <c r="B37" s="100"/>
      <c r="C37" s="101"/>
      <c r="E37" s="35"/>
      <c r="F37" s="36" t="s">
        <v>130</v>
      </c>
      <c r="G37" s="37"/>
      <c r="I37" s="35"/>
      <c r="J37" s="36" t="s">
        <v>130</v>
      </c>
      <c r="K37" s="37"/>
    </row>
    <row r="38" spans="1:11" x14ac:dyDescent="0.25">
      <c r="A38" s="7">
        <v>0</v>
      </c>
      <c r="B38" s="14">
        <v>0.88200000000000001</v>
      </c>
      <c r="C38" s="12"/>
      <c r="E38" s="7">
        <v>0</v>
      </c>
      <c r="F38" s="38">
        <v>0.77500000000000002</v>
      </c>
      <c r="G38" s="28"/>
      <c r="I38" s="7">
        <v>0</v>
      </c>
      <c r="J38" s="38">
        <v>0.60499999999999998</v>
      </c>
      <c r="K38" s="28"/>
    </row>
    <row r="39" spans="1:11" x14ac:dyDescent="0.25">
      <c r="A39" s="7">
        <v>0.25</v>
      </c>
      <c r="B39" s="11">
        <v>0.84799999999999998</v>
      </c>
      <c r="C39" s="9">
        <v>3.4000000000000002E-2</v>
      </c>
      <c r="E39" s="7">
        <v>0.25</v>
      </c>
      <c r="F39" s="38">
        <v>0.76200000000000001</v>
      </c>
      <c r="G39" s="28">
        <v>1.2999999999999999E-2</v>
      </c>
      <c r="I39" s="7">
        <v>0.25</v>
      </c>
      <c r="J39" s="38">
        <v>0.6</v>
      </c>
      <c r="K39" s="28">
        <v>6.0000000000000001E-3</v>
      </c>
    </row>
    <row r="40" spans="1:11" x14ac:dyDescent="0.25">
      <c r="A40" s="7">
        <v>0.5</v>
      </c>
      <c r="B40" s="11">
        <v>0.81</v>
      </c>
      <c r="C40" s="9">
        <v>3.7999999999999999E-2</v>
      </c>
      <c r="E40" s="7">
        <v>0.5</v>
      </c>
      <c r="F40" s="38">
        <v>0.751</v>
      </c>
      <c r="G40" s="28">
        <v>1.0999999999999999E-2</v>
      </c>
      <c r="I40" s="7">
        <v>0.5</v>
      </c>
      <c r="J40" s="38">
        <v>0.59299999999999997</v>
      </c>
      <c r="K40" s="28">
        <v>7.0000000000000001E-3</v>
      </c>
    </row>
    <row r="41" spans="1:11" x14ac:dyDescent="0.25">
      <c r="A41" s="7">
        <v>1</v>
      </c>
      <c r="B41" s="11">
        <v>0.754</v>
      </c>
      <c r="C41" s="9">
        <v>5.6000000000000001E-2</v>
      </c>
      <c r="E41" s="7">
        <v>1</v>
      </c>
      <c r="F41" s="38">
        <v>0.74099999999999999</v>
      </c>
      <c r="G41" s="28">
        <v>0.01</v>
      </c>
      <c r="I41" s="7">
        <v>1</v>
      </c>
      <c r="J41" s="38">
        <v>0.57799999999999996</v>
      </c>
      <c r="K41" s="28">
        <v>1.4999999999999999E-2</v>
      </c>
    </row>
    <row r="42" spans="1:11" x14ac:dyDescent="0.25">
      <c r="A42" s="7">
        <v>2</v>
      </c>
      <c r="B42" s="11">
        <v>0.69899999999999995</v>
      </c>
      <c r="C42" s="9">
        <v>5.6000000000000001E-2</v>
      </c>
      <c r="E42" s="7">
        <v>2</v>
      </c>
      <c r="F42" s="38">
        <v>0.73199999999999998</v>
      </c>
      <c r="G42" s="28">
        <v>8.9999999999999993E-3</v>
      </c>
      <c r="I42" s="7">
        <v>2</v>
      </c>
      <c r="J42" s="38">
        <v>0.55600000000000005</v>
      </c>
      <c r="K42" s="28">
        <v>2.1000000000000001E-2</v>
      </c>
    </row>
    <row r="43" spans="1:11" ht="15.75" thickBot="1" x14ac:dyDescent="0.3">
      <c r="A43" s="8">
        <v>4</v>
      </c>
      <c r="B43" s="13">
        <v>0.64800000000000002</v>
      </c>
      <c r="C43" s="10">
        <v>5.0999999999999997E-2</v>
      </c>
      <c r="E43" s="8">
        <v>4</v>
      </c>
      <c r="F43" s="39">
        <v>0.72399999999999998</v>
      </c>
      <c r="G43" s="29">
        <v>8.9999999999999993E-3</v>
      </c>
      <c r="I43" s="8">
        <v>4</v>
      </c>
      <c r="J43" s="39">
        <v>0.52600000000000002</v>
      </c>
      <c r="K43" s="29">
        <v>3.1E-2</v>
      </c>
    </row>
    <row r="44" spans="1:11" x14ac:dyDescent="0.25">
      <c r="B44" s="14">
        <v>0.88200000000000001</v>
      </c>
      <c r="C44" s="16">
        <f>AVERAGE(C39:C43)</f>
        <v>4.7E-2</v>
      </c>
      <c r="F44" s="38">
        <v>0.77500000000000002</v>
      </c>
      <c r="G44">
        <f>AVERAGE(G39:G43)</f>
        <v>1.0400000000000001E-2</v>
      </c>
      <c r="J44" s="38">
        <v>0.60499999999999998</v>
      </c>
      <c r="K44">
        <f>AVERAGE(K39:K43)</f>
        <v>1.6E-2</v>
      </c>
    </row>
    <row r="45" spans="1:11" ht="15.75" thickBot="1" x14ac:dyDescent="0.3">
      <c r="C45" s="16"/>
    </row>
    <row r="46" spans="1:11" ht="15.75" thickBot="1" x14ac:dyDescent="0.3">
      <c r="A46" s="99" t="s">
        <v>131</v>
      </c>
      <c r="B46" s="100"/>
      <c r="C46" s="101"/>
      <c r="E46" s="21"/>
      <c r="F46" s="22" t="s">
        <v>131</v>
      </c>
      <c r="G46" s="27"/>
      <c r="I46" s="35"/>
      <c r="J46" s="36" t="s">
        <v>131</v>
      </c>
      <c r="K46" s="37"/>
    </row>
    <row r="47" spans="1:11" x14ac:dyDescent="0.25">
      <c r="A47" s="7">
        <v>0</v>
      </c>
      <c r="B47" s="14">
        <v>0.624</v>
      </c>
      <c r="C47" s="12"/>
      <c r="E47" s="7">
        <v>0</v>
      </c>
      <c r="F47" s="1">
        <v>0.75</v>
      </c>
      <c r="G47" s="24"/>
      <c r="I47" s="7">
        <v>0</v>
      </c>
      <c r="J47" s="38">
        <v>0.96099999999999997</v>
      </c>
      <c r="K47" s="28"/>
    </row>
    <row r="48" spans="1:11" x14ac:dyDescent="0.25">
      <c r="A48" s="7">
        <v>0.25</v>
      </c>
      <c r="B48" s="11">
        <v>0.61199999999999999</v>
      </c>
      <c r="C48" s="9">
        <v>1.2E-2</v>
      </c>
      <c r="E48" s="7">
        <v>0.25</v>
      </c>
      <c r="F48" s="1">
        <v>0.73499999999999999</v>
      </c>
      <c r="G48" s="24">
        <v>1.6E-2</v>
      </c>
      <c r="I48" s="7">
        <v>0.25</v>
      </c>
      <c r="J48" s="38">
        <v>0.94899999999999995</v>
      </c>
      <c r="K48" s="28">
        <v>1.2999999999999999E-2</v>
      </c>
    </row>
    <row r="49" spans="1:11" x14ac:dyDescent="0.25">
      <c r="A49" s="7">
        <v>0.5</v>
      </c>
      <c r="B49" s="11">
        <v>0.60699999999999998</v>
      </c>
      <c r="C49" s="9">
        <v>6.0000000000000001E-3</v>
      </c>
      <c r="E49" s="7">
        <v>0.5</v>
      </c>
      <c r="F49" s="1">
        <v>0.71699999999999997</v>
      </c>
      <c r="G49" s="24">
        <v>1.7000000000000001E-2</v>
      </c>
      <c r="I49" s="7">
        <v>0.5</v>
      </c>
      <c r="J49" s="38">
        <v>0.92900000000000005</v>
      </c>
      <c r="K49" s="28">
        <v>0.02</v>
      </c>
    </row>
    <row r="50" spans="1:11" x14ac:dyDescent="0.25">
      <c r="A50" s="7">
        <v>1</v>
      </c>
      <c r="B50" s="11">
        <v>0.59199999999999997</v>
      </c>
      <c r="C50" s="9">
        <v>1.4999999999999999E-2</v>
      </c>
      <c r="E50" s="7">
        <v>1</v>
      </c>
      <c r="F50" s="40">
        <v>0.68500000000000005</v>
      </c>
      <c r="G50" s="24">
        <v>3.2000000000000001E-2</v>
      </c>
      <c r="I50" s="7">
        <v>1</v>
      </c>
      <c r="J50" s="38">
        <v>0.90500000000000003</v>
      </c>
      <c r="K50" s="28">
        <v>2.3E-2</v>
      </c>
    </row>
    <row r="51" spans="1:11" x14ac:dyDescent="0.25">
      <c r="A51" s="7">
        <v>2</v>
      </c>
      <c r="B51" s="11">
        <v>0.57199999999999995</v>
      </c>
      <c r="C51" s="9">
        <v>0.02</v>
      </c>
      <c r="E51" s="7">
        <v>2</v>
      </c>
      <c r="F51" s="40">
        <v>0.65300000000000002</v>
      </c>
      <c r="G51" s="24">
        <v>3.2000000000000001E-2</v>
      </c>
      <c r="I51" s="7">
        <v>2</v>
      </c>
      <c r="J51" s="38">
        <v>0.872</v>
      </c>
      <c r="K51" s="28">
        <v>3.3000000000000002E-2</v>
      </c>
    </row>
    <row r="52" spans="1:11" ht="15.75" thickBot="1" x14ac:dyDescent="0.3">
      <c r="A52" s="8">
        <v>4</v>
      </c>
      <c r="B52" s="13">
        <v>0.54800000000000004</v>
      </c>
      <c r="C52" s="10">
        <v>2.4E-2</v>
      </c>
      <c r="E52" s="8">
        <v>4</v>
      </c>
      <c r="F52" s="34">
        <v>0.61299999999999999</v>
      </c>
      <c r="G52" s="26">
        <v>4.1000000000000002E-2</v>
      </c>
      <c r="I52" s="8">
        <v>4</v>
      </c>
      <c r="J52" s="39">
        <v>0.82499999999999996</v>
      </c>
      <c r="K52" s="29">
        <v>4.7E-2</v>
      </c>
    </row>
    <row r="53" spans="1:11" x14ac:dyDescent="0.25">
      <c r="B53" s="14">
        <v>0.624</v>
      </c>
      <c r="C53" s="16">
        <f>AVERAGE(C48:C52)</f>
        <v>1.5400000000000002E-2</v>
      </c>
      <c r="F53" s="1">
        <v>0.75</v>
      </c>
      <c r="G53">
        <f>AVERAGE(G48:G52)</f>
        <v>2.7600000000000003E-2</v>
      </c>
      <c r="J53" s="38">
        <v>0.96099999999999997</v>
      </c>
      <c r="K53">
        <f>AVERAGE(K48:K52)</f>
        <v>2.7200000000000002E-2</v>
      </c>
    </row>
    <row r="54" spans="1:11" ht="15.75" thickBot="1" x14ac:dyDescent="0.3">
      <c r="C54" s="16"/>
    </row>
    <row r="55" spans="1:11" ht="15.75" thickBot="1" x14ac:dyDescent="0.3">
      <c r="A55" s="99" t="s">
        <v>132</v>
      </c>
      <c r="B55" s="100"/>
      <c r="C55" s="101"/>
      <c r="E55" s="21"/>
      <c r="F55" s="22" t="s">
        <v>132</v>
      </c>
      <c r="G55" s="27"/>
      <c r="I55" s="35"/>
      <c r="J55" s="36" t="s">
        <v>132</v>
      </c>
      <c r="K55" s="37"/>
    </row>
    <row r="56" spans="1:11" x14ac:dyDescent="0.25">
      <c r="A56" s="7">
        <v>0</v>
      </c>
      <c r="B56" s="14">
        <v>0.34499999999999997</v>
      </c>
      <c r="C56" s="12"/>
      <c r="E56" s="7">
        <v>0</v>
      </c>
      <c r="F56" s="1">
        <v>0.85</v>
      </c>
      <c r="G56" s="24"/>
      <c r="I56" s="7">
        <v>0</v>
      </c>
      <c r="J56" s="38">
        <v>0.70299999999999996</v>
      </c>
      <c r="K56" s="28"/>
    </row>
    <row r="57" spans="1:11" x14ac:dyDescent="0.25">
      <c r="A57" s="7">
        <v>0.25</v>
      </c>
      <c r="B57" s="11">
        <v>0.33400000000000002</v>
      </c>
      <c r="C57" s="9">
        <v>1.0999999999999999E-2</v>
      </c>
      <c r="E57" s="7">
        <v>0.25</v>
      </c>
      <c r="F57" s="1">
        <v>0.84599999999999997</v>
      </c>
      <c r="G57" s="24">
        <v>6.0000000000000001E-3</v>
      </c>
      <c r="I57" s="7">
        <v>0.25</v>
      </c>
      <c r="J57" s="38">
        <v>0.69499999999999995</v>
      </c>
      <c r="K57" s="28">
        <v>8.0000000000000002E-3</v>
      </c>
    </row>
    <row r="58" spans="1:11" x14ac:dyDescent="0.25">
      <c r="A58" s="7">
        <v>0.5</v>
      </c>
      <c r="B58" s="11">
        <v>0.32500000000000001</v>
      </c>
      <c r="C58" s="9">
        <v>8.9999999999999993E-3</v>
      </c>
      <c r="E58" s="7">
        <v>0.5</v>
      </c>
      <c r="F58" s="1">
        <v>0.83799999999999997</v>
      </c>
      <c r="G58" s="24">
        <v>8.0000000000000002E-3</v>
      </c>
      <c r="I58" s="7">
        <v>0.5</v>
      </c>
      <c r="J58" s="38">
        <v>0.68600000000000005</v>
      </c>
      <c r="K58" s="28">
        <v>8.9999999999999993E-3</v>
      </c>
    </row>
    <row r="59" spans="1:11" x14ac:dyDescent="0.25">
      <c r="A59" s="7">
        <v>1</v>
      </c>
      <c r="B59" s="11">
        <v>0.318</v>
      </c>
      <c r="C59" s="9">
        <v>7.0000000000000001E-3</v>
      </c>
      <c r="E59" s="7">
        <v>1</v>
      </c>
      <c r="F59" s="40">
        <v>0.82299999999999995</v>
      </c>
      <c r="G59" s="24">
        <v>1.4999999999999999E-2</v>
      </c>
      <c r="I59" s="7">
        <v>1</v>
      </c>
      <c r="J59" s="38">
        <v>0.67600000000000005</v>
      </c>
      <c r="K59" s="28">
        <v>0.01</v>
      </c>
    </row>
    <row r="60" spans="1:11" x14ac:dyDescent="0.25">
      <c r="A60" s="7">
        <v>2</v>
      </c>
      <c r="B60" s="11">
        <v>0.30599999999999999</v>
      </c>
      <c r="C60" s="9">
        <v>1.0999999999999999E-2</v>
      </c>
      <c r="E60" s="7">
        <v>2</v>
      </c>
      <c r="F60" s="40">
        <v>0.79700000000000004</v>
      </c>
      <c r="G60" s="24">
        <v>2.5999999999999999E-2</v>
      </c>
      <c r="I60" s="7">
        <v>2</v>
      </c>
      <c r="J60" s="38">
        <v>0.65800000000000003</v>
      </c>
      <c r="K60" s="28">
        <v>1.7999999999999999E-2</v>
      </c>
    </row>
    <row r="61" spans="1:11" ht="15.75" thickBot="1" x14ac:dyDescent="0.3">
      <c r="A61" s="8">
        <v>4</v>
      </c>
      <c r="B61" s="13">
        <v>0.28799999999999998</v>
      </c>
      <c r="C61" s="10">
        <v>1.7999999999999999E-2</v>
      </c>
      <c r="E61" s="8">
        <v>4</v>
      </c>
      <c r="F61" s="34">
        <v>0.76400000000000001</v>
      </c>
      <c r="G61" s="26">
        <v>3.3000000000000002E-2</v>
      </c>
      <c r="I61" s="8">
        <v>4</v>
      </c>
      <c r="J61" s="39">
        <v>0.63200000000000001</v>
      </c>
      <c r="K61" s="29">
        <v>2.5999999999999999E-2</v>
      </c>
    </row>
    <row r="62" spans="1:11" x14ac:dyDescent="0.25">
      <c r="B62" s="14">
        <v>0.34499999999999997</v>
      </c>
      <c r="C62" s="16">
        <f>AVERAGE(C57:C61)</f>
        <v>1.1199999999999998E-2</v>
      </c>
      <c r="F62" s="1">
        <v>0.85</v>
      </c>
      <c r="G62">
        <f>AVERAGE(G57:G61)</f>
        <v>1.7599999999999998E-2</v>
      </c>
      <c r="J62" s="38">
        <v>0.70299999999999996</v>
      </c>
      <c r="K62">
        <f>AVERAGE(K57:K61)</f>
        <v>1.4199999999999999E-2</v>
      </c>
    </row>
    <row r="63" spans="1:11" ht="15.75" thickBot="1" x14ac:dyDescent="0.3"/>
    <row r="64" spans="1:11" ht="15.75" thickBot="1" x14ac:dyDescent="0.3">
      <c r="A64" s="99" t="s">
        <v>133</v>
      </c>
      <c r="B64" s="100"/>
      <c r="C64" s="101"/>
      <c r="E64" s="21"/>
      <c r="F64" s="22" t="s">
        <v>133</v>
      </c>
      <c r="G64" s="27"/>
      <c r="I64" s="35"/>
      <c r="J64" s="36" t="s">
        <v>133</v>
      </c>
      <c r="K64" s="37"/>
    </row>
    <row r="65" spans="1:11" x14ac:dyDescent="0.25">
      <c r="A65" s="7">
        <v>0</v>
      </c>
      <c r="B65" s="14">
        <v>0.69899999999999995</v>
      </c>
      <c r="C65" s="12"/>
      <c r="E65" s="7">
        <v>0</v>
      </c>
      <c r="F65" s="1">
        <v>0.69299999999999995</v>
      </c>
      <c r="G65" s="24"/>
      <c r="I65" s="7">
        <v>0</v>
      </c>
      <c r="J65" s="38">
        <v>1.1579999999999999</v>
      </c>
      <c r="K65" s="28"/>
    </row>
    <row r="66" spans="1:11" x14ac:dyDescent="0.25">
      <c r="A66" s="7">
        <v>0.25</v>
      </c>
      <c r="B66" s="11">
        <v>0.68500000000000005</v>
      </c>
      <c r="C66" s="9">
        <v>1.4E-2</v>
      </c>
      <c r="E66" s="7">
        <v>0.25</v>
      </c>
      <c r="F66" s="1">
        <v>0.68700000000000006</v>
      </c>
      <c r="G66" s="24">
        <v>7.0000000000000001E-3</v>
      </c>
      <c r="I66" s="7">
        <v>0.25</v>
      </c>
      <c r="J66" s="38">
        <v>1.1459999999999999</v>
      </c>
      <c r="K66" s="28">
        <v>1.2999999999999999E-2</v>
      </c>
    </row>
    <row r="67" spans="1:11" x14ac:dyDescent="0.25">
      <c r="A67" s="7">
        <v>0.5</v>
      </c>
      <c r="B67" s="11">
        <v>0.66500000000000004</v>
      </c>
      <c r="C67" s="9">
        <v>0.02</v>
      </c>
      <c r="E67" s="7">
        <v>0.5</v>
      </c>
      <c r="F67" s="1">
        <v>0.67700000000000005</v>
      </c>
      <c r="G67" s="24">
        <v>8.9999999999999993E-3</v>
      </c>
      <c r="I67" s="7">
        <v>0.5</v>
      </c>
      <c r="J67" s="38">
        <v>1.129</v>
      </c>
      <c r="K67" s="28">
        <v>1.6E-2</v>
      </c>
    </row>
    <row r="68" spans="1:11" x14ac:dyDescent="0.25">
      <c r="A68" s="7">
        <v>1</v>
      </c>
      <c r="B68" s="11">
        <v>0.63700000000000001</v>
      </c>
      <c r="C68" s="9">
        <v>2.9000000000000001E-2</v>
      </c>
      <c r="E68" s="7">
        <v>1</v>
      </c>
      <c r="F68" s="40">
        <v>0.65300000000000002</v>
      </c>
      <c r="G68" s="24">
        <v>2.4E-2</v>
      </c>
      <c r="I68" s="7">
        <v>1</v>
      </c>
      <c r="J68" s="38">
        <v>1.0960000000000001</v>
      </c>
      <c r="K68" s="28">
        <v>3.3000000000000002E-2</v>
      </c>
    </row>
    <row r="69" spans="1:11" x14ac:dyDescent="0.25">
      <c r="A69" s="7">
        <v>2</v>
      </c>
      <c r="B69" s="11">
        <v>0.59499999999999997</v>
      </c>
      <c r="C69" s="9">
        <v>4.1000000000000002E-2</v>
      </c>
      <c r="E69" s="7">
        <v>2</v>
      </c>
      <c r="F69" s="40">
        <v>0.61899999999999999</v>
      </c>
      <c r="G69" s="24">
        <v>3.4000000000000002E-2</v>
      </c>
      <c r="I69" s="7">
        <v>2</v>
      </c>
      <c r="J69" s="38">
        <v>1.0549999999999999</v>
      </c>
      <c r="K69" s="28">
        <v>4.1000000000000002E-2</v>
      </c>
    </row>
    <row r="70" spans="1:11" ht="15.75" thickBot="1" x14ac:dyDescent="0.3">
      <c r="A70" s="8">
        <v>4</v>
      </c>
      <c r="B70" s="13">
        <v>0.53900000000000003</v>
      </c>
      <c r="C70" s="10">
        <v>5.6000000000000001E-2</v>
      </c>
      <c r="E70" s="8">
        <v>4</v>
      </c>
      <c r="F70" s="34">
        <v>0.56899999999999995</v>
      </c>
      <c r="G70" s="26">
        <v>0.05</v>
      </c>
      <c r="I70" s="8">
        <v>4</v>
      </c>
      <c r="J70" s="39">
        <v>1.008</v>
      </c>
      <c r="K70" s="29">
        <v>4.7E-2</v>
      </c>
    </row>
    <row r="71" spans="1:11" x14ac:dyDescent="0.25">
      <c r="B71" s="14">
        <v>0.69899999999999995</v>
      </c>
      <c r="C71" s="16">
        <f>AVERAGE(C66:C70)</f>
        <v>3.2000000000000001E-2</v>
      </c>
      <c r="F71" s="1">
        <v>0.69299999999999995</v>
      </c>
      <c r="G71">
        <f>AVERAGE(G66:G70)</f>
        <v>2.4800000000000003E-2</v>
      </c>
      <c r="J71" s="38">
        <v>1.1579999999999999</v>
      </c>
      <c r="K71">
        <f>AVERAGE(K66:K70)</f>
        <v>3.0000000000000006E-2</v>
      </c>
    </row>
    <row r="72" spans="1:11" ht="15.75" thickBot="1" x14ac:dyDescent="0.3"/>
    <row r="73" spans="1:11" ht="15.75" thickBot="1" x14ac:dyDescent="0.3">
      <c r="A73" s="99" t="s">
        <v>134</v>
      </c>
      <c r="B73" s="100"/>
      <c r="C73" s="101"/>
      <c r="E73" s="21"/>
      <c r="F73" s="22" t="s">
        <v>134</v>
      </c>
      <c r="G73" s="27"/>
      <c r="I73" s="35"/>
      <c r="J73" s="36" t="s">
        <v>134</v>
      </c>
      <c r="K73" s="37"/>
    </row>
    <row r="74" spans="1:11" x14ac:dyDescent="0.25">
      <c r="A74" s="7">
        <v>0</v>
      </c>
      <c r="B74" s="14">
        <v>0.74399999999999999</v>
      </c>
      <c r="C74" s="12"/>
      <c r="E74" s="7">
        <v>0</v>
      </c>
      <c r="F74" s="1">
        <v>0.72499999999999998</v>
      </c>
      <c r="G74" s="24"/>
      <c r="I74" s="7">
        <v>0</v>
      </c>
      <c r="J74" s="38">
        <v>0.92200000000000004</v>
      </c>
      <c r="K74" s="28"/>
    </row>
    <row r="75" spans="1:11" x14ac:dyDescent="0.25">
      <c r="A75" s="7">
        <v>0.25</v>
      </c>
      <c r="B75" s="11">
        <v>0.73099999999999998</v>
      </c>
      <c r="C75" s="9">
        <v>1.2999999999999999E-2</v>
      </c>
      <c r="E75" s="7">
        <v>0.25</v>
      </c>
      <c r="F75" s="1">
        <v>0.71399999999999997</v>
      </c>
      <c r="G75" s="24">
        <v>1.0999999999999999E-2</v>
      </c>
      <c r="I75" s="7">
        <v>0.25</v>
      </c>
      <c r="J75" s="38">
        <v>0.91100000000000003</v>
      </c>
      <c r="K75" s="28">
        <v>1.0999999999999999E-2</v>
      </c>
    </row>
    <row r="76" spans="1:11" x14ac:dyDescent="0.25">
      <c r="A76" s="7">
        <v>0.5</v>
      </c>
      <c r="B76" s="11">
        <v>0.72599999999999998</v>
      </c>
      <c r="C76" s="9">
        <v>5.0000000000000001E-3</v>
      </c>
      <c r="E76" s="7">
        <v>0.5</v>
      </c>
      <c r="F76" s="1">
        <v>0.70299999999999996</v>
      </c>
      <c r="G76" s="24">
        <v>0.01</v>
      </c>
      <c r="I76" s="7">
        <v>0.5</v>
      </c>
      <c r="J76" s="38">
        <v>0.88800000000000001</v>
      </c>
      <c r="K76" s="28">
        <v>2.3E-2</v>
      </c>
    </row>
    <row r="77" spans="1:11" x14ac:dyDescent="0.25">
      <c r="A77" s="7">
        <v>1</v>
      </c>
      <c r="B77" s="11">
        <v>0.71899999999999997</v>
      </c>
      <c r="C77" s="9">
        <v>6.0000000000000001E-3</v>
      </c>
      <c r="E77" s="7">
        <v>1</v>
      </c>
      <c r="F77" s="40">
        <v>0.67700000000000005</v>
      </c>
      <c r="G77" s="24">
        <v>2.5999999999999999E-2</v>
      </c>
      <c r="I77" s="7">
        <v>1</v>
      </c>
      <c r="J77" s="38">
        <v>0.85799999999999998</v>
      </c>
      <c r="K77" s="28">
        <v>0.03</v>
      </c>
    </row>
    <row r="78" spans="1:11" x14ac:dyDescent="0.25">
      <c r="A78" s="7">
        <v>2</v>
      </c>
      <c r="B78" s="11">
        <v>0.71</v>
      </c>
      <c r="C78" s="9">
        <v>0.01</v>
      </c>
      <c r="E78" s="7">
        <v>2</v>
      </c>
      <c r="F78" s="40">
        <v>0.64800000000000002</v>
      </c>
      <c r="G78" s="24">
        <v>2.9000000000000001E-2</v>
      </c>
      <c r="I78" s="7">
        <v>2</v>
      </c>
      <c r="J78" s="38">
        <v>0.81699999999999995</v>
      </c>
      <c r="K78" s="28">
        <v>4.1000000000000002E-2</v>
      </c>
    </row>
    <row r="79" spans="1:11" ht="15.75" thickBot="1" x14ac:dyDescent="0.3">
      <c r="A79" s="8">
        <v>4</v>
      </c>
      <c r="B79" s="13">
        <v>0.68</v>
      </c>
      <c r="C79" s="10">
        <v>0.03</v>
      </c>
      <c r="E79" s="8">
        <v>4</v>
      </c>
      <c r="F79" s="34">
        <v>0.62</v>
      </c>
      <c r="G79" s="26">
        <v>2.8000000000000001E-2</v>
      </c>
      <c r="I79" s="8">
        <v>4</v>
      </c>
      <c r="J79" s="39">
        <v>0.76800000000000002</v>
      </c>
      <c r="K79" s="29">
        <v>4.9000000000000002E-2</v>
      </c>
    </row>
    <row r="80" spans="1:11" x14ac:dyDescent="0.25">
      <c r="B80" s="14">
        <v>0.74399999999999999</v>
      </c>
      <c r="C80" s="16">
        <f>AVERAGE(C75:C79)</f>
        <v>1.2800000000000001E-2</v>
      </c>
      <c r="F80" s="1">
        <v>0.72499999999999998</v>
      </c>
      <c r="G80">
        <f>AVERAGE(G75:G79)</f>
        <v>2.0799999999999999E-2</v>
      </c>
      <c r="J80" s="38">
        <v>0.92200000000000004</v>
      </c>
      <c r="K80">
        <f>AVERAGE(K75:K79)</f>
        <v>3.0800000000000004E-2</v>
      </c>
    </row>
    <row r="81" spans="1:11" ht="15.75" thickBot="1" x14ac:dyDescent="0.3">
      <c r="C81" s="16"/>
    </row>
    <row r="82" spans="1:11" x14ac:dyDescent="0.25">
      <c r="A82" s="21"/>
      <c r="B82" s="22" t="s">
        <v>135</v>
      </c>
      <c r="C82" s="23"/>
      <c r="E82" s="21"/>
      <c r="F82" s="22" t="s">
        <v>135</v>
      </c>
      <c r="G82" s="27"/>
      <c r="I82" s="35"/>
      <c r="J82" s="36" t="s">
        <v>135</v>
      </c>
      <c r="K82" s="37"/>
    </row>
    <row r="83" spans="1:11" x14ac:dyDescent="0.25">
      <c r="A83" s="7">
        <v>0</v>
      </c>
      <c r="B83" s="20">
        <v>0.67800000000000005</v>
      </c>
      <c r="C83" s="24"/>
      <c r="E83" s="7">
        <v>0</v>
      </c>
      <c r="F83" s="1">
        <v>0.74199999999999999</v>
      </c>
      <c r="G83" s="24"/>
      <c r="I83" s="7">
        <v>0</v>
      </c>
      <c r="J83" s="38">
        <v>0.626</v>
      </c>
      <c r="K83" s="28"/>
    </row>
    <row r="84" spans="1:11" x14ac:dyDescent="0.25">
      <c r="A84" s="7">
        <v>0.25</v>
      </c>
      <c r="B84" s="20">
        <v>0.66600000000000004</v>
      </c>
      <c r="C84" s="32">
        <v>1.2E-2</v>
      </c>
      <c r="E84" s="7">
        <v>0.25</v>
      </c>
      <c r="F84" s="1">
        <v>0.73499999999999999</v>
      </c>
      <c r="G84" s="24">
        <v>8.0000000000000002E-3</v>
      </c>
      <c r="I84" s="7">
        <v>0.25</v>
      </c>
      <c r="J84" s="38">
        <v>0.61399999999999999</v>
      </c>
      <c r="K84" s="28">
        <v>1.2E-2</v>
      </c>
    </row>
    <row r="85" spans="1:11" x14ac:dyDescent="0.25">
      <c r="A85" s="7">
        <v>0.5</v>
      </c>
      <c r="B85" s="20">
        <v>0.65400000000000003</v>
      </c>
      <c r="C85" s="32">
        <v>1.2E-2</v>
      </c>
      <c r="E85" s="7">
        <v>0.5</v>
      </c>
      <c r="F85" s="1">
        <v>0.72699999999999998</v>
      </c>
      <c r="G85" s="24">
        <v>8.0000000000000002E-3</v>
      </c>
      <c r="I85" s="7">
        <v>0.5</v>
      </c>
      <c r="J85" s="38">
        <v>0.59899999999999998</v>
      </c>
      <c r="K85" s="28">
        <v>1.4E-2</v>
      </c>
    </row>
    <row r="86" spans="1:11" x14ac:dyDescent="0.25">
      <c r="A86" s="7">
        <v>1</v>
      </c>
      <c r="B86" s="20">
        <v>0.63400000000000001</v>
      </c>
      <c r="C86" s="32">
        <v>0.02</v>
      </c>
      <c r="E86" s="7">
        <v>1</v>
      </c>
      <c r="F86" s="40">
        <v>0.70899999999999996</v>
      </c>
      <c r="G86" s="24">
        <v>1.7999999999999999E-2</v>
      </c>
      <c r="I86" s="7">
        <v>1</v>
      </c>
      <c r="J86" s="38">
        <v>0.57699999999999996</v>
      </c>
      <c r="K86" s="28">
        <v>2.1999999999999999E-2</v>
      </c>
    </row>
    <row r="87" spans="1:11" x14ac:dyDescent="0.25">
      <c r="A87" s="7">
        <v>2</v>
      </c>
      <c r="B87" s="20">
        <v>0.60799999999999998</v>
      </c>
      <c r="C87" s="32">
        <v>2.5999999999999999E-2</v>
      </c>
      <c r="E87" s="7">
        <v>2</v>
      </c>
      <c r="F87" s="40">
        <v>0.67500000000000004</v>
      </c>
      <c r="G87" s="24">
        <v>3.3000000000000002E-2</v>
      </c>
      <c r="I87" s="7">
        <v>2</v>
      </c>
      <c r="J87" s="38">
        <v>0.54500000000000004</v>
      </c>
      <c r="K87" s="28">
        <v>3.2000000000000001E-2</v>
      </c>
    </row>
    <row r="88" spans="1:11" ht="15.75" thickBot="1" x14ac:dyDescent="0.3">
      <c r="A88" s="8">
        <v>4</v>
      </c>
      <c r="B88" s="25">
        <v>0.57499999999999996</v>
      </c>
      <c r="C88" s="33">
        <v>3.3000000000000002E-2</v>
      </c>
      <c r="E88" s="8">
        <v>4</v>
      </c>
      <c r="F88" s="34">
        <v>0.61599999999999999</v>
      </c>
      <c r="G88" s="26">
        <v>5.8999999999999997E-2</v>
      </c>
      <c r="I88" s="8">
        <v>4</v>
      </c>
      <c r="J88" s="39">
        <v>0.503</v>
      </c>
      <c r="K88" s="29">
        <v>4.2999999999999997E-2</v>
      </c>
    </row>
    <row r="89" spans="1:11" x14ac:dyDescent="0.25">
      <c r="B89" s="20">
        <v>0.67800000000000005</v>
      </c>
      <c r="C89">
        <f>AVERAGE(C84:C88)</f>
        <v>2.06E-2</v>
      </c>
      <c r="F89" s="1">
        <v>0.74199999999999999</v>
      </c>
      <c r="G89">
        <f>AVERAGE(G84:G88)</f>
        <v>2.52E-2</v>
      </c>
      <c r="J89" s="38">
        <v>0.626</v>
      </c>
      <c r="K89">
        <f>AVERAGE(K84:K88)</f>
        <v>2.46E-2</v>
      </c>
    </row>
    <row r="90" spans="1:11" ht="15.75" thickBot="1" x14ac:dyDescent="0.3"/>
    <row r="91" spans="1:11" x14ac:dyDescent="0.25">
      <c r="A91" s="21"/>
      <c r="B91" s="22" t="s">
        <v>136</v>
      </c>
      <c r="C91" s="27"/>
      <c r="E91" s="21"/>
      <c r="F91" s="22" t="s">
        <v>136</v>
      </c>
      <c r="G91" s="27"/>
      <c r="I91" s="35"/>
      <c r="J91" s="36" t="s">
        <v>136</v>
      </c>
      <c r="K91" s="37"/>
    </row>
    <row r="92" spans="1:11" x14ac:dyDescent="0.25">
      <c r="A92" s="7">
        <v>0</v>
      </c>
      <c r="B92" s="20">
        <v>0.72599999999999998</v>
      </c>
      <c r="C92" s="24"/>
      <c r="E92" s="7">
        <v>0</v>
      </c>
      <c r="F92" s="1">
        <v>0.66300000000000003</v>
      </c>
      <c r="G92" s="24"/>
      <c r="I92" s="7">
        <v>0</v>
      </c>
      <c r="J92" s="38">
        <v>0.99199999999999999</v>
      </c>
      <c r="K92" s="28"/>
    </row>
    <row r="93" spans="1:11" x14ac:dyDescent="0.25">
      <c r="A93" s="7">
        <v>0.25</v>
      </c>
      <c r="B93" s="20">
        <v>0.71499999999999997</v>
      </c>
      <c r="C93" s="30">
        <v>0.01</v>
      </c>
      <c r="E93" s="7">
        <v>0.25</v>
      </c>
      <c r="F93" s="1">
        <v>0.65600000000000003</v>
      </c>
      <c r="G93" s="24">
        <v>7.0000000000000001E-3</v>
      </c>
      <c r="I93" s="7">
        <v>0.25</v>
      </c>
      <c r="J93" s="38">
        <v>0.98399999999999999</v>
      </c>
      <c r="K93" s="28">
        <v>8.0000000000000002E-3</v>
      </c>
    </row>
    <row r="94" spans="1:11" x14ac:dyDescent="0.25">
      <c r="A94" s="7">
        <v>0.5</v>
      </c>
      <c r="B94" s="20">
        <v>0.70199999999999996</v>
      </c>
      <c r="C94" s="30">
        <v>1.4E-2</v>
      </c>
      <c r="E94" s="7">
        <v>0.5</v>
      </c>
      <c r="F94" s="1">
        <v>0.64500000000000002</v>
      </c>
      <c r="G94" s="24">
        <v>1.0999999999999999E-2</v>
      </c>
      <c r="I94" s="7">
        <v>0.5</v>
      </c>
      <c r="J94" s="38">
        <v>0.97199999999999998</v>
      </c>
      <c r="K94" s="28">
        <v>1.2E-2</v>
      </c>
    </row>
    <row r="95" spans="1:11" x14ac:dyDescent="0.25">
      <c r="A95" s="7">
        <v>1</v>
      </c>
      <c r="B95" s="20">
        <v>0.67900000000000005</v>
      </c>
      <c r="C95" s="30">
        <v>2.3E-2</v>
      </c>
      <c r="E95" s="7">
        <v>1</v>
      </c>
      <c r="F95" s="40">
        <v>0.63</v>
      </c>
      <c r="G95" s="24">
        <v>1.6E-2</v>
      </c>
      <c r="I95" s="7">
        <v>1</v>
      </c>
      <c r="J95" s="38">
        <v>0.95299999999999996</v>
      </c>
      <c r="K95" s="28">
        <v>0.02</v>
      </c>
    </row>
    <row r="96" spans="1:11" x14ac:dyDescent="0.25">
      <c r="A96" s="7">
        <v>2</v>
      </c>
      <c r="B96" s="20">
        <v>0.64600000000000002</v>
      </c>
      <c r="C96" s="30">
        <v>3.3000000000000002E-2</v>
      </c>
      <c r="E96" s="7">
        <v>2</v>
      </c>
      <c r="F96" s="40">
        <v>0.60499999999999998</v>
      </c>
      <c r="G96" s="24">
        <v>2.5000000000000001E-2</v>
      </c>
      <c r="I96" s="7">
        <v>2</v>
      </c>
      <c r="J96" s="38">
        <v>0.92400000000000004</v>
      </c>
      <c r="K96" s="28">
        <v>2.9000000000000001E-2</v>
      </c>
    </row>
    <row r="97" spans="1:11" ht="15.75" thickBot="1" x14ac:dyDescent="0.3">
      <c r="A97" s="8">
        <v>4</v>
      </c>
      <c r="B97" s="25">
        <v>0.59399999999999997</v>
      </c>
      <c r="C97" s="31">
        <v>5.1999999999999998E-2</v>
      </c>
      <c r="E97" s="8">
        <v>4</v>
      </c>
      <c r="F97" s="34">
        <v>0.56599999999999995</v>
      </c>
      <c r="G97" s="26">
        <v>3.9E-2</v>
      </c>
      <c r="I97" s="8">
        <v>4</v>
      </c>
      <c r="J97" s="39">
        <v>0.86199999999999999</v>
      </c>
      <c r="K97" s="29">
        <v>6.2E-2</v>
      </c>
    </row>
    <row r="98" spans="1:11" x14ac:dyDescent="0.25">
      <c r="B98" s="20">
        <v>0.72599999999999998</v>
      </c>
      <c r="C98">
        <f>AVERAGE(C93:C97)</f>
        <v>2.64E-2</v>
      </c>
      <c r="F98" s="1">
        <v>0.66300000000000003</v>
      </c>
      <c r="G98">
        <f>AVERAGE(G93:G97)</f>
        <v>1.9599999999999999E-2</v>
      </c>
      <c r="J98" s="38">
        <v>0.99199999999999999</v>
      </c>
      <c r="K98">
        <f>AVERAGE(K93:K97)</f>
        <v>2.6200000000000001E-2</v>
      </c>
    </row>
    <row r="99" spans="1:11" ht="15.75" thickBot="1" x14ac:dyDescent="0.3"/>
    <row r="100" spans="1:11" x14ac:dyDescent="0.25">
      <c r="A100" s="21"/>
      <c r="B100" s="22" t="s">
        <v>137</v>
      </c>
      <c r="C100" s="27"/>
      <c r="E100" s="35"/>
      <c r="F100" s="36" t="s">
        <v>137</v>
      </c>
      <c r="G100" s="37"/>
      <c r="I100" s="35"/>
      <c r="J100" s="36" t="s">
        <v>137</v>
      </c>
      <c r="K100" s="37"/>
    </row>
    <row r="101" spans="1:11" x14ac:dyDescent="0.25">
      <c r="A101" s="7">
        <v>0</v>
      </c>
      <c r="B101" s="20">
        <v>0.72599999999999998</v>
      </c>
      <c r="C101" s="24"/>
      <c r="E101" s="7">
        <v>0</v>
      </c>
      <c r="F101" s="38">
        <v>0.69499999999999995</v>
      </c>
      <c r="G101" s="28"/>
      <c r="I101" s="7">
        <v>0</v>
      </c>
      <c r="J101" s="38">
        <v>0.66100000000000003</v>
      </c>
      <c r="K101" s="28"/>
    </row>
    <row r="102" spans="1:11" x14ac:dyDescent="0.25">
      <c r="A102" s="7">
        <v>0.25</v>
      </c>
      <c r="B102" s="20">
        <v>0.71499999999999997</v>
      </c>
      <c r="C102" s="30">
        <v>0.01</v>
      </c>
      <c r="E102" s="7">
        <v>0.25</v>
      </c>
      <c r="F102" s="38">
        <v>0.69</v>
      </c>
      <c r="G102" s="28">
        <v>5.0000000000000001E-3</v>
      </c>
      <c r="I102" s="7">
        <v>0.25</v>
      </c>
      <c r="J102" s="38">
        <v>0.65600000000000003</v>
      </c>
      <c r="K102" s="28">
        <v>6.0000000000000001E-3</v>
      </c>
    </row>
    <row r="103" spans="1:11" x14ac:dyDescent="0.25">
      <c r="A103" s="7">
        <v>0.5</v>
      </c>
      <c r="B103" s="20">
        <v>0.70199999999999996</v>
      </c>
      <c r="C103" s="30">
        <v>1.4E-2</v>
      </c>
      <c r="E103" s="7">
        <v>0.5</v>
      </c>
      <c r="F103" s="38">
        <v>0.68100000000000005</v>
      </c>
      <c r="G103" s="28">
        <v>8.0000000000000002E-3</v>
      </c>
      <c r="I103" s="7">
        <v>0.5</v>
      </c>
      <c r="J103" s="38">
        <v>0.64700000000000002</v>
      </c>
      <c r="K103" s="28">
        <v>8.0000000000000002E-3</v>
      </c>
    </row>
    <row r="104" spans="1:11" x14ac:dyDescent="0.25">
      <c r="A104" s="7">
        <v>1</v>
      </c>
      <c r="B104" s="20">
        <v>0.67900000000000005</v>
      </c>
      <c r="C104" s="30">
        <v>2.3E-2</v>
      </c>
      <c r="E104" s="7">
        <v>1</v>
      </c>
      <c r="F104" s="38">
        <v>0.66800000000000004</v>
      </c>
      <c r="G104" s="28">
        <v>1.2999999999999999E-2</v>
      </c>
      <c r="I104" s="7">
        <v>1</v>
      </c>
      <c r="J104" s="38">
        <v>0.63500000000000001</v>
      </c>
      <c r="K104" s="28">
        <v>1.2E-2</v>
      </c>
    </row>
    <row r="105" spans="1:11" x14ac:dyDescent="0.25">
      <c r="A105" s="7">
        <v>2</v>
      </c>
      <c r="B105" s="20">
        <v>0.64600000000000002</v>
      </c>
      <c r="C105" s="30">
        <v>3.3000000000000002E-2</v>
      </c>
      <c r="E105" s="7">
        <v>2</v>
      </c>
      <c r="F105" s="38">
        <v>0.65200000000000002</v>
      </c>
      <c r="G105" s="28">
        <v>1.6E-2</v>
      </c>
      <c r="I105" s="7">
        <v>2</v>
      </c>
      <c r="J105" s="38">
        <v>0.61599999999999999</v>
      </c>
      <c r="K105" s="28">
        <v>0.02</v>
      </c>
    </row>
    <row r="106" spans="1:11" ht="15.75" thickBot="1" x14ac:dyDescent="0.3">
      <c r="A106" s="8">
        <v>4</v>
      </c>
      <c r="B106" s="25">
        <v>0.59399999999999997</v>
      </c>
      <c r="C106" s="31">
        <v>5.1999999999999998E-2</v>
      </c>
      <c r="E106" s="8">
        <v>4</v>
      </c>
      <c r="F106" s="39">
        <v>0.627</v>
      </c>
      <c r="G106" s="29">
        <v>2.5000000000000001E-2</v>
      </c>
      <c r="I106" s="8">
        <v>4</v>
      </c>
      <c r="J106" s="39">
        <v>0.59099999999999997</v>
      </c>
      <c r="K106" s="29">
        <v>2.5000000000000001E-2</v>
      </c>
    </row>
    <row r="107" spans="1:11" x14ac:dyDescent="0.25">
      <c r="B107" s="20">
        <v>0.72599999999999998</v>
      </c>
      <c r="C107">
        <f>AVERAGE(C102:C106)</f>
        <v>2.64E-2</v>
      </c>
      <c r="D107" s="1"/>
      <c r="E107" s="22"/>
      <c r="F107" s="38">
        <v>0.69499999999999995</v>
      </c>
      <c r="G107" s="22">
        <f>AVERAGE(G102:G106)</f>
        <v>1.34E-2</v>
      </c>
      <c r="H107" s="1"/>
      <c r="J107" s="38">
        <v>0.66100000000000003</v>
      </c>
      <c r="K107">
        <f>AVERAGE(K102:K106)</f>
        <v>1.4200000000000001E-2</v>
      </c>
    </row>
    <row r="108" spans="1:11" ht="15.75" thickBot="1" x14ac:dyDescent="0.3">
      <c r="F108" s="34"/>
      <c r="G108" s="34"/>
      <c r="H108" s="1"/>
    </row>
    <row r="109" spans="1:11" x14ac:dyDescent="0.25">
      <c r="E109" s="35"/>
      <c r="F109" s="36" t="s">
        <v>138</v>
      </c>
      <c r="G109" s="37"/>
      <c r="I109" s="35"/>
      <c r="J109" s="36" t="s">
        <v>138</v>
      </c>
      <c r="K109" s="37"/>
    </row>
    <row r="110" spans="1:11" x14ac:dyDescent="0.25">
      <c r="E110" s="7">
        <v>0</v>
      </c>
      <c r="F110" s="38">
        <v>0.61699999999999999</v>
      </c>
      <c r="G110" s="28"/>
      <c r="I110" s="7">
        <v>0</v>
      </c>
      <c r="J110" s="38">
        <v>1.304</v>
      </c>
      <c r="K110" s="28"/>
    </row>
    <row r="111" spans="1:11" x14ac:dyDescent="0.25">
      <c r="E111" s="7">
        <v>0.25</v>
      </c>
      <c r="F111" s="38">
        <v>0.60799999999999998</v>
      </c>
      <c r="G111" s="28">
        <v>0.01</v>
      </c>
      <c r="I111" s="7">
        <v>0.25</v>
      </c>
      <c r="J111" s="38">
        <v>1.2929999999999999</v>
      </c>
      <c r="K111" s="28">
        <v>1.0999999999999999E-2</v>
      </c>
    </row>
    <row r="112" spans="1:11" x14ac:dyDescent="0.25">
      <c r="E112" s="7">
        <v>0.5</v>
      </c>
      <c r="F112" s="38">
        <v>0.59799999999999998</v>
      </c>
      <c r="G112" s="28">
        <v>0.01</v>
      </c>
      <c r="I112" s="7">
        <v>0.5</v>
      </c>
      <c r="J112" s="38">
        <v>1.272</v>
      </c>
      <c r="K112" s="28">
        <v>2.1000000000000001E-2</v>
      </c>
    </row>
    <row r="113" spans="3:11" x14ac:dyDescent="0.25">
      <c r="C113">
        <v>1000</v>
      </c>
      <c r="E113" s="7">
        <v>1</v>
      </c>
      <c r="F113" s="38">
        <v>0.58299999999999996</v>
      </c>
      <c r="G113" s="28">
        <v>1.4999999999999999E-2</v>
      </c>
      <c r="I113" s="7">
        <v>1</v>
      </c>
      <c r="J113" s="38">
        <v>1.234</v>
      </c>
      <c r="K113" s="28">
        <v>3.7999999999999999E-2</v>
      </c>
    </row>
    <row r="114" spans="3:11" x14ac:dyDescent="0.25">
      <c r="E114" s="7">
        <v>2</v>
      </c>
      <c r="F114" s="38">
        <v>0.56000000000000005</v>
      </c>
      <c r="G114" s="28">
        <v>2.1999999999999999E-2</v>
      </c>
      <c r="I114" s="7">
        <v>2</v>
      </c>
      <c r="J114" s="38">
        <v>1.18</v>
      </c>
      <c r="K114" s="28">
        <v>5.3999999999999999E-2</v>
      </c>
    </row>
    <row r="115" spans="3:11" ht="15.75" thickBot="1" x14ac:dyDescent="0.3">
      <c r="E115" s="8">
        <v>4</v>
      </c>
      <c r="F115" s="39">
        <v>0.52700000000000002</v>
      </c>
      <c r="G115" s="29">
        <v>3.3000000000000002E-2</v>
      </c>
      <c r="I115" s="8">
        <v>4</v>
      </c>
      <c r="J115" s="39">
        <v>1.101</v>
      </c>
      <c r="K115" s="29">
        <v>7.9000000000000001E-2</v>
      </c>
    </row>
    <row r="116" spans="3:11" x14ac:dyDescent="0.25">
      <c r="F116" s="38">
        <v>0.61699999999999999</v>
      </c>
      <c r="G116">
        <f>AVERAGE(G111:G115)</f>
        <v>1.7999999999999999E-2</v>
      </c>
      <c r="J116" s="38">
        <v>1.304</v>
      </c>
      <c r="K116">
        <f>AVERAGE(K111:K115)</f>
        <v>4.0600000000000004E-2</v>
      </c>
    </row>
    <row r="117" spans="3:11" ht="15.75" thickBot="1" x14ac:dyDescent="0.3"/>
    <row r="118" spans="3:11" x14ac:dyDescent="0.25">
      <c r="E118" s="35"/>
      <c r="F118" s="36" t="s">
        <v>139</v>
      </c>
      <c r="G118" s="37"/>
      <c r="I118" s="35"/>
      <c r="J118" s="36" t="s">
        <v>139</v>
      </c>
      <c r="K118" s="37"/>
    </row>
    <row r="119" spans="3:11" x14ac:dyDescent="0.25">
      <c r="E119" s="7">
        <v>0</v>
      </c>
      <c r="F119" s="38">
        <v>0.74099999999999999</v>
      </c>
      <c r="G119" s="28"/>
      <c r="I119" s="7">
        <v>0</v>
      </c>
      <c r="J119" s="38">
        <v>0.59099999999999997</v>
      </c>
      <c r="K119" s="28"/>
    </row>
    <row r="120" spans="3:11" x14ac:dyDescent="0.25">
      <c r="E120" s="7">
        <v>0.25</v>
      </c>
      <c r="F120" s="38">
        <v>0.72799999999999998</v>
      </c>
      <c r="G120" s="28">
        <v>1.2999999999999999E-2</v>
      </c>
      <c r="I120" s="7">
        <v>0.25</v>
      </c>
      <c r="J120" s="38">
        <v>0.58099999999999996</v>
      </c>
      <c r="K120" s="28">
        <v>0.01</v>
      </c>
    </row>
    <row r="121" spans="3:11" x14ac:dyDescent="0.25">
      <c r="E121" s="7">
        <v>0.5</v>
      </c>
      <c r="F121" s="38">
        <v>0.71499999999999997</v>
      </c>
      <c r="G121" s="28">
        <v>1.2999999999999999E-2</v>
      </c>
      <c r="I121" s="7">
        <v>0.5</v>
      </c>
      <c r="J121" s="38">
        <v>0.57399999999999995</v>
      </c>
      <c r="K121" s="28">
        <v>6.0000000000000001E-3</v>
      </c>
    </row>
    <row r="122" spans="3:11" x14ac:dyDescent="0.25">
      <c r="E122" s="7">
        <v>1</v>
      </c>
      <c r="F122" s="38">
        <v>0.69499999999999995</v>
      </c>
      <c r="G122" s="28">
        <v>0.02</v>
      </c>
      <c r="I122" s="7">
        <v>1</v>
      </c>
      <c r="J122" s="38">
        <v>0.55900000000000005</v>
      </c>
      <c r="K122" s="28">
        <v>1.6E-2</v>
      </c>
    </row>
    <row r="123" spans="3:11" x14ac:dyDescent="0.25">
      <c r="E123" s="7">
        <v>2</v>
      </c>
      <c r="F123" s="38">
        <v>0.67700000000000005</v>
      </c>
      <c r="G123" s="28">
        <v>1.9E-2</v>
      </c>
      <c r="I123" s="7">
        <v>2</v>
      </c>
      <c r="J123" s="38">
        <v>0.53600000000000003</v>
      </c>
      <c r="K123" s="28">
        <v>2.3E-2</v>
      </c>
    </row>
    <row r="124" spans="3:11" ht="15.75" thickBot="1" x14ac:dyDescent="0.3">
      <c r="E124" s="8">
        <v>4</v>
      </c>
      <c r="F124" s="39">
        <v>0.65</v>
      </c>
      <c r="G124" s="29">
        <v>2.5999999999999999E-2</v>
      </c>
      <c r="I124" s="8">
        <v>4</v>
      </c>
      <c r="J124" s="39">
        <v>0.498</v>
      </c>
      <c r="K124" s="29">
        <v>3.7999999999999999E-2</v>
      </c>
    </row>
    <row r="125" spans="3:11" x14ac:dyDescent="0.25">
      <c r="F125" s="38">
        <v>0.74099999999999999</v>
      </c>
      <c r="G125">
        <f>AVERAGE(G120:G124)</f>
        <v>1.8200000000000001E-2</v>
      </c>
      <c r="J125" s="38">
        <v>0.59099999999999997</v>
      </c>
      <c r="K125">
        <f>AVERAGE(K120:K124)</f>
        <v>1.8599999999999998E-2</v>
      </c>
    </row>
    <row r="126" spans="3:11" ht="15.75" thickBot="1" x14ac:dyDescent="0.3"/>
    <row r="127" spans="3:11" x14ac:dyDescent="0.25">
      <c r="E127" s="35"/>
      <c r="F127" s="36" t="s">
        <v>140</v>
      </c>
      <c r="G127" s="37"/>
      <c r="I127" s="35"/>
      <c r="J127" s="36" t="s">
        <v>140</v>
      </c>
      <c r="K127" s="37"/>
    </row>
    <row r="128" spans="3:11" x14ac:dyDescent="0.25">
      <c r="E128" s="7">
        <v>0</v>
      </c>
      <c r="F128" s="38">
        <v>0.67800000000000005</v>
      </c>
      <c r="G128" s="28"/>
      <c r="I128" s="7">
        <v>0</v>
      </c>
      <c r="J128" s="38">
        <v>0.70099999999999996</v>
      </c>
      <c r="K128" s="28"/>
    </row>
    <row r="129" spans="1:11" x14ac:dyDescent="0.25">
      <c r="E129" s="7">
        <v>0.25</v>
      </c>
      <c r="F129" s="38">
        <v>0.67200000000000004</v>
      </c>
      <c r="G129" s="28">
        <v>7.0000000000000001E-3</v>
      </c>
      <c r="I129" s="7">
        <v>0.25</v>
      </c>
      <c r="J129" s="38">
        <v>0.69399999999999995</v>
      </c>
      <c r="K129" s="28">
        <v>7.0000000000000001E-3</v>
      </c>
    </row>
    <row r="130" spans="1:11" x14ac:dyDescent="0.25">
      <c r="E130" s="7">
        <v>0.5</v>
      </c>
      <c r="F130" s="38">
        <v>0.66100000000000003</v>
      </c>
      <c r="G130" s="28">
        <v>1.0999999999999999E-2</v>
      </c>
      <c r="I130" s="7">
        <v>0.5</v>
      </c>
      <c r="J130" s="38">
        <v>0.68799999999999994</v>
      </c>
      <c r="K130" s="28">
        <v>6.0000000000000001E-3</v>
      </c>
    </row>
    <row r="131" spans="1:11" x14ac:dyDescent="0.25">
      <c r="E131" s="7">
        <v>1</v>
      </c>
      <c r="F131" s="38">
        <v>0.63900000000000001</v>
      </c>
      <c r="G131" s="28">
        <v>2.1999999999999999E-2</v>
      </c>
      <c r="I131" s="7">
        <v>1</v>
      </c>
      <c r="J131" s="38">
        <v>0.67700000000000005</v>
      </c>
      <c r="K131" s="28">
        <v>1.0999999999999999E-2</v>
      </c>
    </row>
    <row r="132" spans="1:11" x14ac:dyDescent="0.25">
      <c r="E132" s="7">
        <v>2</v>
      </c>
      <c r="F132" s="38">
        <v>0.60799999999999998</v>
      </c>
      <c r="G132" s="28">
        <v>3.2000000000000001E-2</v>
      </c>
      <c r="I132" s="7">
        <v>2</v>
      </c>
      <c r="J132" s="38">
        <v>0.65800000000000003</v>
      </c>
      <c r="K132" s="28">
        <v>1.9E-2</v>
      </c>
    </row>
    <row r="133" spans="1:11" ht="15.75" thickBot="1" x14ac:dyDescent="0.3">
      <c r="E133" s="8">
        <v>4</v>
      </c>
      <c r="F133" s="39">
        <v>0.55800000000000005</v>
      </c>
      <c r="G133" s="29">
        <v>0.05</v>
      </c>
      <c r="I133" s="8">
        <v>4</v>
      </c>
      <c r="J133" s="39">
        <v>0.63400000000000001</v>
      </c>
      <c r="K133" s="29">
        <v>2.5000000000000001E-2</v>
      </c>
    </row>
    <row r="134" spans="1:11" x14ac:dyDescent="0.25">
      <c r="F134" s="38">
        <v>0.67800000000000005</v>
      </c>
      <c r="G134">
        <f>AVERAGE(G129:G133)</f>
        <v>2.4399999999999998E-2</v>
      </c>
      <c r="J134" s="38">
        <v>0.70099999999999996</v>
      </c>
      <c r="K134">
        <f>AVERAGE(K129:K133)</f>
        <v>1.3600000000000001E-2</v>
      </c>
    </row>
    <row r="136" spans="1:11" s="44" customFormat="1" x14ac:dyDescent="0.25">
      <c r="A136" s="44" t="s">
        <v>68</v>
      </c>
      <c r="C136" s="43">
        <f>AVERAGE(C107,C98,C89,C71,C80,C62,C53,C44,C35,C26,C18,C10)</f>
        <v>2.6216666666666666E-2</v>
      </c>
      <c r="G136" s="43">
        <f>AVERAGE(G107,G98,G89,G71,G80,G62,G53,G44,G35,G26,G18,G10,G116,G125,G134)</f>
        <v>2.3693333333333334E-2</v>
      </c>
      <c r="K136" s="43">
        <f>AVERAGE(K107,K98,K89,K71,K80,K62,K53,K44,K35,K26,K18,K10,K116,K125,K134)</f>
        <v>2.6366666666666663E-2</v>
      </c>
    </row>
    <row r="137" spans="1:11" x14ac:dyDescent="0.25">
      <c r="B137" t="s">
        <v>67</v>
      </c>
      <c r="C137" s="42">
        <f>AVERAGE(C136,G136,K136)</f>
        <v>2.5425555555555552E-2</v>
      </c>
    </row>
    <row r="139" spans="1:11" s="46" customFormat="1" x14ac:dyDescent="0.25">
      <c r="A139" s="46" t="s">
        <v>69</v>
      </c>
      <c r="B139" s="47">
        <f>AVERAGE(B101,B92,B83,B74,B65,B56,B47,B38,B29,B20,B12,B4)</f>
        <v>0.76183333333333314</v>
      </c>
      <c r="F139" s="47">
        <f>AVERAGE(F101,F92,F83,F74,F65,F56,F47,F38,F29,F20,F12,F4,,F110,F119,F128)</f>
        <v>0.7278125000000002</v>
      </c>
      <c r="J139" s="47">
        <f>AVERAGE(J101,J92,J83,J74,J65,J56,J47,J38,J29,J20,J12,J4,,J110,J119,J128)</f>
        <v>0.82012499999999999</v>
      </c>
    </row>
    <row r="140" spans="1:11" x14ac:dyDescent="0.25">
      <c r="B140" t="s">
        <v>70</v>
      </c>
      <c r="C140" s="42">
        <f>AVERAGE(B139,F139,J139)</f>
        <v>0.76992361111111107</v>
      </c>
    </row>
    <row r="143" spans="1:11" x14ac:dyDescent="0.25">
      <c r="A143" t="s">
        <v>71</v>
      </c>
      <c r="C143" t="s">
        <v>75</v>
      </c>
      <c r="D143" t="s">
        <v>76</v>
      </c>
      <c r="E143" t="s">
        <v>77</v>
      </c>
    </row>
    <row r="144" spans="1:11" x14ac:dyDescent="0.25">
      <c r="A144">
        <v>50</v>
      </c>
      <c r="B144">
        <f t="shared" ref="B144:B165" si="0">(C$137/C$140+1)*$A$144</f>
        <v>51.651173907945413</v>
      </c>
      <c r="C144">
        <f>(C$10/($B$4+1))*A144</f>
        <v>1.2486716259298618</v>
      </c>
      <c r="D144">
        <f>(C$18/($B$12+1))*$A144</f>
        <v>0.56284153005464488</v>
      </c>
      <c r="E144">
        <f>(C$44/($B$38+1))*$A144</f>
        <v>1.2486716259298618</v>
      </c>
    </row>
    <row r="145" spans="1:5" x14ac:dyDescent="0.25">
      <c r="A145">
        <v>100</v>
      </c>
      <c r="B145">
        <f t="shared" si="0"/>
        <v>51.651173907945413</v>
      </c>
      <c r="C145">
        <f t="shared" ref="C145:C165" si="1">(C$10/($B$4+1))*A145</f>
        <v>2.4973432518597236</v>
      </c>
      <c r="D145">
        <f t="shared" ref="D145:D165" si="2">(C$18/($B$12+1))*$A145</f>
        <v>1.1256830601092898</v>
      </c>
      <c r="E145">
        <f t="shared" ref="E145:E165" si="3">(C$44/($B$38+1))*$A145</f>
        <v>2.4973432518597236</v>
      </c>
    </row>
    <row r="146" spans="1:5" x14ac:dyDescent="0.25">
      <c r="A146">
        <v>150</v>
      </c>
      <c r="B146">
        <f t="shared" si="0"/>
        <v>51.651173907945413</v>
      </c>
      <c r="C146">
        <f t="shared" si="1"/>
        <v>3.7460148777895852</v>
      </c>
      <c r="D146">
        <f t="shared" si="2"/>
        <v>1.6885245901639345</v>
      </c>
      <c r="E146">
        <f t="shared" si="3"/>
        <v>3.7460148777895852</v>
      </c>
    </row>
    <row r="147" spans="1:5" x14ac:dyDescent="0.25">
      <c r="A147">
        <v>200</v>
      </c>
      <c r="B147">
        <f t="shared" si="0"/>
        <v>51.651173907945413</v>
      </c>
      <c r="C147">
        <f t="shared" si="1"/>
        <v>4.9946865037194472</v>
      </c>
      <c r="D147">
        <f t="shared" si="2"/>
        <v>2.2513661202185795</v>
      </c>
      <c r="E147">
        <f t="shared" si="3"/>
        <v>4.9946865037194472</v>
      </c>
    </row>
    <row r="148" spans="1:5" x14ac:dyDescent="0.25">
      <c r="A148">
        <v>250</v>
      </c>
      <c r="B148">
        <f t="shared" si="0"/>
        <v>51.651173907945413</v>
      </c>
      <c r="C148">
        <f t="shared" si="1"/>
        <v>6.2433581296493088</v>
      </c>
      <c r="D148">
        <f t="shared" si="2"/>
        <v>2.8142076502732243</v>
      </c>
      <c r="E148">
        <f t="shared" si="3"/>
        <v>6.2433581296493088</v>
      </c>
    </row>
    <row r="149" spans="1:5" x14ac:dyDescent="0.25">
      <c r="A149">
        <v>300</v>
      </c>
      <c r="B149">
        <f t="shared" si="0"/>
        <v>51.651173907945413</v>
      </c>
      <c r="C149">
        <f t="shared" si="1"/>
        <v>7.4920297555791704</v>
      </c>
      <c r="D149">
        <f t="shared" si="2"/>
        <v>3.377049180327869</v>
      </c>
      <c r="E149">
        <f t="shared" si="3"/>
        <v>7.4920297555791704</v>
      </c>
    </row>
    <row r="150" spans="1:5" x14ac:dyDescent="0.25">
      <c r="A150">
        <v>350</v>
      </c>
      <c r="B150">
        <f t="shared" si="0"/>
        <v>51.651173907945413</v>
      </c>
      <c r="C150">
        <f t="shared" si="1"/>
        <v>8.740701381509032</v>
      </c>
      <c r="D150">
        <f t="shared" si="2"/>
        <v>3.9398907103825138</v>
      </c>
      <c r="E150">
        <f t="shared" si="3"/>
        <v>8.740701381509032</v>
      </c>
    </row>
    <row r="151" spans="1:5" x14ac:dyDescent="0.25">
      <c r="A151">
        <v>400</v>
      </c>
      <c r="B151">
        <f t="shared" si="0"/>
        <v>51.651173907945413</v>
      </c>
      <c r="C151">
        <f t="shared" si="1"/>
        <v>9.9893730074388944</v>
      </c>
      <c r="D151">
        <f t="shared" si="2"/>
        <v>4.502732240437159</v>
      </c>
      <c r="E151">
        <f t="shared" si="3"/>
        <v>9.9893730074388944</v>
      </c>
    </row>
    <row r="152" spans="1:5" x14ac:dyDescent="0.25">
      <c r="A152">
        <v>450</v>
      </c>
      <c r="B152">
        <f t="shared" si="0"/>
        <v>51.651173907945413</v>
      </c>
      <c r="C152">
        <f t="shared" si="1"/>
        <v>11.238044633368755</v>
      </c>
      <c r="D152">
        <f t="shared" si="2"/>
        <v>5.0655737704918034</v>
      </c>
      <c r="E152">
        <f t="shared" si="3"/>
        <v>11.238044633368755</v>
      </c>
    </row>
    <row r="153" spans="1:5" x14ac:dyDescent="0.25">
      <c r="A153">
        <v>500</v>
      </c>
      <c r="B153">
        <f t="shared" si="0"/>
        <v>51.651173907945413</v>
      </c>
      <c r="C153">
        <f t="shared" si="1"/>
        <v>12.486716259298618</v>
      </c>
      <c r="D153">
        <f t="shared" si="2"/>
        <v>5.6284153005464486</v>
      </c>
      <c r="E153">
        <f t="shared" si="3"/>
        <v>12.486716259298618</v>
      </c>
    </row>
    <row r="154" spans="1:5" x14ac:dyDescent="0.25">
      <c r="A154">
        <v>550</v>
      </c>
      <c r="B154">
        <f t="shared" si="0"/>
        <v>51.651173907945413</v>
      </c>
      <c r="C154">
        <f t="shared" si="1"/>
        <v>13.735387885228478</v>
      </c>
      <c r="D154">
        <f t="shared" si="2"/>
        <v>6.1912568306010929</v>
      </c>
      <c r="E154">
        <f t="shared" si="3"/>
        <v>13.735387885228478</v>
      </c>
    </row>
    <row r="155" spans="1:5" x14ac:dyDescent="0.25">
      <c r="A155">
        <v>600</v>
      </c>
      <c r="B155">
        <f t="shared" si="0"/>
        <v>51.651173907945413</v>
      </c>
      <c r="C155">
        <f t="shared" si="1"/>
        <v>14.984059511158341</v>
      </c>
      <c r="D155">
        <f t="shared" si="2"/>
        <v>6.7540983606557381</v>
      </c>
      <c r="E155">
        <f t="shared" si="3"/>
        <v>14.984059511158341</v>
      </c>
    </row>
    <row r="156" spans="1:5" s="46" customFormat="1" x14ac:dyDescent="0.25">
      <c r="A156" s="46">
        <v>650</v>
      </c>
      <c r="B156">
        <f t="shared" si="0"/>
        <v>51.651173907945413</v>
      </c>
      <c r="C156" s="46">
        <f t="shared" si="1"/>
        <v>16.232731137088201</v>
      </c>
      <c r="D156">
        <f t="shared" si="2"/>
        <v>7.3169398907103824</v>
      </c>
      <c r="E156">
        <f t="shared" si="3"/>
        <v>16.232731137088201</v>
      </c>
    </row>
    <row r="157" spans="1:5" x14ac:dyDescent="0.25">
      <c r="A157">
        <v>700</v>
      </c>
      <c r="B157">
        <f t="shared" si="0"/>
        <v>51.651173907945413</v>
      </c>
      <c r="C157">
        <f t="shared" si="1"/>
        <v>17.481402763018064</v>
      </c>
      <c r="D157">
        <f t="shared" si="2"/>
        <v>7.8797814207650276</v>
      </c>
      <c r="E157">
        <f t="shared" si="3"/>
        <v>17.481402763018064</v>
      </c>
    </row>
    <row r="158" spans="1:5" x14ac:dyDescent="0.25">
      <c r="A158">
        <v>750</v>
      </c>
      <c r="B158">
        <f t="shared" si="0"/>
        <v>51.651173907945413</v>
      </c>
      <c r="C158">
        <f t="shared" si="1"/>
        <v>18.730074388947926</v>
      </c>
      <c r="D158">
        <f t="shared" si="2"/>
        <v>8.442622950819672</v>
      </c>
      <c r="E158">
        <f t="shared" si="3"/>
        <v>18.730074388947926</v>
      </c>
    </row>
    <row r="159" spans="1:5" x14ac:dyDescent="0.25">
      <c r="A159">
        <v>800</v>
      </c>
      <c r="B159">
        <f t="shared" si="0"/>
        <v>51.651173907945413</v>
      </c>
      <c r="C159">
        <f t="shared" si="1"/>
        <v>19.978746014877789</v>
      </c>
      <c r="D159">
        <f t="shared" si="2"/>
        <v>9.0054644808743181</v>
      </c>
      <c r="E159">
        <f t="shared" si="3"/>
        <v>19.978746014877789</v>
      </c>
    </row>
    <row r="160" spans="1:5" x14ac:dyDescent="0.25">
      <c r="A160">
        <v>850</v>
      </c>
      <c r="B160">
        <f t="shared" si="0"/>
        <v>51.651173907945413</v>
      </c>
      <c r="C160">
        <f t="shared" si="1"/>
        <v>21.227417640807651</v>
      </c>
      <c r="D160">
        <f t="shared" si="2"/>
        <v>9.5683060109289624</v>
      </c>
      <c r="E160">
        <f t="shared" si="3"/>
        <v>21.227417640807651</v>
      </c>
    </row>
    <row r="161" spans="1:5" x14ac:dyDescent="0.25">
      <c r="A161">
        <v>900</v>
      </c>
      <c r="B161">
        <f t="shared" si="0"/>
        <v>51.651173907945413</v>
      </c>
      <c r="C161">
        <f t="shared" si="1"/>
        <v>22.47608926673751</v>
      </c>
      <c r="D161">
        <f t="shared" si="2"/>
        <v>10.131147540983607</v>
      </c>
      <c r="E161">
        <f t="shared" si="3"/>
        <v>22.47608926673751</v>
      </c>
    </row>
    <row r="162" spans="1:5" x14ac:dyDescent="0.25">
      <c r="A162">
        <v>950</v>
      </c>
      <c r="B162">
        <f t="shared" si="0"/>
        <v>51.651173907945413</v>
      </c>
      <c r="C162">
        <f t="shared" si="1"/>
        <v>23.724760892667373</v>
      </c>
      <c r="D162">
        <f t="shared" si="2"/>
        <v>10.693989071038251</v>
      </c>
      <c r="E162">
        <f t="shared" si="3"/>
        <v>23.724760892667373</v>
      </c>
    </row>
    <row r="163" spans="1:5" x14ac:dyDescent="0.25">
      <c r="A163">
        <v>1000</v>
      </c>
      <c r="B163">
        <f t="shared" si="0"/>
        <v>51.651173907945413</v>
      </c>
      <c r="C163">
        <f t="shared" si="1"/>
        <v>24.973432518597235</v>
      </c>
      <c r="D163">
        <f t="shared" si="2"/>
        <v>11.256830601092897</v>
      </c>
      <c r="E163">
        <f t="shared" si="3"/>
        <v>24.973432518597235</v>
      </c>
    </row>
    <row r="164" spans="1:5" x14ac:dyDescent="0.25">
      <c r="A164">
        <v>1050</v>
      </c>
      <c r="B164">
        <f t="shared" si="0"/>
        <v>51.651173907945413</v>
      </c>
      <c r="C164">
        <f t="shared" si="1"/>
        <v>26.222104144527098</v>
      </c>
      <c r="D164">
        <f t="shared" si="2"/>
        <v>11.819672131147541</v>
      </c>
      <c r="E164">
        <f t="shared" si="3"/>
        <v>26.222104144527098</v>
      </c>
    </row>
    <row r="165" spans="1:5" x14ac:dyDescent="0.25">
      <c r="A165">
        <v>1100</v>
      </c>
      <c r="B165">
        <f t="shared" si="0"/>
        <v>51.651173907945413</v>
      </c>
      <c r="C165">
        <f t="shared" si="1"/>
        <v>27.470775770456957</v>
      </c>
      <c r="D165">
        <f t="shared" si="2"/>
        <v>12.382513661202186</v>
      </c>
      <c r="E165">
        <f t="shared" si="3"/>
        <v>27.470775770456957</v>
      </c>
    </row>
  </sheetData>
  <mergeCells count="17">
    <mergeCell ref="A1:C1"/>
    <mergeCell ref="E1:G1"/>
    <mergeCell ref="I1:K1"/>
    <mergeCell ref="A3:C3"/>
    <mergeCell ref="E3:G3"/>
    <mergeCell ref="I3:K3"/>
    <mergeCell ref="A11:C11"/>
    <mergeCell ref="E11:G11"/>
    <mergeCell ref="A19:C19"/>
    <mergeCell ref="E19:G19"/>
    <mergeCell ref="A28:C28"/>
    <mergeCell ref="E28:G28"/>
    <mergeCell ref="A37:C37"/>
    <mergeCell ref="A46:C46"/>
    <mergeCell ref="A55:C55"/>
    <mergeCell ref="A64:C64"/>
    <mergeCell ref="A73:C73"/>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
  <sheetViews>
    <sheetView topLeftCell="G36" zoomScale="80" zoomScaleNormal="80" workbookViewId="0">
      <selection activeCell="P1" sqref="P1"/>
    </sheetView>
  </sheetViews>
  <sheetFormatPr defaultRowHeight="15" x14ac:dyDescent="0.25"/>
  <cols>
    <col min="1" max="1" width="10.140625" customWidth="1"/>
    <col min="3" max="3" width="10.140625" customWidth="1"/>
    <col min="6" max="6" width="10.140625" customWidth="1"/>
    <col min="9" max="9" width="10.7109375" customWidth="1"/>
  </cols>
  <sheetData>
    <row r="1" spans="1:16" ht="71.25" customHeight="1" x14ac:dyDescent="0.25">
      <c r="A1" s="83" t="s">
        <v>141</v>
      </c>
      <c r="B1" s="83" t="s">
        <v>188</v>
      </c>
      <c r="C1" s="82" t="s">
        <v>187</v>
      </c>
      <c r="D1" s="83" t="s">
        <v>143</v>
      </c>
      <c r="E1" s="83" t="s">
        <v>188</v>
      </c>
      <c r="F1" s="82" t="s">
        <v>187</v>
      </c>
      <c r="G1" s="83" t="s">
        <v>144</v>
      </c>
      <c r="H1" s="83" t="s">
        <v>188</v>
      </c>
      <c r="I1" s="82" t="s">
        <v>187</v>
      </c>
      <c r="M1" s="85" t="s">
        <v>198</v>
      </c>
      <c r="N1" s="85" t="s">
        <v>199</v>
      </c>
      <c r="O1" s="85" t="s">
        <v>197</v>
      </c>
      <c r="P1" s="85" t="s">
        <v>202</v>
      </c>
    </row>
    <row r="2" spans="1:16" ht="15.75" x14ac:dyDescent="0.25">
      <c r="A2" s="80" t="s">
        <v>145</v>
      </c>
      <c r="B2" s="78">
        <v>0.88200000000000001</v>
      </c>
      <c r="C2" s="78">
        <v>4.7E-2</v>
      </c>
      <c r="D2" s="80" t="s">
        <v>157</v>
      </c>
      <c r="E2" s="78">
        <v>0.49299999999999999</v>
      </c>
      <c r="F2" s="78">
        <v>2.3200000000000002E-2</v>
      </c>
      <c r="G2" s="79" t="s">
        <v>172</v>
      </c>
      <c r="H2" s="78">
        <v>1.0429999999999999</v>
      </c>
      <c r="I2" s="78">
        <v>2.24E-2</v>
      </c>
    </row>
    <row r="3" spans="1:16" ht="15.75" x14ac:dyDescent="0.25">
      <c r="A3" s="80" t="s">
        <v>146</v>
      </c>
      <c r="B3" s="78">
        <v>0.83</v>
      </c>
      <c r="C3" s="78">
        <v>2.06E-2</v>
      </c>
      <c r="D3" s="80" t="s">
        <v>158</v>
      </c>
      <c r="E3" s="78">
        <v>0.70799999999999996</v>
      </c>
      <c r="F3" s="78">
        <v>2.64E-2</v>
      </c>
      <c r="G3" s="79" t="s">
        <v>173</v>
      </c>
      <c r="H3" s="78">
        <v>1.1299999999999999</v>
      </c>
      <c r="I3" s="78">
        <v>5.2499999999999998E-2</v>
      </c>
    </row>
    <row r="4" spans="1:16" ht="15.75" x14ac:dyDescent="0.25">
      <c r="A4" s="80" t="s">
        <v>147</v>
      </c>
      <c r="B4" s="78">
        <v>1.0029999999999999</v>
      </c>
      <c r="C4" s="78">
        <v>2.7600000000000003E-2</v>
      </c>
      <c r="D4" s="80" t="s">
        <v>159</v>
      </c>
      <c r="E4" s="78">
        <v>1.8440000000000001</v>
      </c>
      <c r="F4" s="78">
        <v>5.8800000000000005E-2</v>
      </c>
      <c r="G4" s="79" t="s">
        <v>174</v>
      </c>
      <c r="H4" s="78">
        <v>0.97599999999999998</v>
      </c>
      <c r="I4" s="78">
        <v>3.9400000000000004E-2</v>
      </c>
    </row>
    <row r="5" spans="1:16" ht="15.75" x14ac:dyDescent="0.25">
      <c r="A5" s="80" t="s">
        <v>148</v>
      </c>
      <c r="B5" s="78">
        <v>1.0029999999999999</v>
      </c>
      <c r="C5" s="78">
        <v>2.7600000000000003E-2</v>
      </c>
      <c r="D5" s="80" t="s">
        <v>160</v>
      </c>
      <c r="E5" s="78">
        <v>0.67100000000000004</v>
      </c>
      <c r="F5" s="78">
        <v>2.7000000000000003E-2</v>
      </c>
      <c r="G5" s="79" t="s">
        <v>175</v>
      </c>
      <c r="H5" s="78">
        <v>0.749</v>
      </c>
      <c r="I5" s="78">
        <v>2.52E-2</v>
      </c>
    </row>
    <row r="6" spans="1:16" ht="15.75" x14ac:dyDescent="0.25">
      <c r="A6" s="80" t="s">
        <v>149</v>
      </c>
      <c r="B6" s="78">
        <v>0.88200000000000001</v>
      </c>
      <c r="C6" s="78">
        <v>4.7E-2</v>
      </c>
      <c r="D6" s="80" t="s">
        <v>161</v>
      </c>
      <c r="E6" s="78">
        <v>0.77500000000000002</v>
      </c>
      <c r="F6" s="78">
        <v>1.0400000000000001E-2</v>
      </c>
      <c r="G6" s="79" t="s">
        <v>176</v>
      </c>
      <c r="H6" s="78">
        <v>0.60499999999999998</v>
      </c>
      <c r="I6" s="78">
        <v>1.6E-2</v>
      </c>
    </row>
    <row r="7" spans="1:16" ht="15.75" x14ac:dyDescent="0.25">
      <c r="A7" s="80" t="s">
        <v>150</v>
      </c>
      <c r="B7" s="78">
        <v>0.624</v>
      </c>
      <c r="C7" s="78">
        <v>1.5400000000000002E-2</v>
      </c>
      <c r="D7" s="80" t="s">
        <v>162</v>
      </c>
      <c r="E7" s="78">
        <v>0.75</v>
      </c>
      <c r="F7" s="78">
        <v>2.7600000000000003E-2</v>
      </c>
      <c r="G7" s="79" t="s">
        <v>177</v>
      </c>
      <c r="H7" s="78">
        <v>0.96099999999999997</v>
      </c>
      <c r="I7" s="78">
        <v>2.7200000000000002E-2</v>
      </c>
    </row>
    <row r="8" spans="1:16" ht="15.75" x14ac:dyDescent="0.25">
      <c r="A8" s="80" t="s">
        <v>151</v>
      </c>
      <c r="B8" s="78">
        <v>0.34499999999999997</v>
      </c>
      <c r="C8" s="78">
        <v>1.1199999999999998E-2</v>
      </c>
      <c r="D8" s="80" t="s">
        <v>163</v>
      </c>
      <c r="E8" s="78">
        <v>0.85</v>
      </c>
      <c r="F8" s="78">
        <v>1.7599999999999998E-2</v>
      </c>
      <c r="G8" s="79" t="s">
        <v>178</v>
      </c>
      <c r="H8" s="78">
        <v>0.70299999999999996</v>
      </c>
      <c r="I8" s="78">
        <v>1.4199999999999999E-2</v>
      </c>
    </row>
    <row r="9" spans="1:16" ht="15.75" x14ac:dyDescent="0.25">
      <c r="A9" s="80" t="s">
        <v>152</v>
      </c>
      <c r="B9" s="78">
        <v>0.69899999999999995</v>
      </c>
      <c r="C9" s="78">
        <v>3.2000000000000001E-2</v>
      </c>
      <c r="D9" s="80" t="s">
        <v>164</v>
      </c>
      <c r="E9" s="78">
        <v>0.69299999999999995</v>
      </c>
      <c r="F9" s="78">
        <v>2.4800000000000003E-2</v>
      </c>
      <c r="G9" s="79" t="s">
        <v>179</v>
      </c>
      <c r="H9" s="78">
        <v>1.1579999999999999</v>
      </c>
      <c r="I9" s="78">
        <v>3.0000000000000006E-2</v>
      </c>
    </row>
    <row r="10" spans="1:16" ht="15.75" x14ac:dyDescent="0.25">
      <c r="A10" s="80" t="s">
        <v>153</v>
      </c>
      <c r="B10" s="78">
        <v>0.74399999999999999</v>
      </c>
      <c r="C10" s="78">
        <v>1.2800000000000001E-2</v>
      </c>
      <c r="D10" s="80" t="s">
        <v>165</v>
      </c>
      <c r="E10" s="78">
        <v>0.72499999999999998</v>
      </c>
      <c r="F10" s="78">
        <v>2.0799999999999999E-2</v>
      </c>
      <c r="G10" s="79" t="s">
        <v>180</v>
      </c>
      <c r="H10" s="78">
        <v>0.92200000000000004</v>
      </c>
      <c r="I10" s="78">
        <v>3.0800000000000004E-2</v>
      </c>
    </row>
    <row r="11" spans="1:16" ht="15.75" x14ac:dyDescent="0.25">
      <c r="A11" s="80" t="s">
        <v>154</v>
      </c>
      <c r="B11" s="78">
        <v>0.67800000000000005</v>
      </c>
      <c r="C11" s="78">
        <v>2.06E-2</v>
      </c>
      <c r="D11" s="80" t="s">
        <v>166</v>
      </c>
      <c r="E11" s="78">
        <v>0.74199999999999999</v>
      </c>
      <c r="F11" s="78">
        <v>2.52E-2</v>
      </c>
      <c r="G11" s="79" t="s">
        <v>181</v>
      </c>
      <c r="H11" s="78">
        <v>0.626</v>
      </c>
      <c r="I11" s="78">
        <v>2.46E-2</v>
      </c>
    </row>
    <row r="12" spans="1:16" ht="15.75" x14ac:dyDescent="0.25">
      <c r="A12" s="80" t="s">
        <v>155</v>
      </c>
      <c r="B12" s="78">
        <v>0.72599999999999998</v>
      </c>
      <c r="C12" s="78">
        <v>2.64E-2</v>
      </c>
      <c r="D12" s="80" t="s">
        <v>167</v>
      </c>
      <c r="E12" s="78">
        <v>0.66300000000000003</v>
      </c>
      <c r="F12" s="78">
        <v>1.9599999999999999E-2</v>
      </c>
      <c r="G12" s="79" t="s">
        <v>182</v>
      </c>
      <c r="H12" s="78">
        <v>0.99199999999999999</v>
      </c>
      <c r="I12" s="78">
        <v>2.6200000000000001E-2</v>
      </c>
    </row>
    <row r="13" spans="1:16" ht="15.75" x14ac:dyDescent="0.25">
      <c r="A13" s="80" t="s">
        <v>156</v>
      </c>
      <c r="B13" s="78">
        <v>0.72599999999999998</v>
      </c>
      <c r="C13" s="78">
        <v>2.64E-2</v>
      </c>
      <c r="D13" s="80" t="s">
        <v>168</v>
      </c>
      <c r="E13" s="78">
        <v>0.69499999999999995</v>
      </c>
      <c r="F13" s="78">
        <v>1.34E-2</v>
      </c>
      <c r="G13" s="79" t="s">
        <v>183</v>
      </c>
      <c r="H13" s="78">
        <v>0.66100000000000003</v>
      </c>
      <c r="I13" s="78">
        <v>1.4200000000000001E-2</v>
      </c>
    </row>
    <row r="14" spans="1:16" ht="15.75" x14ac:dyDescent="0.25">
      <c r="A14" s="81"/>
      <c r="B14" s="81"/>
      <c r="C14" s="81"/>
      <c r="D14" s="80" t="s">
        <v>169</v>
      </c>
      <c r="E14" s="78">
        <v>0.61699999999999999</v>
      </c>
      <c r="F14" s="78">
        <v>1.7999999999999999E-2</v>
      </c>
      <c r="G14" s="79" t="s">
        <v>184</v>
      </c>
      <c r="H14" s="78">
        <v>1.304</v>
      </c>
      <c r="I14" s="78">
        <v>4.0600000000000004E-2</v>
      </c>
    </row>
    <row r="15" spans="1:16" ht="15.75" x14ac:dyDescent="0.25">
      <c r="A15" s="81"/>
      <c r="B15" s="81"/>
      <c r="C15" s="81"/>
      <c r="D15" s="80" t="s">
        <v>170</v>
      </c>
      <c r="E15" s="78">
        <v>0.74099999999999999</v>
      </c>
      <c r="F15" s="78">
        <v>1.8200000000000001E-2</v>
      </c>
      <c r="G15" s="79" t="s">
        <v>185</v>
      </c>
      <c r="H15" s="78">
        <v>0.59099999999999997</v>
      </c>
      <c r="I15" s="78">
        <v>1.8599999999999998E-2</v>
      </c>
    </row>
    <row r="16" spans="1:16" ht="15.75" x14ac:dyDescent="0.25">
      <c r="A16" s="81"/>
      <c r="B16" s="81"/>
      <c r="C16" s="81"/>
      <c r="D16" s="80" t="s">
        <v>171</v>
      </c>
      <c r="E16" s="78">
        <v>0.67800000000000005</v>
      </c>
      <c r="F16" s="78">
        <v>2.4399999999999998E-2</v>
      </c>
      <c r="G16" s="79" t="s">
        <v>186</v>
      </c>
      <c r="H16" s="78">
        <v>0.70099999999999996</v>
      </c>
      <c r="I16" s="78">
        <v>1.3600000000000001E-2</v>
      </c>
    </row>
    <row r="17" spans="1:12" ht="15.75" x14ac:dyDescent="0.25">
      <c r="A17" s="77"/>
      <c r="B17" s="77"/>
      <c r="C17" s="77"/>
      <c r="D17" s="77"/>
      <c r="E17" s="76"/>
      <c r="F17" s="76"/>
      <c r="G17" s="76"/>
      <c r="H17" s="76"/>
      <c r="I17" s="75"/>
      <c r="J17" s="84" t="s">
        <v>194</v>
      </c>
      <c r="K17" t="s">
        <v>195</v>
      </c>
      <c r="L17" t="s">
        <v>196</v>
      </c>
    </row>
    <row r="18" spans="1:12" x14ac:dyDescent="0.25">
      <c r="A18" t="s">
        <v>72</v>
      </c>
      <c r="B18" s="43">
        <f>MIN(B2:B13)</f>
        <v>0.34499999999999997</v>
      </c>
      <c r="C18" s="43">
        <f>MIN(C2:C13)</f>
        <v>1.1199999999999998E-2</v>
      </c>
      <c r="E18" s="43">
        <f>MIN(E2:E16)</f>
        <v>0.49299999999999999</v>
      </c>
      <c r="F18" s="43">
        <f>MIN(F2:F16)</f>
        <v>1.0400000000000001E-2</v>
      </c>
      <c r="H18" s="43">
        <f>MIN(H2:H16)</f>
        <v>0.59099999999999997</v>
      </c>
      <c r="I18" s="43">
        <f>MIN(I2:I16)</f>
        <v>1.3600000000000001E-2</v>
      </c>
      <c r="J18" t="s">
        <v>191</v>
      </c>
      <c r="K18" s="42">
        <f>MIN(B2:B13,E2:E16,H2:H16)</f>
        <v>0.34499999999999997</v>
      </c>
      <c r="L18" s="42">
        <f>MIN(C2:C13,F2:F16,I2:I16)</f>
        <v>1.0400000000000001E-2</v>
      </c>
    </row>
    <row r="19" spans="1:12" x14ac:dyDescent="0.25">
      <c r="A19" t="s">
        <v>73</v>
      </c>
      <c r="B19" s="43">
        <f>MAX(B2:B13)</f>
        <v>1.0029999999999999</v>
      </c>
      <c r="C19" s="43">
        <f>MAX(C2:C13)</f>
        <v>4.7E-2</v>
      </c>
      <c r="E19" s="43">
        <f>MAX(E2:E16)</f>
        <v>1.8440000000000001</v>
      </c>
      <c r="F19" s="43">
        <f>MAX(F2:F16)</f>
        <v>5.8800000000000005E-2</v>
      </c>
      <c r="H19" s="43">
        <f>MAX(H2:H16)</f>
        <v>1.304</v>
      </c>
      <c r="I19" s="43">
        <f>MAX(I2:I16)</f>
        <v>5.2499999999999998E-2</v>
      </c>
      <c r="J19" t="s">
        <v>192</v>
      </c>
      <c r="K19" s="42">
        <f>MAX(B2:B13,E2:E16,H2:H16)</f>
        <v>1.8440000000000001</v>
      </c>
      <c r="L19" s="42">
        <f>MAX(C2:C13,F2:F16,I2:I16)</f>
        <v>5.8800000000000005E-2</v>
      </c>
    </row>
    <row r="20" spans="1:12" x14ac:dyDescent="0.25">
      <c r="A20" t="s">
        <v>190</v>
      </c>
      <c r="B20" s="43">
        <f>MEDIAN(B2:B13)</f>
        <v>0.73499999999999999</v>
      </c>
      <c r="C20" s="43">
        <f>MEDIAN(C2:C13)</f>
        <v>2.64E-2</v>
      </c>
      <c r="E20" s="43">
        <f>MEDIAN(E2:E16)</f>
        <v>0.70799999999999996</v>
      </c>
      <c r="F20" s="43">
        <f>MEDIAN(F2:F16)</f>
        <v>2.3200000000000002E-2</v>
      </c>
      <c r="H20" s="43">
        <f>MEDIAN(H2:H16)</f>
        <v>0.92200000000000004</v>
      </c>
      <c r="I20" s="43">
        <f>MEDIAN(I2:I16)</f>
        <v>2.52E-2</v>
      </c>
      <c r="J20" t="s">
        <v>193</v>
      </c>
      <c r="K20" s="42">
        <f>MEDIAN(B2:B13,E2:E16,H2:H16)</f>
        <v>0.73350000000000004</v>
      </c>
      <c r="L20" s="42">
        <f>MEDIAN(C2:C13,F2:F16,I2:I16)</f>
        <v>2.47E-2</v>
      </c>
    </row>
    <row r="21" spans="1:12" x14ac:dyDescent="0.25">
      <c r="A21" t="s">
        <v>189</v>
      </c>
      <c r="B21" s="43">
        <f>AVERAGE(B2:B13)</f>
        <v>0.76183333333333325</v>
      </c>
      <c r="C21" s="43">
        <f>AVERAGE(C2:C13)</f>
        <v>2.6216666666666662E-2</v>
      </c>
      <c r="D21" s="42"/>
      <c r="E21" s="43">
        <f>AVERAGE(E2:E16)</f>
        <v>0.77633333333333332</v>
      </c>
      <c r="F21" s="43">
        <f>AVERAGE(F2:F16)</f>
        <v>2.3693333333333337E-2</v>
      </c>
      <c r="G21" s="42"/>
      <c r="H21" s="43">
        <f>AVERAGE(H2:H16)</f>
        <v>0.87480000000000013</v>
      </c>
      <c r="I21" s="43">
        <f>AVERAGE(I2:I16)</f>
        <v>2.636666666666667E-2</v>
      </c>
      <c r="J21" t="s">
        <v>49</v>
      </c>
      <c r="K21" s="42">
        <f>AVERAGE(B2:B13,E2:E16,H2:H16)</f>
        <v>0.807357142857143</v>
      </c>
      <c r="L21" s="42">
        <f>AVERAGE(C2:C13,F2:F16,I2:I16)</f>
        <v>2.5369047619047617E-2</v>
      </c>
    </row>
    <row r="23" spans="1:12" x14ac:dyDescent="0.25">
      <c r="B23" s="42"/>
      <c r="C23" s="42"/>
    </row>
    <row r="24" spans="1:12" x14ac:dyDescent="0.25">
      <c r="B24" s="42"/>
      <c r="C24" s="42"/>
    </row>
    <row r="25" spans="1:12" x14ac:dyDescent="0.25">
      <c r="B25" s="42"/>
    </row>
    <row r="26" spans="1:12" x14ac:dyDescent="0.25">
      <c r="B26" s="42"/>
    </row>
  </sheetData>
  <conditionalFormatting sqref="B2:B13">
    <cfRule type="colorScale" priority="6">
      <colorScale>
        <cfvo type="min"/>
        <cfvo type="percentile" val="50"/>
        <cfvo type="max"/>
        <color rgb="FFF8696B"/>
        <color rgb="FFFCFCFF"/>
        <color rgb="FF63BE7B"/>
      </colorScale>
    </cfRule>
    <cfRule type="colorScale" priority="17">
      <colorScale>
        <cfvo type="min"/>
        <cfvo type="max"/>
        <color rgb="FFFF0000"/>
        <color rgb="FF92D050"/>
      </colorScale>
    </cfRule>
  </conditionalFormatting>
  <conditionalFormatting sqref="C2:C13">
    <cfRule type="colorScale" priority="5">
      <colorScale>
        <cfvo type="min"/>
        <cfvo type="percentile" val="50"/>
        <cfvo type="max"/>
        <color rgb="FFF8696B"/>
        <color rgb="FFFCFCFF"/>
        <color rgb="FF63BE7B"/>
      </colorScale>
    </cfRule>
    <cfRule type="colorScale" priority="15">
      <colorScale>
        <cfvo type="min"/>
        <cfvo type="max"/>
        <color rgb="FFFF0000"/>
        <color rgb="FF92D050"/>
      </colorScale>
    </cfRule>
  </conditionalFormatting>
  <conditionalFormatting sqref="E2:E16">
    <cfRule type="colorScale" priority="4">
      <colorScale>
        <cfvo type="min"/>
        <cfvo type="percentile" val="50"/>
        <cfvo type="max"/>
        <color rgb="FFF8696B"/>
        <color rgb="FFFCFCFF"/>
        <color rgb="FF63BE7B"/>
      </colorScale>
    </cfRule>
    <cfRule type="colorScale" priority="13">
      <colorScale>
        <cfvo type="min"/>
        <cfvo type="max"/>
        <color rgb="FFFF0000"/>
        <color rgb="FF92D050"/>
      </colorScale>
    </cfRule>
  </conditionalFormatting>
  <conditionalFormatting sqref="F2:F16">
    <cfRule type="colorScale" priority="3">
      <colorScale>
        <cfvo type="min"/>
        <cfvo type="percentile" val="50"/>
        <cfvo type="max"/>
        <color rgb="FFF8696B"/>
        <color rgb="FFFCFCFF"/>
        <color rgb="FF63BE7B"/>
      </colorScale>
    </cfRule>
    <cfRule type="colorScale" priority="11">
      <colorScale>
        <cfvo type="min"/>
        <cfvo type="max"/>
        <color rgb="FFFF0000"/>
        <color rgb="FF92D050"/>
      </colorScale>
    </cfRule>
  </conditionalFormatting>
  <conditionalFormatting sqref="H2:H16">
    <cfRule type="colorScale" priority="2">
      <colorScale>
        <cfvo type="min"/>
        <cfvo type="percentile" val="50"/>
        <cfvo type="max"/>
        <color rgb="FFF8696B"/>
        <color rgb="FFFCFCFF"/>
        <color rgb="FF63BE7B"/>
      </colorScale>
    </cfRule>
    <cfRule type="colorScale" priority="9">
      <colorScale>
        <cfvo type="min"/>
        <cfvo type="max"/>
        <color rgb="FFFF0000"/>
        <color rgb="FF92D050"/>
      </colorScale>
    </cfRule>
  </conditionalFormatting>
  <conditionalFormatting sqref="I2:I16">
    <cfRule type="colorScale" priority="1">
      <colorScale>
        <cfvo type="min"/>
        <cfvo type="percentile" val="50"/>
        <cfvo type="max"/>
        <color rgb="FFF8696B"/>
        <color rgb="FFFCFCFF"/>
        <color rgb="FF63BE7B"/>
      </colorScale>
    </cfRule>
    <cfRule type="colorScale" priority="7">
      <colorScale>
        <cfvo type="min"/>
        <cfvo type="max"/>
        <color rgb="FFFF0000"/>
        <color rgb="FF92D050"/>
      </colorScale>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8" operator="containsText" id="{29C1C3A8-7816-432C-BD41-E81D58A9DD41}">
            <xm:f>NOT(ISERROR(SEARCH($B$18,B2)))</xm:f>
            <xm:f>$B$18</xm:f>
            <x14:dxf>
              <font>
                <color rgb="FF9C0006"/>
              </font>
              <fill>
                <patternFill>
                  <bgColor rgb="FFFFC7CE"/>
                </patternFill>
              </fill>
            </x14:dxf>
          </x14:cfRule>
          <xm:sqref>B2:B13</xm:sqref>
        </x14:conditionalFormatting>
        <x14:conditionalFormatting xmlns:xm="http://schemas.microsoft.com/office/excel/2006/main">
          <x14:cfRule type="containsText" priority="16" operator="containsText" id="{BBF42C0D-F47E-48A4-B187-8EF4AF1B99D6}">
            <xm:f>NOT(ISERROR(SEARCH($B$18,C2)))</xm:f>
            <xm:f>$B$18</xm:f>
            <x14:dxf>
              <font>
                <color rgb="FF9C0006"/>
              </font>
              <fill>
                <patternFill>
                  <bgColor rgb="FFFFC7CE"/>
                </patternFill>
              </fill>
            </x14:dxf>
          </x14:cfRule>
          <xm:sqref>C2:C13</xm:sqref>
        </x14:conditionalFormatting>
        <x14:conditionalFormatting xmlns:xm="http://schemas.microsoft.com/office/excel/2006/main">
          <x14:cfRule type="containsText" priority="14" operator="containsText" id="{5F014999-765D-47CA-AD49-FCB46D8B5363}">
            <xm:f>NOT(ISERROR(SEARCH($B$18,E2)))</xm:f>
            <xm:f>$B$18</xm:f>
            <x14:dxf>
              <font>
                <color rgb="FF9C0006"/>
              </font>
              <fill>
                <patternFill>
                  <bgColor rgb="FFFFC7CE"/>
                </patternFill>
              </fill>
            </x14:dxf>
          </x14:cfRule>
          <xm:sqref>E2:E16</xm:sqref>
        </x14:conditionalFormatting>
        <x14:conditionalFormatting xmlns:xm="http://schemas.microsoft.com/office/excel/2006/main">
          <x14:cfRule type="containsText" priority="12" operator="containsText" id="{3B846308-C09B-470C-8FDF-D54DA6111E45}">
            <xm:f>NOT(ISERROR(SEARCH($B$18,F2)))</xm:f>
            <xm:f>$B$18</xm:f>
            <x14:dxf>
              <font>
                <color rgb="FF9C0006"/>
              </font>
              <fill>
                <patternFill>
                  <bgColor rgb="FFFFC7CE"/>
                </patternFill>
              </fill>
            </x14:dxf>
          </x14:cfRule>
          <xm:sqref>F2:F16</xm:sqref>
        </x14:conditionalFormatting>
        <x14:conditionalFormatting xmlns:xm="http://schemas.microsoft.com/office/excel/2006/main">
          <x14:cfRule type="containsText" priority="10" operator="containsText" id="{D0FEB67E-2E74-4744-B8AA-1F017EBEED23}">
            <xm:f>NOT(ISERROR(SEARCH($B$18,H2)))</xm:f>
            <xm:f>$B$18</xm:f>
            <x14:dxf>
              <font>
                <color rgb="FF9C0006"/>
              </font>
              <fill>
                <patternFill>
                  <bgColor rgb="FFFFC7CE"/>
                </patternFill>
              </fill>
            </x14:dxf>
          </x14:cfRule>
          <xm:sqref>H2:H16</xm:sqref>
        </x14:conditionalFormatting>
        <x14:conditionalFormatting xmlns:xm="http://schemas.microsoft.com/office/excel/2006/main">
          <x14:cfRule type="containsText" priority="8" operator="containsText" id="{4B520BAD-24EA-4343-B8E6-F26AA8E498DF}">
            <xm:f>NOT(ISERROR(SEARCH($B$18,I2)))</xm:f>
            <xm:f>$B$18</xm:f>
            <x14:dxf>
              <font>
                <color rgb="FF9C0006"/>
              </font>
              <fill>
                <patternFill>
                  <bgColor rgb="FFFFC7CE"/>
                </patternFill>
              </fill>
            </x14:dxf>
          </x14:cfRule>
          <xm:sqref>I2:I16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sqref="A1:F16"/>
    </sheetView>
  </sheetViews>
  <sheetFormatPr defaultRowHeight="15" x14ac:dyDescent="0.25"/>
  <cols>
    <col min="1" max="1" width="10.140625" customWidth="1"/>
  </cols>
  <sheetData>
    <row r="1" spans="1:6" ht="42" customHeight="1" x14ac:dyDescent="0.25">
      <c r="A1" s="73" t="s">
        <v>141</v>
      </c>
      <c r="B1" s="72" t="s">
        <v>142</v>
      </c>
      <c r="C1" s="73" t="s">
        <v>143</v>
      </c>
      <c r="D1" s="72" t="s">
        <v>142</v>
      </c>
      <c r="E1" s="73" t="s">
        <v>144</v>
      </c>
      <c r="F1" s="72" t="s">
        <v>142</v>
      </c>
    </row>
    <row r="2" spans="1:6" x14ac:dyDescent="0.25">
      <c r="A2" s="60" t="s">
        <v>145</v>
      </c>
      <c r="B2" s="74">
        <v>16.232700000000001</v>
      </c>
      <c r="C2" s="60" t="s">
        <v>157</v>
      </c>
      <c r="D2" s="74">
        <v>10.1005</v>
      </c>
      <c r="E2" s="60" t="s">
        <v>172</v>
      </c>
      <c r="F2" s="74">
        <v>7.1268000000000002</v>
      </c>
    </row>
    <row r="3" spans="1:6" x14ac:dyDescent="0.25">
      <c r="A3" s="60" t="s">
        <v>146</v>
      </c>
      <c r="B3" s="74">
        <v>7.3169000000000004</v>
      </c>
      <c r="C3" s="60" t="s">
        <v>158</v>
      </c>
      <c r="D3" s="74">
        <v>10.046799999999999</v>
      </c>
      <c r="E3" s="60" t="s">
        <v>173</v>
      </c>
      <c r="F3" s="74">
        <v>13.9155</v>
      </c>
    </row>
    <row r="4" spans="1:6" x14ac:dyDescent="0.25">
      <c r="A4" s="60" t="s">
        <v>147</v>
      </c>
      <c r="B4" s="74">
        <v>8.9565999999999999</v>
      </c>
      <c r="C4" s="60" t="s">
        <v>159</v>
      </c>
      <c r="D4" s="74">
        <v>13.438800000000001</v>
      </c>
      <c r="E4" s="60" t="s">
        <v>174</v>
      </c>
      <c r="F4" s="74">
        <v>12.9605</v>
      </c>
    </row>
    <row r="5" spans="1:6" x14ac:dyDescent="0.25">
      <c r="A5" s="60" t="s">
        <v>148</v>
      </c>
      <c r="B5" s="74">
        <v>8.9565999999999999</v>
      </c>
      <c r="C5" s="60" t="s">
        <v>160</v>
      </c>
      <c r="D5" s="74">
        <v>10.502700000000001</v>
      </c>
      <c r="E5" s="60" t="s">
        <v>175</v>
      </c>
      <c r="F5" s="74">
        <v>9.3653999999999993</v>
      </c>
    </row>
    <row r="6" spans="1:6" x14ac:dyDescent="0.25">
      <c r="A6" s="60" t="s">
        <v>149</v>
      </c>
      <c r="B6" s="74">
        <v>16.232700000000001</v>
      </c>
      <c r="C6" s="60" t="s">
        <v>161</v>
      </c>
      <c r="D6" s="74">
        <v>3.8085</v>
      </c>
      <c r="E6" s="60" t="s">
        <v>176</v>
      </c>
      <c r="F6" s="74">
        <v>6.4798</v>
      </c>
    </row>
    <row r="7" spans="1:6" x14ac:dyDescent="0.25">
      <c r="A7" s="60" t="s">
        <v>150</v>
      </c>
      <c r="B7" s="74">
        <v>6.1638000000000002</v>
      </c>
      <c r="C7" s="60" t="s">
        <v>162</v>
      </c>
      <c r="D7" s="74">
        <v>10.2514</v>
      </c>
      <c r="E7" s="60" t="s">
        <v>177</v>
      </c>
      <c r="F7" s="74">
        <v>9.0158000000000005</v>
      </c>
    </row>
    <row r="8" spans="1:6" x14ac:dyDescent="0.25">
      <c r="A8" s="60" t="s">
        <v>151</v>
      </c>
      <c r="B8" s="74">
        <v>5.4126000000000003</v>
      </c>
      <c r="C8" s="60" t="s">
        <v>163</v>
      </c>
      <c r="D8" s="74">
        <v>6.1771000000000003</v>
      </c>
      <c r="E8" s="60" t="s">
        <v>178</v>
      </c>
      <c r="F8" s="74">
        <v>5.4198000000000004</v>
      </c>
    </row>
    <row r="9" spans="1:6" x14ac:dyDescent="0.25">
      <c r="A9" s="60" t="s">
        <v>152</v>
      </c>
      <c r="B9" s="74">
        <v>12.2425</v>
      </c>
      <c r="C9" s="60" t="s">
        <v>164</v>
      </c>
      <c r="D9" s="74">
        <v>9.5215999999999994</v>
      </c>
      <c r="E9" s="60" t="s">
        <v>179</v>
      </c>
      <c r="F9" s="74">
        <v>9.0360999999999994</v>
      </c>
    </row>
    <row r="10" spans="1:6" x14ac:dyDescent="0.25">
      <c r="A10" s="60" t="s">
        <v>153</v>
      </c>
      <c r="B10" s="74">
        <v>4.7706</v>
      </c>
      <c r="C10" s="60" t="s">
        <v>165</v>
      </c>
      <c r="D10" s="74">
        <v>7.8376999999999999</v>
      </c>
      <c r="E10" s="60" t="s">
        <v>180</v>
      </c>
      <c r="F10" s="74">
        <v>10.4162</v>
      </c>
    </row>
    <row r="11" spans="1:6" x14ac:dyDescent="0.25">
      <c r="A11" s="60" t="s">
        <v>154</v>
      </c>
      <c r="B11" s="74">
        <v>7.9797000000000002</v>
      </c>
      <c r="C11" s="60" t="s">
        <v>166</v>
      </c>
      <c r="D11" s="74">
        <v>9.4030000000000005</v>
      </c>
      <c r="E11" s="60" t="s">
        <v>181</v>
      </c>
      <c r="F11" s="74">
        <v>9.8338999999999999</v>
      </c>
    </row>
    <row r="12" spans="1:6" x14ac:dyDescent="0.25">
      <c r="A12" s="60" t="s">
        <v>155</v>
      </c>
      <c r="B12" s="74">
        <v>9.9420999999999999</v>
      </c>
      <c r="C12" s="60" t="s">
        <v>167</v>
      </c>
      <c r="D12" s="74">
        <v>7.6608999999999998</v>
      </c>
      <c r="E12" s="60" t="s">
        <v>182</v>
      </c>
      <c r="F12" s="74">
        <v>8.5492000000000008</v>
      </c>
    </row>
    <row r="13" spans="1:6" x14ac:dyDescent="0.25">
      <c r="A13" s="60" t="s">
        <v>156</v>
      </c>
      <c r="B13" s="74">
        <v>9.9420999999999999</v>
      </c>
      <c r="C13" s="60" t="s">
        <v>168</v>
      </c>
      <c r="D13" s="74">
        <v>5.1386000000000003</v>
      </c>
      <c r="E13" s="60" t="s">
        <v>183</v>
      </c>
      <c r="F13" s="74">
        <v>5.5568999999999997</v>
      </c>
    </row>
    <row r="14" spans="1:6" x14ac:dyDescent="0.25">
      <c r="C14" s="60" t="s">
        <v>169</v>
      </c>
      <c r="D14" s="74">
        <v>7.2355999999999998</v>
      </c>
      <c r="E14" s="60" t="s">
        <v>184</v>
      </c>
      <c r="F14" s="74">
        <v>11.454000000000001</v>
      </c>
    </row>
    <row r="15" spans="1:6" x14ac:dyDescent="0.25">
      <c r="C15" s="60" t="s">
        <v>170</v>
      </c>
      <c r="D15" s="74">
        <v>6.7949000000000002</v>
      </c>
      <c r="E15" s="60" t="s">
        <v>185</v>
      </c>
      <c r="F15" s="74">
        <v>7.5990000000000002</v>
      </c>
    </row>
    <row r="16" spans="1:6" x14ac:dyDescent="0.25">
      <c r="C16" s="60" t="s">
        <v>171</v>
      </c>
      <c r="D16" s="74">
        <v>9.4517000000000007</v>
      </c>
      <c r="E16" s="60" t="s">
        <v>186</v>
      </c>
      <c r="F16" s="74">
        <v>5.1969000000000003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
  <sheetViews>
    <sheetView zoomScale="40" zoomScaleNormal="40" workbookViewId="0">
      <selection activeCell="O1" sqref="O1"/>
    </sheetView>
  </sheetViews>
  <sheetFormatPr defaultRowHeight="15" x14ac:dyDescent="0.25"/>
  <cols>
    <col min="10" max="10" width="13.42578125" bestFit="1" customWidth="1"/>
  </cols>
  <sheetData>
    <row r="1" spans="1:15" ht="64.5" customHeight="1" x14ac:dyDescent="0.25">
      <c r="A1" s="111" t="s">
        <v>33</v>
      </c>
      <c r="B1" s="111"/>
      <c r="D1" s="111" t="s">
        <v>65</v>
      </c>
      <c r="E1" s="111"/>
      <c r="G1" s="111" t="s">
        <v>66</v>
      </c>
      <c r="H1" s="111"/>
      <c r="L1" s="90" t="s">
        <v>206</v>
      </c>
      <c r="M1" s="90" t="s">
        <v>205</v>
      </c>
      <c r="N1" s="90" t="s">
        <v>204</v>
      </c>
      <c r="O1" s="90" t="s">
        <v>203</v>
      </c>
    </row>
    <row r="2" spans="1:15" x14ac:dyDescent="0.25">
      <c r="A2" t="s">
        <v>21</v>
      </c>
      <c r="B2">
        <v>16.232700000000001</v>
      </c>
      <c r="D2" t="s">
        <v>34</v>
      </c>
      <c r="E2">
        <v>10.1005</v>
      </c>
      <c r="G2" t="s">
        <v>50</v>
      </c>
      <c r="H2">
        <v>7.1268000000000002</v>
      </c>
    </row>
    <row r="3" spans="1:15" x14ac:dyDescent="0.25">
      <c r="A3" t="s">
        <v>22</v>
      </c>
      <c r="B3">
        <v>7.3169000000000004</v>
      </c>
      <c r="D3" t="s">
        <v>35</v>
      </c>
      <c r="E3">
        <v>10.046799999999999</v>
      </c>
      <c r="G3" t="s">
        <v>51</v>
      </c>
      <c r="H3">
        <v>13.9155</v>
      </c>
    </row>
    <row r="4" spans="1:15" x14ac:dyDescent="0.25">
      <c r="A4" t="s">
        <v>23</v>
      </c>
      <c r="B4">
        <v>8.9565999999999999</v>
      </c>
      <c r="D4" t="s">
        <v>36</v>
      </c>
      <c r="E4">
        <v>13.438800000000001</v>
      </c>
      <c r="G4" t="s">
        <v>52</v>
      </c>
      <c r="H4">
        <v>12.9605</v>
      </c>
    </row>
    <row r="5" spans="1:15" x14ac:dyDescent="0.25">
      <c r="A5" t="s">
        <v>24</v>
      </c>
      <c r="B5">
        <v>8.9565999999999999</v>
      </c>
      <c r="D5" t="s">
        <v>37</v>
      </c>
      <c r="E5">
        <v>10.502700000000001</v>
      </c>
      <c r="G5" t="s">
        <v>53</v>
      </c>
      <c r="H5">
        <v>9.3653999999999993</v>
      </c>
    </row>
    <row r="6" spans="1:15" x14ac:dyDescent="0.25">
      <c r="A6" t="s">
        <v>25</v>
      </c>
      <c r="B6">
        <v>16.232700000000001</v>
      </c>
      <c r="D6" t="s">
        <v>38</v>
      </c>
      <c r="E6">
        <v>3.8085</v>
      </c>
      <c r="G6" t="s">
        <v>54</v>
      </c>
      <c r="H6">
        <v>6.4798</v>
      </c>
    </row>
    <row r="7" spans="1:15" x14ac:dyDescent="0.25">
      <c r="A7" t="s">
        <v>26</v>
      </c>
      <c r="B7">
        <v>6.1638000000000002</v>
      </c>
      <c r="D7" t="s">
        <v>39</v>
      </c>
      <c r="E7">
        <v>10.2514</v>
      </c>
      <c r="G7" t="s">
        <v>55</v>
      </c>
      <c r="H7">
        <v>9.0158000000000005</v>
      </c>
    </row>
    <row r="8" spans="1:15" x14ac:dyDescent="0.25">
      <c r="A8" t="s">
        <v>27</v>
      </c>
      <c r="B8">
        <v>5.4126000000000003</v>
      </c>
      <c r="D8" t="s">
        <v>40</v>
      </c>
      <c r="E8">
        <v>6.1771000000000003</v>
      </c>
      <c r="G8" t="s">
        <v>56</v>
      </c>
      <c r="H8">
        <v>5.4198000000000004</v>
      </c>
    </row>
    <row r="9" spans="1:15" x14ac:dyDescent="0.25">
      <c r="A9" t="s">
        <v>28</v>
      </c>
      <c r="B9">
        <v>12.2425</v>
      </c>
      <c r="D9" t="s">
        <v>41</v>
      </c>
      <c r="E9">
        <v>9.5215999999999994</v>
      </c>
      <c r="G9" t="s">
        <v>57</v>
      </c>
      <c r="H9">
        <v>9.0360999999999994</v>
      </c>
    </row>
    <row r="10" spans="1:15" x14ac:dyDescent="0.25">
      <c r="A10" t="s">
        <v>29</v>
      </c>
      <c r="B10">
        <v>4.7706</v>
      </c>
      <c r="D10" t="s">
        <v>42</v>
      </c>
      <c r="E10">
        <v>7.8376999999999999</v>
      </c>
      <c r="G10" t="s">
        <v>58</v>
      </c>
      <c r="H10">
        <v>10.4162</v>
      </c>
    </row>
    <row r="11" spans="1:15" x14ac:dyDescent="0.25">
      <c r="A11" t="s">
        <v>30</v>
      </c>
      <c r="B11">
        <v>7.9797000000000002</v>
      </c>
      <c r="D11" t="s">
        <v>43</v>
      </c>
      <c r="E11">
        <v>9.4030000000000005</v>
      </c>
      <c r="G11" t="s">
        <v>59</v>
      </c>
      <c r="H11">
        <v>9.8338999999999999</v>
      </c>
    </row>
    <row r="12" spans="1:15" x14ac:dyDescent="0.25">
      <c r="A12" t="s">
        <v>31</v>
      </c>
      <c r="B12">
        <v>9.9420999999999999</v>
      </c>
      <c r="D12" t="s">
        <v>44</v>
      </c>
      <c r="E12">
        <v>7.6608999999999998</v>
      </c>
      <c r="G12" t="s">
        <v>60</v>
      </c>
      <c r="H12">
        <v>8.5492000000000008</v>
      </c>
    </row>
    <row r="13" spans="1:15" x14ac:dyDescent="0.25">
      <c r="A13" t="s">
        <v>32</v>
      </c>
      <c r="B13">
        <v>9.9420999999999999</v>
      </c>
      <c r="D13" t="s">
        <v>45</v>
      </c>
      <c r="E13">
        <v>5.1386000000000003</v>
      </c>
      <c r="G13" t="s">
        <v>61</v>
      </c>
      <c r="H13">
        <v>5.5568999999999997</v>
      </c>
    </row>
    <row r="14" spans="1:15" x14ac:dyDescent="0.25">
      <c r="A14" s="44" t="s">
        <v>49</v>
      </c>
      <c r="B14" s="44">
        <f>AVERAGE(B2:B13)</f>
        <v>9.5124083333333314</v>
      </c>
      <c r="D14" t="s">
        <v>46</v>
      </c>
      <c r="E14">
        <v>7.2355999999999998</v>
      </c>
      <c r="G14" t="s">
        <v>62</v>
      </c>
      <c r="H14">
        <v>11.454000000000001</v>
      </c>
    </row>
    <row r="15" spans="1:15" x14ac:dyDescent="0.25">
      <c r="D15" t="s">
        <v>47</v>
      </c>
      <c r="E15">
        <v>6.7949000000000002</v>
      </c>
      <c r="G15" t="s">
        <v>63</v>
      </c>
      <c r="H15">
        <v>7.5990000000000002</v>
      </c>
    </row>
    <row r="16" spans="1:15" x14ac:dyDescent="0.25">
      <c r="D16" t="s">
        <v>48</v>
      </c>
      <c r="E16">
        <v>9.4517000000000007</v>
      </c>
      <c r="G16" t="s">
        <v>64</v>
      </c>
      <c r="H16">
        <v>5.1969000000000003</v>
      </c>
    </row>
    <row r="17" spans="1:11" ht="15.75" thickBot="1" x14ac:dyDescent="0.3">
      <c r="D17" s="44" t="s">
        <v>49</v>
      </c>
      <c r="E17" s="44">
        <f>AVERAGE(E2:E16)</f>
        <v>8.49132</v>
      </c>
      <c r="G17" s="44" t="s">
        <v>49</v>
      </c>
      <c r="H17" s="44">
        <f>AVERAGE(H2:H16)</f>
        <v>8.7950533333333336</v>
      </c>
    </row>
    <row r="18" spans="1:11" x14ac:dyDescent="0.25">
      <c r="I18" s="21" t="s">
        <v>200</v>
      </c>
      <c r="J18" s="27"/>
    </row>
    <row r="19" spans="1:11" x14ac:dyDescent="0.25">
      <c r="A19" t="s">
        <v>72</v>
      </c>
      <c r="B19">
        <f>MIN(B2:B13)</f>
        <v>4.7706</v>
      </c>
      <c r="D19" t="s">
        <v>72</v>
      </c>
      <c r="E19">
        <f>MIN(E2:E16)</f>
        <v>3.8085</v>
      </c>
      <c r="G19" t="s">
        <v>72</v>
      </c>
      <c r="H19">
        <f>MIN(H2:H16)</f>
        <v>5.1969000000000003</v>
      </c>
      <c r="I19" s="86" t="s">
        <v>72</v>
      </c>
      <c r="J19" s="87">
        <f>MIN(B2:B13,E2:E16,H2:H16)</f>
        <v>3.8085</v>
      </c>
      <c r="K19" s="44">
        <f>J19/4</f>
        <v>0.952125</v>
      </c>
    </row>
    <row r="20" spans="1:11" x14ac:dyDescent="0.25">
      <c r="A20" t="s">
        <v>73</v>
      </c>
      <c r="B20">
        <f>MAX(B2:B13)</f>
        <v>16.232700000000001</v>
      </c>
      <c r="D20" t="s">
        <v>73</v>
      </c>
      <c r="E20">
        <f>MAX(E2:E16)</f>
        <v>13.438800000000001</v>
      </c>
      <c r="G20" t="s">
        <v>73</v>
      </c>
      <c r="H20">
        <f>MAX(H2:H16)</f>
        <v>13.9155</v>
      </c>
      <c r="I20" s="88" t="s">
        <v>73</v>
      </c>
      <c r="J20" s="24">
        <f>MAX(B2:B13,E2:E16,H2:H16)</f>
        <v>16.232700000000001</v>
      </c>
      <c r="K20" s="44">
        <f>J20/4</f>
        <v>4.0581750000000003</v>
      </c>
    </row>
    <row r="21" spans="1:11" x14ac:dyDescent="0.25">
      <c r="A21" t="s">
        <v>193</v>
      </c>
      <c r="B21">
        <f>MEDIAN(B2:B13)</f>
        <v>8.9565999999999999</v>
      </c>
      <c r="D21" t="s">
        <v>193</v>
      </c>
      <c r="E21">
        <f>MEDIAN(E2:E16)</f>
        <v>9.4030000000000005</v>
      </c>
      <c r="G21" t="s">
        <v>193</v>
      </c>
      <c r="H21">
        <f>MEDIAN(H2:H16)</f>
        <v>9.0158000000000005</v>
      </c>
      <c r="I21" s="88" t="s">
        <v>193</v>
      </c>
      <c r="J21" s="24">
        <f>MEDIAN(B2:B13,E2:E16,H2:H16)</f>
        <v>8.9862000000000002</v>
      </c>
    </row>
    <row r="22" spans="1:11" ht="15.75" thickBot="1" x14ac:dyDescent="0.3">
      <c r="A22" t="s">
        <v>49</v>
      </c>
      <c r="B22">
        <f>AVERAGE(B2:B13)</f>
        <v>9.5124083333333314</v>
      </c>
      <c r="D22" t="s">
        <v>49</v>
      </c>
      <c r="E22">
        <f>AVERAGE(E2:E16)</f>
        <v>8.49132</v>
      </c>
      <c r="G22" t="s">
        <v>49</v>
      </c>
      <c r="H22">
        <f>AVERAGE(H2:H16)</f>
        <v>8.7950533333333336</v>
      </c>
      <c r="I22" s="89" t="s">
        <v>49</v>
      </c>
      <c r="J22" s="26">
        <f>AVERAGE(B2:B13,E2:E16,H2:H16)</f>
        <v>8.8915357142857161</v>
      </c>
    </row>
  </sheetData>
  <mergeCells count="3">
    <mergeCell ref="A1:B1"/>
    <mergeCell ref="D1:E1"/>
    <mergeCell ref="G1:H1"/>
  </mergeCells>
  <conditionalFormatting sqref="B2:B13">
    <cfRule type="colorScale" priority="1">
      <colorScale>
        <cfvo type="min"/>
        <cfvo type="percentile" val="50"/>
        <cfvo type="max"/>
        <color rgb="FFF8696B"/>
        <color rgb="FFFCFCFF"/>
        <color rgb="FF63BE7B"/>
      </colorScale>
    </cfRule>
    <cfRule type="duplicateValues" dxfId="1" priority="6"/>
  </conditionalFormatting>
  <conditionalFormatting sqref="E2:E16">
    <cfRule type="colorScale" priority="3">
      <colorScale>
        <cfvo type="min"/>
        <cfvo type="percentile" val="50"/>
        <cfvo type="max"/>
        <color rgb="FFF8696B"/>
        <color rgb="FFFCFCFF"/>
        <color rgb="FF63BE7B"/>
      </colorScale>
    </cfRule>
    <cfRule type="duplicateValues" dxfId="0" priority="4"/>
  </conditionalFormatting>
  <conditionalFormatting sqref="H2:H16">
    <cfRule type="colorScale" priority="2">
      <colorScale>
        <cfvo type="min"/>
        <cfvo type="percentile" val="50"/>
        <cfvo type="max"/>
        <color rgb="FFF8696B"/>
        <color rgb="FFFCFCFF"/>
        <color rgb="FF63BE7B"/>
      </colorScale>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activeCell="E10" sqref="E10"/>
    </sheetView>
  </sheetViews>
  <sheetFormatPr defaultRowHeight="15" x14ac:dyDescent="0.25"/>
  <cols>
    <col min="1" max="1" width="12.28515625" bestFit="1" customWidth="1"/>
    <col min="2" max="2" width="9.42578125" bestFit="1" customWidth="1"/>
    <col min="3" max="3" width="9.42578125" customWidth="1"/>
  </cols>
  <sheetData>
    <row r="1" spans="1:11" ht="15.75" thickBot="1" x14ac:dyDescent="0.3">
      <c r="C1" t="s">
        <v>85</v>
      </c>
      <c r="J1" t="s">
        <v>86</v>
      </c>
    </row>
    <row r="2" spans="1:11" ht="15.75" thickBot="1" x14ac:dyDescent="0.3">
      <c r="A2" s="99" t="s">
        <v>10</v>
      </c>
      <c r="B2" s="100"/>
      <c r="C2" s="100"/>
      <c r="D2" s="100"/>
      <c r="E2" s="101"/>
      <c r="H2" s="35"/>
      <c r="I2" s="36"/>
      <c r="J2" s="36" t="s">
        <v>10</v>
      </c>
      <c r="K2" s="37"/>
    </row>
    <row r="3" spans="1:11" x14ac:dyDescent="0.25">
      <c r="A3" s="56" t="s">
        <v>79</v>
      </c>
      <c r="B3" s="48" t="s">
        <v>80</v>
      </c>
      <c r="C3" s="48" t="s">
        <v>81</v>
      </c>
      <c r="D3" s="48"/>
      <c r="E3" s="57"/>
      <c r="H3" s="58"/>
      <c r="I3" s="38"/>
      <c r="J3" s="38"/>
      <c r="K3" s="28"/>
    </row>
    <row r="4" spans="1:11" x14ac:dyDescent="0.25">
      <c r="A4" s="7">
        <v>0</v>
      </c>
      <c r="B4" s="15">
        <v>0</v>
      </c>
      <c r="C4" s="15"/>
      <c r="D4" s="14">
        <v>0.88200000000000001</v>
      </c>
      <c r="E4" s="12"/>
      <c r="H4" s="7">
        <v>0</v>
      </c>
      <c r="I4" s="15"/>
      <c r="J4" s="59">
        <v>0.77500000000000002</v>
      </c>
      <c r="K4" s="28"/>
    </row>
    <row r="5" spans="1:11" x14ac:dyDescent="0.25">
      <c r="A5" s="7">
        <v>0.25</v>
      </c>
      <c r="B5" s="15">
        <v>24516.625</v>
      </c>
      <c r="C5" s="15">
        <f>LOG(B5)</f>
        <v>4.3894606842493067</v>
      </c>
      <c r="D5" s="11">
        <v>0.84799999999999998</v>
      </c>
      <c r="E5" s="9">
        <v>3.4000000000000002E-2</v>
      </c>
      <c r="H5" s="7">
        <v>0.25</v>
      </c>
      <c r="I5" s="15"/>
      <c r="J5" s="38">
        <v>0.76200000000000001</v>
      </c>
      <c r="K5" s="28">
        <v>1.2999999999999999E-2</v>
      </c>
    </row>
    <row r="6" spans="1:11" x14ac:dyDescent="0.25">
      <c r="A6" s="7">
        <v>0.5</v>
      </c>
      <c r="B6" s="15">
        <v>49033.25</v>
      </c>
      <c r="C6" s="15">
        <f t="shared" ref="C6:C9" si="0">LOG(B6)</f>
        <v>4.6904906799132879</v>
      </c>
      <c r="D6" s="11">
        <v>0.81</v>
      </c>
      <c r="E6" s="9">
        <v>3.7999999999999999E-2</v>
      </c>
      <c r="H6" s="7">
        <v>0.5</v>
      </c>
      <c r="I6" s="15"/>
      <c r="J6" s="38">
        <v>0.751</v>
      </c>
      <c r="K6" s="28">
        <v>1.0999999999999999E-2</v>
      </c>
    </row>
    <row r="7" spans="1:11" x14ac:dyDescent="0.25">
      <c r="A7" s="7">
        <v>1</v>
      </c>
      <c r="B7" s="15">
        <v>98066.5</v>
      </c>
      <c r="C7" s="15">
        <f t="shared" si="0"/>
        <v>4.9915206755772683</v>
      </c>
      <c r="D7" s="11">
        <v>0.754</v>
      </c>
      <c r="E7" s="9">
        <v>5.6000000000000001E-2</v>
      </c>
      <c r="H7" s="7">
        <v>1</v>
      </c>
      <c r="I7" s="15"/>
      <c r="J7" s="38">
        <v>0.74099999999999999</v>
      </c>
      <c r="K7" s="28">
        <v>0.01</v>
      </c>
    </row>
    <row r="8" spans="1:11" x14ac:dyDescent="0.25">
      <c r="A8" s="7">
        <v>2</v>
      </c>
      <c r="B8" s="15">
        <v>196133</v>
      </c>
      <c r="C8" s="15">
        <f t="shared" si="0"/>
        <v>5.2925506712412496</v>
      </c>
      <c r="D8" s="11">
        <v>0.69899999999999995</v>
      </c>
      <c r="E8" s="9">
        <v>5.6000000000000001E-2</v>
      </c>
      <c r="H8" s="7">
        <v>2</v>
      </c>
      <c r="I8" s="15"/>
      <c r="J8" s="38">
        <v>0.73199999999999998</v>
      </c>
      <c r="K8" s="28">
        <v>8.9999999999999993E-3</v>
      </c>
    </row>
    <row r="9" spans="1:11" ht="15.75" thickBot="1" x14ac:dyDescent="0.3">
      <c r="A9" s="8">
        <v>4</v>
      </c>
      <c r="B9" s="50">
        <v>392266</v>
      </c>
      <c r="C9" s="15">
        <f t="shared" si="0"/>
        <v>5.5935806669052308</v>
      </c>
      <c r="D9" s="13">
        <v>0.64800000000000002</v>
      </c>
      <c r="E9" s="10">
        <v>5.0999999999999997E-2</v>
      </c>
      <c r="H9" s="8">
        <v>4</v>
      </c>
      <c r="I9" s="50"/>
      <c r="J9" s="39">
        <v>0.72399999999999998</v>
      </c>
      <c r="K9" s="29">
        <v>8.9999999999999993E-3</v>
      </c>
    </row>
    <row r="10" spans="1:11" x14ac:dyDescent="0.25">
      <c r="B10">
        <f>SLOPE(B4:B9,D4:D9)</f>
        <v>-1540513.593794548</v>
      </c>
      <c r="C10" s="15">
        <f>SLOPE(C4:C9,D4:D9)</f>
        <v>-5.8692625295432928</v>
      </c>
      <c r="E10" s="16">
        <f>AVERAGE(E5:E9)</f>
        <v>4.7E-2</v>
      </c>
      <c r="K10">
        <f>AVERAGE(K5:K9)</f>
        <v>1.0400000000000001E-2</v>
      </c>
    </row>
    <row r="12" spans="1:11" x14ac:dyDescent="0.25">
      <c r="C12" s="45" t="s">
        <v>84</v>
      </c>
    </row>
    <row r="13" spans="1:11" x14ac:dyDescent="0.25">
      <c r="A13" t="s">
        <v>82</v>
      </c>
      <c r="C13" s="45">
        <f>0.29*(D4-0.27)</f>
        <v>0.17747999999999997</v>
      </c>
      <c r="E13">
        <f>C13/(D4+1)</f>
        <v>9.4303931987247583E-2</v>
      </c>
      <c r="J13">
        <f>0.29*(J4-0.27)</f>
        <v>0.14645</v>
      </c>
    </row>
    <row r="14" spans="1:11" x14ac:dyDescent="0.25">
      <c r="A14" t="s">
        <v>83</v>
      </c>
      <c r="C14" s="45">
        <f>0.43*(D4-0.25)</f>
        <v>0.27176</v>
      </c>
      <c r="E14">
        <f>C14/(D4+1)</f>
        <v>0.14439957492029754</v>
      </c>
      <c r="J14">
        <f>0.43*(J4-0.25)</f>
        <v>0.22575000000000001</v>
      </c>
    </row>
  </sheetData>
  <mergeCells count="1">
    <mergeCell ref="A2:E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7"/>
  <sheetViews>
    <sheetView tabSelected="1" topLeftCell="A36" zoomScaleNormal="100" workbookViewId="0">
      <selection activeCell="N34" sqref="N34"/>
    </sheetView>
  </sheetViews>
  <sheetFormatPr defaultRowHeight="15" x14ac:dyDescent="0.25"/>
  <cols>
    <col min="1" max="1" width="11.5703125" style="60" bestFit="1" customWidth="1"/>
    <col min="2" max="2" width="37.140625" style="60" bestFit="1" customWidth="1"/>
    <col min="3" max="3" width="17.140625" bestFit="1" customWidth="1"/>
    <col min="5" max="5" width="11.5703125" bestFit="1" customWidth="1"/>
    <col min="6" max="6" width="37.140625" bestFit="1" customWidth="1"/>
    <col min="7" max="7" width="17.140625" bestFit="1" customWidth="1"/>
    <col min="9" max="9" width="11.5703125" bestFit="1" customWidth="1"/>
    <col min="10" max="10" width="37.7109375" bestFit="1" customWidth="1"/>
    <col min="11" max="11" width="17.140625" bestFit="1" customWidth="1"/>
    <col min="13" max="13" width="11.5703125" bestFit="1" customWidth="1"/>
    <col min="14" max="14" width="37.7109375" bestFit="1" customWidth="1"/>
    <col min="15" max="15" width="17.140625" bestFit="1" customWidth="1"/>
    <col min="22" max="22" width="36.7109375" bestFit="1" customWidth="1"/>
    <col min="24" max="24" width="14.85546875" bestFit="1" customWidth="1"/>
    <col min="26" max="26" width="42.5703125" bestFit="1" customWidth="1"/>
  </cols>
  <sheetData>
    <row r="1" spans="1:28" ht="15.75" thickBot="1" x14ac:dyDescent="0.3">
      <c r="B1" s="62" t="s">
        <v>119</v>
      </c>
      <c r="F1" s="61" t="s">
        <v>120</v>
      </c>
      <c r="J1" s="63" t="s">
        <v>121</v>
      </c>
      <c r="N1" s="71" t="s">
        <v>122</v>
      </c>
      <c r="Q1" s="112" t="s">
        <v>209</v>
      </c>
      <c r="R1" s="112"/>
      <c r="S1" s="112" t="s">
        <v>210</v>
      </c>
      <c r="T1" s="112"/>
    </row>
    <row r="2" spans="1:28" ht="15.75" thickBot="1" x14ac:dyDescent="0.3">
      <c r="A2" s="68" t="s">
        <v>118</v>
      </c>
      <c r="B2" s="69" t="s">
        <v>117</v>
      </c>
      <c r="C2" s="70" t="s">
        <v>201</v>
      </c>
      <c r="E2" s="68" t="s">
        <v>118</v>
      </c>
      <c r="F2" s="69" t="s">
        <v>117</v>
      </c>
      <c r="G2" s="70" t="s">
        <v>201</v>
      </c>
      <c r="I2" s="68" t="s">
        <v>118</v>
      </c>
      <c r="J2" s="69" t="s">
        <v>117</v>
      </c>
      <c r="K2" s="70" t="s">
        <v>201</v>
      </c>
      <c r="M2" s="68" t="s">
        <v>118</v>
      </c>
      <c r="N2" s="69" t="s">
        <v>117</v>
      </c>
      <c r="O2" s="70" t="s">
        <v>201</v>
      </c>
      <c r="Q2" s="93" t="s">
        <v>207</v>
      </c>
      <c r="R2" s="94" t="s">
        <v>208</v>
      </c>
      <c r="S2" s="93" t="s">
        <v>207</v>
      </c>
      <c r="T2" s="94" t="s">
        <v>208</v>
      </c>
      <c r="V2" s="61" t="s">
        <v>227</v>
      </c>
      <c r="Z2" s="71" t="s">
        <v>226</v>
      </c>
    </row>
    <row r="3" spans="1:28" x14ac:dyDescent="0.25">
      <c r="A3" s="64">
        <v>1</v>
      </c>
      <c r="B3" s="65" t="s">
        <v>87</v>
      </c>
      <c r="C3" s="24">
        <v>3.1459999999999999</v>
      </c>
      <c r="D3">
        <f>C4-C3</f>
        <v>0.33179999999999987</v>
      </c>
      <c r="E3" s="64">
        <v>1</v>
      </c>
      <c r="F3" s="65" t="s">
        <v>87</v>
      </c>
      <c r="G3" s="24">
        <v>3.1781000000000001</v>
      </c>
      <c r="H3">
        <f>G4-G3</f>
        <v>0.3153999999999999</v>
      </c>
      <c r="I3" s="64">
        <v>1</v>
      </c>
      <c r="J3" s="65" t="s">
        <v>87</v>
      </c>
      <c r="K3" s="24">
        <v>13.438000000000001</v>
      </c>
      <c r="L3">
        <f>K4-K3</f>
        <v>1.3963999999999999</v>
      </c>
      <c r="M3" s="64">
        <v>1</v>
      </c>
      <c r="N3" s="65" t="s">
        <v>87</v>
      </c>
      <c r="O3" s="24">
        <v>13.5854</v>
      </c>
      <c r="P3">
        <f>O4-O3</f>
        <v>1.3224999999999998</v>
      </c>
      <c r="Q3" s="91">
        <v>3.1459999999999999</v>
      </c>
      <c r="R3" s="24">
        <v>3.1781000000000001</v>
      </c>
      <c r="S3" s="91">
        <v>13.438000000000001</v>
      </c>
      <c r="T3" s="24">
        <v>13.5854</v>
      </c>
      <c r="V3" t="s">
        <v>223</v>
      </c>
      <c r="Z3" t="s">
        <v>223</v>
      </c>
    </row>
    <row r="4" spans="1:28" ht="15.75" thickBot="1" x14ac:dyDescent="0.3">
      <c r="A4" s="64">
        <v>2</v>
      </c>
      <c r="B4" s="65" t="s">
        <v>88</v>
      </c>
      <c r="C4" s="24">
        <v>3.4777999999999998</v>
      </c>
      <c r="D4">
        <f t="shared" ref="D4:D31" si="0">C5-C4</f>
        <v>0.19410000000000016</v>
      </c>
      <c r="E4" s="64">
        <v>2</v>
      </c>
      <c r="F4" s="65" t="s">
        <v>88</v>
      </c>
      <c r="G4" s="24">
        <v>3.4935</v>
      </c>
      <c r="H4">
        <f t="shared" ref="H4:H31" si="1">G5-G4</f>
        <v>0.18449999999999989</v>
      </c>
      <c r="I4" s="64">
        <v>2</v>
      </c>
      <c r="J4" s="65" t="s">
        <v>88</v>
      </c>
      <c r="K4" s="24">
        <v>14.8344</v>
      </c>
      <c r="L4">
        <f t="shared" ref="L4:L31" si="2">K5-K4</f>
        <v>0.81679999999999886</v>
      </c>
      <c r="M4" s="64">
        <v>2</v>
      </c>
      <c r="N4" s="65" t="s">
        <v>88</v>
      </c>
      <c r="O4" s="24">
        <v>14.9079</v>
      </c>
      <c r="P4">
        <f t="shared" ref="P4:P31" si="3">O5-O4</f>
        <v>0.77360000000000007</v>
      </c>
      <c r="Q4" s="91">
        <v>3.4777999999999998</v>
      </c>
      <c r="R4" s="24">
        <v>3.4935</v>
      </c>
      <c r="S4" s="91">
        <v>14.8344</v>
      </c>
      <c r="T4" s="24">
        <v>14.9079</v>
      </c>
    </row>
    <row r="5" spans="1:28" x14ac:dyDescent="0.25">
      <c r="A5" s="64">
        <v>3</v>
      </c>
      <c r="B5" s="65" t="s">
        <v>89</v>
      </c>
      <c r="C5" s="24">
        <v>3.6718999999999999</v>
      </c>
      <c r="D5">
        <f t="shared" si="0"/>
        <v>0.13770000000000016</v>
      </c>
      <c r="E5" s="64">
        <v>3</v>
      </c>
      <c r="F5" s="65" t="s">
        <v>89</v>
      </c>
      <c r="G5" s="24">
        <v>3.6779999999999999</v>
      </c>
      <c r="H5">
        <f t="shared" si="1"/>
        <v>0.13090000000000002</v>
      </c>
      <c r="I5" s="64">
        <v>3</v>
      </c>
      <c r="J5" s="65" t="s">
        <v>89</v>
      </c>
      <c r="K5" s="24">
        <f xml:space="preserve"> 15.6512</f>
        <v>15.651199999999999</v>
      </c>
      <c r="L5">
        <f t="shared" si="2"/>
        <v>0.57959999999999923</v>
      </c>
      <c r="M5" s="64">
        <v>3</v>
      </c>
      <c r="N5" s="65" t="s">
        <v>89</v>
      </c>
      <c r="O5" s="24">
        <v>15.6815</v>
      </c>
      <c r="P5">
        <f t="shared" si="3"/>
        <v>0.54889999999999972</v>
      </c>
      <c r="Q5" s="91">
        <v>3.6718999999999999</v>
      </c>
      <c r="R5" s="24">
        <v>3.6779999999999999</v>
      </c>
      <c r="S5" s="91">
        <f xml:space="preserve"> 15.6512</f>
        <v>15.651199999999999</v>
      </c>
      <c r="T5" s="24">
        <v>15.6815</v>
      </c>
      <c r="V5" s="97"/>
      <c r="W5" s="97" t="s">
        <v>207</v>
      </c>
      <c r="X5" s="97" t="s">
        <v>208</v>
      </c>
      <c r="Z5" s="97"/>
      <c r="AA5" s="97" t="s">
        <v>207</v>
      </c>
      <c r="AB5" s="97" t="s">
        <v>208</v>
      </c>
    </row>
    <row r="6" spans="1:28" x14ac:dyDescent="0.25">
      <c r="A6" s="64">
        <v>4</v>
      </c>
      <c r="B6" s="65" t="s">
        <v>90</v>
      </c>
      <c r="C6" s="24">
        <v>3.8096000000000001</v>
      </c>
      <c r="D6">
        <f t="shared" si="0"/>
        <v>0.10679999999999978</v>
      </c>
      <c r="E6" s="64">
        <v>4</v>
      </c>
      <c r="F6" s="65" t="s">
        <v>90</v>
      </c>
      <c r="G6" s="24">
        <v>3.8089</v>
      </c>
      <c r="H6">
        <f t="shared" si="1"/>
        <v>0.10159999999999991</v>
      </c>
      <c r="I6" s="64">
        <v>4</v>
      </c>
      <c r="J6" s="65" t="s">
        <v>90</v>
      </c>
      <c r="K6" s="24">
        <f xml:space="preserve"> 16.2308</f>
        <v>16.230799999999999</v>
      </c>
      <c r="L6">
        <f t="shared" si="2"/>
        <v>0.44950000000000045</v>
      </c>
      <c r="M6" s="64">
        <v>4</v>
      </c>
      <c r="N6" s="65" t="s">
        <v>90</v>
      </c>
      <c r="O6" s="24">
        <v>16.230399999999999</v>
      </c>
      <c r="P6">
        <f t="shared" si="3"/>
        <v>0.42569999999999908</v>
      </c>
      <c r="Q6" s="91">
        <v>3.8096000000000001</v>
      </c>
      <c r="R6" s="24">
        <v>3.8089</v>
      </c>
      <c r="S6" s="91">
        <f xml:space="preserve"> 16.2308</f>
        <v>16.230799999999999</v>
      </c>
      <c r="T6" s="24">
        <v>16.230399999999999</v>
      </c>
      <c r="V6" s="95" t="s">
        <v>212</v>
      </c>
      <c r="W6" s="95">
        <v>4.3372300000000008</v>
      </c>
      <c r="X6" s="95">
        <v>4.3105133333333336</v>
      </c>
      <c r="Z6" s="95" t="s">
        <v>212</v>
      </c>
      <c r="AA6" s="95">
        <v>18.451416666666667</v>
      </c>
      <c r="AB6" s="95">
        <v>18.33349333333334</v>
      </c>
    </row>
    <row r="7" spans="1:28" x14ac:dyDescent="0.25">
      <c r="A7" s="64">
        <v>5</v>
      </c>
      <c r="B7" s="65" t="s">
        <v>91</v>
      </c>
      <c r="C7" s="24">
        <v>3.9163999999999999</v>
      </c>
      <c r="D7">
        <f t="shared" si="0"/>
        <v>8.7300000000000377E-2</v>
      </c>
      <c r="E7" s="64">
        <v>5</v>
      </c>
      <c r="F7" s="65" t="s">
        <v>91</v>
      </c>
      <c r="G7" s="24">
        <v>3.9104999999999999</v>
      </c>
      <c r="H7">
        <f t="shared" si="1"/>
        <v>8.2899999999999974E-2</v>
      </c>
      <c r="I7" s="64">
        <v>5</v>
      </c>
      <c r="J7" s="65" t="s">
        <v>91</v>
      </c>
      <c r="K7" s="24">
        <f xml:space="preserve"> 16.6803</f>
        <v>16.680299999999999</v>
      </c>
      <c r="L7">
        <f t="shared" si="2"/>
        <v>0.36730000000000018</v>
      </c>
      <c r="M7" s="64">
        <v>5</v>
      </c>
      <c r="N7" s="65" t="s">
        <v>91</v>
      </c>
      <c r="O7" s="24">
        <v>16.656099999999999</v>
      </c>
      <c r="P7">
        <f t="shared" si="3"/>
        <v>0.34790000000000276</v>
      </c>
      <c r="Q7" s="91">
        <v>3.9163999999999999</v>
      </c>
      <c r="R7" s="24">
        <v>3.9104999999999999</v>
      </c>
      <c r="S7" s="91">
        <f xml:space="preserve"> 16.6803</f>
        <v>16.680299999999999</v>
      </c>
      <c r="T7" s="24">
        <v>16.656099999999999</v>
      </c>
      <c r="V7" s="95" t="s">
        <v>213</v>
      </c>
      <c r="W7" s="95">
        <v>0.16571113044827587</v>
      </c>
      <c r="X7" s="95">
        <v>0.14975637016091958</v>
      </c>
      <c r="Z7" s="95" t="s">
        <v>213</v>
      </c>
      <c r="AA7" s="95">
        <v>2.9351855283333332</v>
      </c>
      <c r="AB7" s="95">
        <v>2.6327098434022993</v>
      </c>
    </row>
    <row r="8" spans="1:28" x14ac:dyDescent="0.25">
      <c r="A8" s="64">
        <v>6</v>
      </c>
      <c r="B8" s="65" t="s">
        <v>92</v>
      </c>
      <c r="C8" s="24">
        <v>4.0037000000000003</v>
      </c>
      <c r="D8">
        <f t="shared" si="0"/>
        <v>7.3699999999999655E-2</v>
      </c>
      <c r="E8" s="64">
        <v>6</v>
      </c>
      <c r="F8" s="65" t="s">
        <v>92</v>
      </c>
      <c r="G8" s="24">
        <v>3.9933999999999998</v>
      </c>
      <c r="H8">
        <f t="shared" si="1"/>
        <v>7.0200000000000262E-2</v>
      </c>
      <c r="I8" s="64">
        <v>6</v>
      </c>
      <c r="J8" s="65" t="s">
        <v>92</v>
      </c>
      <c r="K8" s="24">
        <f xml:space="preserve"> 17.0476</f>
        <v>17.047599999999999</v>
      </c>
      <c r="L8">
        <f t="shared" si="2"/>
        <v>0.31050000000000111</v>
      </c>
      <c r="M8" s="64">
        <v>6</v>
      </c>
      <c r="N8" s="65" t="s">
        <v>92</v>
      </c>
      <c r="O8" s="24">
        <v>17.004000000000001</v>
      </c>
      <c r="P8">
        <f t="shared" si="3"/>
        <v>0.29410000000000025</v>
      </c>
      <c r="Q8" s="91">
        <v>4.0037000000000003</v>
      </c>
      <c r="R8" s="24">
        <v>3.9933999999999998</v>
      </c>
      <c r="S8" s="91">
        <f xml:space="preserve"> 17.0476</f>
        <v>17.047599999999999</v>
      </c>
      <c r="T8" s="24">
        <v>17.004000000000001</v>
      </c>
      <c r="V8" s="95" t="s">
        <v>214</v>
      </c>
      <c r="W8" s="95">
        <v>30</v>
      </c>
      <c r="X8" s="95">
        <v>30</v>
      </c>
      <c r="Z8" s="95" t="s">
        <v>214</v>
      </c>
      <c r="AA8" s="95">
        <v>30</v>
      </c>
      <c r="AB8" s="95">
        <v>30</v>
      </c>
    </row>
    <row r="9" spans="1:28" x14ac:dyDescent="0.25">
      <c r="A9" s="64">
        <v>7</v>
      </c>
      <c r="B9" s="65" t="s">
        <v>93</v>
      </c>
      <c r="C9" s="24">
        <v>4.0773999999999999</v>
      </c>
      <c r="D9">
        <f t="shared" si="0"/>
        <v>6.4000000000000057E-2</v>
      </c>
      <c r="E9" s="64">
        <v>7</v>
      </c>
      <c r="F9" s="65" t="s">
        <v>93</v>
      </c>
      <c r="G9" s="24">
        <v>4.0636000000000001</v>
      </c>
      <c r="H9">
        <f t="shared" si="1"/>
        <v>6.0699999999999754E-2</v>
      </c>
      <c r="I9" s="64">
        <v>7</v>
      </c>
      <c r="J9" s="65" t="s">
        <v>93</v>
      </c>
      <c r="K9" s="24">
        <f xml:space="preserve"> 17.3581</f>
        <v>17.3581</v>
      </c>
      <c r="L9">
        <f t="shared" si="2"/>
        <v>0.26899999999999835</v>
      </c>
      <c r="M9" s="64">
        <v>7</v>
      </c>
      <c r="N9" s="65" t="s">
        <v>93</v>
      </c>
      <c r="O9" s="24">
        <v>17.298100000000002</v>
      </c>
      <c r="P9">
        <f t="shared" si="3"/>
        <v>0.2546999999999997</v>
      </c>
      <c r="Q9" s="91">
        <v>4.0773999999999999</v>
      </c>
      <c r="R9" s="24">
        <v>4.0636000000000001</v>
      </c>
      <c r="S9" s="91">
        <f xml:space="preserve"> 17.3581</f>
        <v>17.3581</v>
      </c>
      <c r="T9" s="24">
        <v>17.298100000000002</v>
      </c>
      <c r="V9" s="95" t="s">
        <v>224</v>
      </c>
      <c r="W9" s="95">
        <v>0.15773375030459771</v>
      </c>
      <c r="X9" s="95"/>
      <c r="Z9" s="95" t="s">
        <v>224</v>
      </c>
      <c r="AA9" s="95">
        <v>2.7839476858678163</v>
      </c>
      <c r="AB9" s="95"/>
    </row>
    <row r="10" spans="1:28" x14ac:dyDescent="0.25">
      <c r="A10" s="64">
        <v>8</v>
      </c>
      <c r="B10" s="65" t="s">
        <v>94</v>
      </c>
      <c r="C10" s="24">
        <v>4.1414</v>
      </c>
      <c r="D10">
        <f t="shared" si="0"/>
        <v>5.6300000000000239E-2</v>
      </c>
      <c r="E10" s="64">
        <v>8</v>
      </c>
      <c r="F10" s="65" t="s">
        <v>94</v>
      </c>
      <c r="G10" s="24">
        <v>4.1242999999999999</v>
      </c>
      <c r="H10">
        <f t="shared" si="1"/>
        <v>5.3600000000000314E-2</v>
      </c>
      <c r="I10" s="64">
        <v>8</v>
      </c>
      <c r="J10" s="65" t="s">
        <v>94</v>
      </c>
      <c r="K10" s="24">
        <f xml:space="preserve"> 17.6271</f>
        <v>17.627099999999999</v>
      </c>
      <c r="L10">
        <f t="shared" si="2"/>
        <v>0.23730000000000118</v>
      </c>
      <c r="M10" s="64">
        <v>8</v>
      </c>
      <c r="N10" s="65" t="s">
        <v>94</v>
      </c>
      <c r="O10" s="24">
        <v>17.552800000000001</v>
      </c>
      <c r="P10">
        <f t="shared" si="3"/>
        <v>0.22479999999999833</v>
      </c>
      <c r="Q10" s="91">
        <v>4.1414</v>
      </c>
      <c r="R10" s="24">
        <v>4.1242999999999999</v>
      </c>
      <c r="S10" s="91">
        <f xml:space="preserve"> 17.6271</f>
        <v>17.627099999999999</v>
      </c>
      <c r="T10" s="24">
        <v>17.552800000000001</v>
      </c>
      <c r="V10" s="95" t="s">
        <v>216</v>
      </c>
      <c r="W10" s="95">
        <v>0</v>
      </c>
      <c r="X10" s="95"/>
      <c r="Z10" s="95" t="s">
        <v>216</v>
      </c>
      <c r="AA10" s="95">
        <v>0</v>
      </c>
      <c r="AB10" s="95"/>
    </row>
    <row r="11" spans="1:28" x14ac:dyDescent="0.25">
      <c r="A11" s="64">
        <v>9</v>
      </c>
      <c r="B11" s="65" t="s">
        <v>95</v>
      </c>
      <c r="C11" s="24">
        <v>4.1977000000000002</v>
      </c>
      <c r="D11">
        <f t="shared" si="0"/>
        <v>5.0499999999999545E-2</v>
      </c>
      <c r="E11" s="64">
        <v>9</v>
      </c>
      <c r="F11" s="65" t="s">
        <v>95</v>
      </c>
      <c r="G11" s="24">
        <v>4.1779000000000002</v>
      </c>
      <c r="H11">
        <f t="shared" si="1"/>
        <v>4.8000000000000043E-2</v>
      </c>
      <c r="I11" s="64">
        <v>9</v>
      </c>
      <c r="J11" s="65" t="s">
        <v>95</v>
      </c>
      <c r="K11" s="24">
        <f xml:space="preserve"> 17.8644</f>
        <v>17.8644</v>
      </c>
      <c r="L11">
        <f t="shared" si="2"/>
        <v>0.21229999999999905</v>
      </c>
      <c r="M11" s="64">
        <v>9</v>
      </c>
      <c r="N11" s="65" t="s">
        <v>95</v>
      </c>
      <c r="O11" s="24">
        <v>17.7776</v>
      </c>
      <c r="P11">
        <f t="shared" si="3"/>
        <v>0.20100000000000051</v>
      </c>
      <c r="Q11" s="91">
        <v>4.1977000000000002</v>
      </c>
      <c r="R11" s="24">
        <v>4.1779000000000002</v>
      </c>
      <c r="S11" s="91">
        <f xml:space="preserve"> 17.8644</f>
        <v>17.8644</v>
      </c>
      <c r="T11" s="24">
        <v>17.7776</v>
      </c>
      <c r="V11" s="95" t="s">
        <v>217</v>
      </c>
      <c r="W11" s="95">
        <v>58</v>
      </c>
      <c r="X11" s="95"/>
      <c r="Z11" s="95" t="s">
        <v>217</v>
      </c>
      <c r="AA11" s="95">
        <v>58</v>
      </c>
      <c r="AB11" s="95"/>
    </row>
    <row r="12" spans="1:28" x14ac:dyDescent="0.25">
      <c r="A12" s="64">
        <v>10</v>
      </c>
      <c r="B12" s="65" t="s">
        <v>96</v>
      </c>
      <c r="C12" s="24">
        <v>4.2481999999999998</v>
      </c>
      <c r="D12">
        <f t="shared" si="0"/>
        <v>4.5600000000000307E-2</v>
      </c>
      <c r="E12" s="64">
        <v>10</v>
      </c>
      <c r="F12" s="65" t="s">
        <v>96</v>
      </c>
      <c r="G12" s="24">
        <v>4.2259000000000002</v>
      </c>
      <c r="H12">
        <f t="shared" si="1"/>
        <v>4.329999999999945E-2</v>
      </c>
      <c r="I12" s="64">
        <v>10</v>
      </c>
      <c r="J12" s="65" t="s">
        <v>96</v>
      </c>
      <c r="K12" s="24">
        <f xml:space="preserve"> 18.0767</f>
        <v>18.076699999999999</v>
      </c>
      <c r="L12">
        <f t="shared" si="2"/>
        <v>0.19200000000000017</v>
      </c>
      <c r="M12" s="64">
        <v>10</v>
      </c>
      <c r="N12" s="65" t="s">
        <v>96</v>
      </c>
      <c r="O12" s="24">
        <v>17.9786</v>
      </c>
      <c r="P12">
        <f t="shared" si="3"/>
        <v>0.18179999999999907</v>
      </c>
      <c r="Q12" s="91">
        <v>4.2481999999999998</v>
      </c>
      <c r="R12" s="24">
        <v>4.2259000000000002</v>
      </c>
      <c r="S12" s="91">
        <f xml:space="preserve"> 18.0767</f>
        <v>18.076699999999999</v>
      </c>
      <c r="T12" s="24">
        <v>17.9786</v>
      </c>
      <c r="V12" s="95" t="s">
        <v>218</v>
      </c>
      <c r="W12" s="95">
        <v>0.2605347076223441</v>
      </c>
      <c r="X12" s="95"/>
      <c r="Z12" s="95" t="s">
        <v>218</v>
      </c>
      <c r="AA12" s="95">
        <v>0.27372523757568645</v>
      </c>
      <c r="AB12" s="95"/>
    </row>
    <row r="13" spans="1:28" x14ac:dyDescent="0.25">
      <c r="A13" s="64">
        <v>11</v>
      </c>
      <c r="B13" s="65" t="s">
        <v>97</v>
      </c>
      <c r="C13" s="24">
        <v>4.2938000000000001</v>
      </c>
      <c r="D13">
        <f t="shared" si="0"/>
        <v>4.1699999999999626E-2</v>
      </c>
      <c r="E13" s="64">
        <v>11</v>
      </c>
      <c r="F13" s="65" t="s">
        <v>97</v>
      </c>
      <c r="G13" s="24">
        <v>4.2691999999999997</v>
      </c>
      <c r="H13">
        <f t="shared" si="1"/>
        <v>3.960000000000008E-2</v>
      </c>
      <c r="I13" s="64">
        <v>11</v>
      </c>
      <c r="J13" s="65" t="s">
        <v>97</v>
      </c>
      <c r="K13" s="24">
        <f xml:space="preserve"> 18.2687</f>
        <v>18.268699999999999</v>
      </c>
      <c r="L13">
        <f t="shared" si="2"/>
        <v>0.17530000000000001</v>
      </c>
      <c r="M13" s="64">
        <v>11</v>
      </c>
      <c r="N13" s="65" t="s">
        <v>97</v>
      </c>
      <c r="O13" s="24">
        <v>18.160399999999999</v>
      </c>
      <c r="P13">
        <f t="shared" si="3"/>
        <v>0.16600000000000037</v>
      </c>
      <c r="Q13" s="91">
        <v>4.2938000000000001</v>
      </c>
      <c r="R13" s="24">
        <v>4.2691999999999997</v>
      </c>
      <c r="S13" s="91">
        <f xml:space="preserve"> 18.2687</f>
        <v>18.268699999999999</v>
      </c>
      <c r="T13" s="24">
        <v>18.160399999999999</v>
      </c>
      <c r="V13" s="95" t="s">
        <v>219</v>
      </c>
      <c r="W13" s="98">
        <v>0.39768705981169289</v>
      </c>
      <c r="X13" s="95"/>
      <c r="Z13" s="95" t="s">
        <v>219</v>
      </c>
      <c r="AA13" s="98">
        <v>0.39263411297585504</v>
      </c>
      <c r="AB13" s="95"/>
    </row>
    <row r="14" spans="1:28" x14ac:dyDescent="0.25">
      <c r="A14" s="64">
        <v>12</v>
      </c>
      <c r="B14" s="65" t="s">
        <v>98</v>
      </c>
      <c r="C14" s="24">
        <v>4.3354999999999997</v>
      </c>
      <c r="D14">
        <f t="shared" si="0"/>
        <v>3.8300000000000445E-2</v>
      </c>
      <c r="E14" s="64">
        <v>12</v>
      </c>
      <c r="F14" s="65" t="s">
        <v>98</v>
      </c>
      <c r="G14" s="24">
        <v>4.3087999999999997</v>
      </c>
      <c r="H14">
        <f t="shared" si="1"/>
        <v>3.6500000000000199E-2</v>
      </c>
      <c r="I14" s="64">
        <v>12</v>
      </c>
      <c r="J14" s="65" t="s">
        <v>98</v>
      </c>
      <c r="K14" s="24">
        <f xml:space="preserve"> 18.444</f>
        <v>18.443999999999999</v>
      </c>
      <c r="L14">
        <f t="shared" si="2"/>
        <v>0.1612000000000009</v>
      </c>
      <c r="M14" s="64">
        <v>12</v>
      </c>
      <c r="N14" s="65" t="s">
        <v>98</v>
      </c>
      <c r="O14" s="24">
        <v>18.3264</v>
      </c>
      <c r="P14">
        <f t="shared" si="3"/>
        <v>0.15269999999999939</v>
      </c>
      <c r="Q14" s="91">
        <v>4.3354999999999997</v>
      </c>
      <c r="R14" s="24">
        <v>4.3087999999999997</v>
      </c>
      <c r="S14" s="91">
        <f xml:space="preserve"> 18.444</f>
        <v>18.443999999999999</v>
      </c>
      <c r="T14" s="24">
        <v>18.3264</v>
      </c>
      <c r="V14" s="95" t="s">
        <v>220</v>
      </c>
      <c r="W14" s="95">
        <v>1.671552762454859</v>
      </c>
      <c r="X14" s="95"/>
      <c r="Z14" s="95" t="s">
        <v>220</v>
      </c>
      <c r="AA14" s="95">
        <v>1.671552762454859</v>
      </c>
      <c r="AB14" s="95"/>
    </row>
    <row r="15" spans="1:28" x14ac:dyDescent="0.25">
      <c r="A15" s="64">
        <v>13</v>
      </c>
      <c r="B15" s="65" t="s">
        <v>99</v>
      </c>
      <c r="C15" s="24">
        <v>4.3738000000000001</v>
      </c>
      <c r="D15">
        <f t="shared" si="0"/>
        <v>3.5400000000000098E-2</v>
      </c>
      <c r="E15" s="64">
        <v>13</v>
      </c>
      <c r="F15" s="65" t="s">
        <v>99</v>
      </c>
      <c r="G15" s="24">
        <v>4.3452999999999999</v>
      </c>
      <c r="H15">
        <f t="shared" si="1"/>
        <v>3.3699999999999619E-2</v>
      </c>
      <c r="I15" s="64">
        <v>13</v>
      </c>
      <c r="J15" s="65" t="s">
        <v>99</v>
      </c>
      <c r="K15" s="24">
        <f xml:space="preserve"> 18.6052</f>
        <v>18.6052</v>
      </c>
      <c r="L15">
        <f t="shared" si="2"/>
        <v>0.14930000000000021</v>
      </c>
      <c r="M15" s="64">
        <v>13</v>
      </c>
      <c r="N15" s="65" t="s">
        <v>99</v>
      </c>
      <c r="O15" s="24">
        <v>18.479099999999999</v>
      </c>
      <c r="P15">
        <f t="shared" si="3"/>
        <v>0.14140000000000086</v>
      </c>
      <c r="Q15" s="91">
        <v>4.3738000000000001</v>
      </c>
      <c r="R15" s="24">
        <v>4.3452999999999999</v>
      </c>
      <c r="S15" s="91">
        <f xml:space="preserve"> 18.6052</f>
        <v>18.6052</v>
      </c>
      <c r="T15" s="24">
        <v>18.479099999999999</v>
      </c>
      <c r="V15" s="95" t="s">
        <v>221</v>
      </c>
      <c r="W15" s="95">
        <v>0.79537411962338578</v>
      </c>
      <c r="X15" s="95"/>
      <c r="Z15" s="95" t="s">
        <v>221</v>
      </c>
      <c r="AA15" s="95">
        <v>0.78526822595171009</v>
      </c>
      <c r="AB15" s="95"/>
    </row>
    <row r="16" spans="1:28" ht="15.75" thickBot="1" x14ac:dyDescent="0.3">
      <c r="A16" s="64">
        <v>14</v>
      </c>
      <c r="B16" s="65" t="s">
        <v>100</v>
      </c>
      <c r="C16" s="24">
        <v>4.4092000000000002</v>
      </c>
      <c r="D16">
        <f t="shared" si="0"/>
        <v>3.3100000000000129E-2</v>
      </c>
      <c r="E16" s="64">
        <v>14</v>
      </c>
      <c r="F16" s="65" t="s">
        <v>100</v>
      </c>
      <c r="G16" s="24">
        <v>4.3789999999999996</v>
      </c>
      <c r="H16">
        <f t="shared" si="1"/>
        <v>3.1400000000000539E-2</v>
      </c>
      <c r="I16" s="64">
        <v>14</v>
      </c>
      <c r="J16" s="65" t="s">
        <v>100</v>
      </c>
      <c r="K16" s="24">
        <f xml:space="preserve"> 18.7545</f>
        <v>18.7545</v>
      </c>
      <c r="L16">
        <f t="shared" si="2"/>
        <v>0.13899999999999935</v>
      </c>
      <c r="M16" s="64">
        <v>14</v>
      </c>
      <c r="N16" s="65" t="s">
        <v>100</v>
      </c>
      <c r="O16" s="24">
        <v>18.6205</v>
      </c>
      <c r="P16">
        <f t="shared" si="3"/>
        <v>0.1316999999999986</v>
      </c>
      <c r="Q16" s="91">
        <v>4.4092000000000002</v>
      </c>
      <c r="R16" s="24">
        <v>4.3789999999999996</v>
      </c>
      <c r="S16" s="91">
        <f xml:space="preserve"> 18.7545</f>
        <v>18.7545</v>
      </c>
      <c r="T16" s="24">
        <v>18.6205</v>
      </c>
      <c r="V16" s="96" t="s">
        <v>222</v>
      </c>
      <c r="W16" s="96">
        <v>2.0017174841452352</v>
      </c>
      <c r="X16" s="96"/>
      <c r="Z16" s="96" t="s">
        <v>222</v>
      </c>
      <c r="AA16" s="96">
        <v>2.0017174841452352</v>
      </c>
      <c r="AB16" s="96"/>
    </row>
    <row r="17" spans="1:28" x14ac:dyDescent="0.25">
      <c r="A17" s="64">
        <v>15</v>
      </c>
      <c r="B17" s="65" t="s">
        <v>101</v>
      </c>
      <c r="C17" s="24">
        <v>4.4423000000000004</v>
      </c>
      <c r="D17">
        <f t="shared" si="0"/>
        <v>3.0899999999999928E-2</v>
      </c>
      <c r="E17" s="64">
        <v>15</v>
      </c>
      <c r="F17" s="65" t="s">
        <v>101</v>
      </c>
      <c r="G17" s="24">
        <v>4.4104000000000001</v>
      </c>
      <c r="H17">
        <f t="shared" si="1"/>
        <v>2.9300000000000104E-2</v>
      </c>
      <c r="I17" s="64">
        <v>15</v>
      </c>
      <c r="J17" s="65" t="s">
        <v>101</v>
      </c>
      <c r="K17" s="24">
        <f xml:space="preserve"> 18.8935</f>
        <v>18.8935</v>
      </c>
      <c r="L17">
        <f t="shared" si="2"/>
        <v>0.12999999999999901</v>
      </c>
      <c r="M17" s="64">
        <v>15</v>
      </c>
      <c r="N17" s="65" t="s">
        <v>101</v>
      </c>
      <c r="O17" s="24">
        <v>18.752199999999998</v>
      </c>
      <c r="P17">
        <f t="shared" si="3"/>
        <v>0.12310000000000088</v>
      </c>
      <c r="Q17" s="91">
        <v>4.4423000000000004</v>
      </c>
      <c r="R17" s="24">
        <v>4.4104000000000001</v>
      </c>
      <c r="S17" s="91">
        <f xml:space="preserve"> 18.8935</f>
        <v>18.8935</v>
      </c>
      <c r="T17" s="24">
        <v>18.752199999999998</v>
      </c>
    </row>
    <row r="18" spans="1:28" x14ac:dyDescent="0.25">
      <c r="A18" s="64">
        <v>16</v>
      </c>
      <c r="B18" s="65" t="s">
        <v>102</v>
      </c>
      <c r="C18" s="24">
        <v>4.4732000000000003</v>
      </c>
      <c r="D18">
        <f t="shared" si="0"/>
        <v>2.8999999999999915E-2</v>
      </c>
      <c r="E18" s="64">
        <v>16</v>
      </c>
      <c r="F18" s="65" t="s">
        <v>102</v>
      </c>
      <c r="G18" s="24">
        <v>4.4397000000000002</v>
      </c>
      <c r="H18">
        <f t="shared" si="1"/>
        <v>2.7599999999999625E-2</v>
      </c>
      <c r="I18" s="64">
        <v>16</v>
      </c>
      <c r="J18" s="65" t="s">
        <v>102</v>
      </c>
      <c r="K18" s="24">
        <f xml:space="preserve"> 19.0235</f>
        <v>19.023499999999999</v>
      </c>
      <c r="L18">
        <f t="shared" si="2"/>
        <v>0.12210000000000321</v>
      </c>
      <c r="M18" s="64">
        <v>16</v>
      </c>
      <c r="N18" s="65" t="s">
        <v>102</v>
      </c>
      <c r="O18" s="24">
        <v>18.875299999999999</v>
      </c>
      <c r="P18">
        <f t="shared" si="3"/>
        <v>0.11570000000000036</v>
      </c>
      <c r="Q18" s="91">
        <v>4.4732000000000003</v>
      </c>
      <c r="R18" s="24">
        <v>4.4397000000000002</v>
      </c>
      <c r="S18" s="91">
        <f xml:space="preserve"> 19.0235</f>
        <v>19.023499999999999</v>
      </c>
      <c r="T18" s="24">
        <v>18.875299999999999</v>
      </c>
    </row>
    <row r="19" spans="1:28" x14ac:dyDescent="0.25">
      <c r="A19" s="64">
        <v>17</v>
      </c>
      <c r="B19" s="65" t="s">
        <v>103</v>
      </c>
      <c r="C19" s="24">
        <v>4.5022000000000002</v>
      </c>
      <c r="D19">
        <f t="shared" si="0"/>
        <v>2.7299999999999436E-2</v>
      </c>
      <c r="E19" s="64">
        <v>17</v>
      </c>
      <c r="F19" s="65" t="s">
        <v>103</v>
      </c>
      <c r="G19" s="24">
        <v>4.4672999999999998</v>
      </c>
      <c r="H19">
        <f t="shared" si="1"/>
        <v>2.5999999999999801E-2</v>
      </c>
      <c r="I19" s="64">
        <v>17</v>
      </c>
      <c r="J19" s="65" t="s">
        <v>103</v>
      </c>
      <c r="K19" s="24">
        <f xml:space="preserve"> 19.1456</f>
        <v>19.145600000000002</v>
      </c>
      <c r="L19">
        <f t="shared" si="2"/>
        <v>0.11519999999999797</v>
      </c>
      <c r="M19" s="64">
        <v>17</v>
      </c>
      <c r="N19" s="65" t="s">
        <v>103</v>
      </c>
      <c r="O19" s="24">
        <v>18.991</v>
      </c>
      <c r="P19">
        <f t="shared" si="3"/>
        <v>0.10900000000000176</v>
      </c>
      <c r="Q19" s="91">
        <v>4.5022000000000002</v>
      </c>
      <c r="R19" s="24">
        <v>4.4672999999999998</v>
      </c>
      <c r="S19" s="91">
        <f xml:space="preserve"> 19.1456</f>
        <v>19.145600000000002</v>
      </c>
      <c r="T19" s="24">
        <v>18.991</v>
      </c>
      <c r="V19" t="s">
        <v>225</v>
      </c>
      <c r="Z19" t="s">
        <v>225</v>
      </c>
    </row>
    <row r="20" spans="1:28" ht="15.75" thickBot="1" x14ac:dyDescent="0.3">
      <c r="A20" s="64">
        <v>18</v>
      </c>
      <c r="B20" s="65" t="s">
        <v>104</v>
      </c>
      <c r="C20" s="24">
        <v>4.5294999999999996</v>
      </c>
      <c r="D20">
        <f t="shared" si="0"/>
        <v>2.5900000000000034E-2</v>
      </c>
      <c r="E20" s="64">
        <v>18</v>
      </c>
      <c r="F20" s="65" t="s">
        <v>104</v>
      </c>
      <c r="G20" s="24">
        <v>4.4932999999999996</v>
      </c>
      <c r="H20">
        <f t="shared" si="1"/>
        <v>2.4600000000000399E-2</v>
      </c>
      <c r="I20" s="64">
        <v>18</v>
      </c>
      <c r="J20" s="65" t="s">
        <v>104</v>
      </c>
      <c r="K20" s="24">
        <f xml:space="preserve"> 19.2608</f>
        <v>19.2608</v>
      </c>
      <c r="L20">
        <f t="shared" si="2"/>
        <v>0.108900000000002</v>
      </c>
      <c r="M20" s="64">
        <v>18</v>
      </c>
      <c r="N20" s="65" t="s">
        <v>104</v>
      </c>
      <c r="O20" s="24">
        <v>19.100000000000001</v>
      </c>
      <c r="P20">
        <f t="shared" si="3"/>
        <v>0.10319999999999752</v>
      </c>
      <c r="Q20" s="91">
        <v>4.5294999999999996</v>
      </c>
      <c r="R20" s="24">
        <v>4.4932999999999996</v>
      </c>
      <c r="S20" s="91">
        <f xml:space="preserve"> 19.2608</f>
        <v>19.2608</v>
      </c>
      <c r="T20" s="24">
        <v>19.100000000000001</v>
      </c>
    </row>
    <row r="21" spans="1:28" x14ac:dyDescent="0.25">
      <c r="A21" s="64">
        <v>19</v>
      </c>
      <c r="B21" s="65" t="s">
        <v>105</v>
      </c>
      <c r="C21" s="24">
        <v>4.5553999999999997</v>
      </c>
      <c r="D21">
        <f t="shared" si="0"/>
        <v>2.4600000000000399E-2</v>
      </c>
      <c r="E21" s="64">
        <v>19</v>
      </c>
      <c r="F21" s="65" t="s">
        <v>105</v>
      </c>
      <c r="G21" s="24">
        <v>4.5179</v>
      </c>
      <c r="H21">
        <f t="shared" si="1"/>
        <v>2.3399999999999643E-2</v>
      </c>
      <c r="I21" s="64">
        <v>19</v>
      </c>
      <c r="J21" s="65" t="s">
        <v>105</v>
      </c>
      <c r="K21" s="24">
        <f xml:space="preserve"> 19.3697</f>
        <v>19.369700000000002</v>
      </c>
      <c r="L21">
        <f t="shared" si="2"/>
        <v>0.10329999999999728</v>
      </c>
      <c r="M21" s="64">
        <v>19</v>
      </c>
      <c r="N21" s="65" t="s">
        <v>105</v>
      </c>
      <c r="O21" s="24">
        <v>19.203199999999999</v>
      </c>
      <c r="P21">
        <f t="shared" si="3"/>
        <v>9.7900000000002763E-2</v>
      </c>
      <c r="Q21" s="91">
        <v>4.5553999999999997</v>
      </c>
      <c r="R21" s="24">
        <v>4.5179</v>
      </c>
      <c r="S21" s="91">
        <f xml:space="preserve"> 19.3697</f>
        <v>19.369700000000002</v>
      </c>
      <c r="T21" s="24">
        <v>19.203199999999999</v>
      </c>
      <c r="V21" s="97"/>
      <c r="W21" s="97" t="s">
        <v>207</v>
      </c>
      <c r="X21" s="97" t="s">
        <v>208</v>
      </c>
      <c r="Z21" s="97"/>
      <c r="AA21" s="97" t="s">
        <v>207</v>
      </c>
      <c r="AB21" s="97" t="s">
        <v>208</v>
      </c>
    </row>
    <row r="22" spans="1:28" x14ac:dyDescent="0.25">
      <c r="A22" s="64">
        <v>20</v>
      </c>
      <c r="B22" s="65" t="s">
        <v>106</v>
      </c>
      <c r="C22" s="24">
        <v>4.58</v>
      </c>
      <c r="D22">
        <f t="shared" si="0"/>
        <v>2.3299999999999876E-2</v>
      </c>
      <c r="E22" s="64">
        <v>20</v>
      </c>
      <c r="F22" s="65" t="s">
        <v>106</v>
      </c>
      <c r="G22" s="24">
        <v>4.5412999999999997</v>
      </c>
      <c r="H22">
        <f t="shared" si="1"/>
        <v>2.2200000000000664E-2</v>
      </c>
      <c r="I22" s="64">
        <v>20</v>
      </c>
      <c r="J22" s="65" t="s">
        <v>106</v>
      </c>
      <c r="K22" s="24">
        <f xml:space="preserve"> 19.473</f>
        <v>19.472999999999999</v>
      </c>
      <c r="L22">
        <f t="shared" si="2"/>
        <v>9.830000000000183E-2</v>
      </c>
      <c r="M22" s="64">
        <v>20</v>
      </c>
      <c r="N22" s="65" t="s">
        <v>106</v>
      </c>
      <c r="O22" s="24">
        <v>19.301100000000002</v>
      </c>
      <c r="P22">
        <f t="shared" si="3"/>
        <v>9.2999999999999972E-2</v>
      </c>
      <c r="Q22" s="91">
        <v>4.58</v>
      </c>
      <c r="R22" s="24">
        <v>4.5412999999999997</v>
      </c>
      <c r="S22" s="91">
        <f xml:space="preserve"> 19.473</f>
        <v>19.472999999999999</v>
      </c>
      <c r="T22" s="24">
        <v>19.301100000000002</v>
      </c>
      <c r="V22" s="95" t="s">
        <v>212</v>
      </c>
      <c r="W22" s="95">
        <v>4.3372300000000008</v>
      </c>
      <c r="X22" s="95">
        <v>4.3105133333333336</v>
      </c>
      <c r="Z22" s="95" t="s">
        <v>212</v>
      </c>
      <c r="AA22" s="95">
        <v>18.451416666666667</v>
      </c>
      <c r="AB22" s="95">
        <v>18.33349333333334</v>
      </c>
    </row>
    <row r="23" spans="1:28" x14ac:dyDescent="0.25">
      <c r="A23" s="64">
        <v>21</v>
      </c>
      <c r="B23" s="65" t="s">
        <v>107</v>
      </c>
      <c r="C23" s="24">
        <v>4.6032999999999999</v>
      </c>
      <c r="D23">
        <f t="shared" si="0"/>
        <v>2.2300000000000431E-2</v>
      </c>
      <c r="E23" s="64">
        <v>21</v>
      </c>
      <c r="F23" s="65" t="s">
        <v>107</v>
      </c>
      <c r="G23" s="24">
        <v>4.5635000000000003</v>
      </c>
      <c r="H23">
        <f t="shared" si="1"/>
        <v>2.1099999999999675E-2</v>
      </c>
      <c r="I23" s="64">
        <v>21</v>
      </c>
      <c r="J23" s="65" t="s">
        <v>107</v>
      </c>
      <c r="K23" s="24">
        <f xml:space="preserve"> 19.5713</f>
        <v>19.571300000000001</v>
      </c>
      <c r="L23">
        <f t="shared" si="2"/>
        <v>9.369999999999834E-2</v>
      </c>
      <c r="M23" s="64">
        <v>21</v>
      </c>
      <c r="N23" s="65" t="s">
        <v>107</v>
      </c>
      <c r="O23" s="24">
        <v>19.394100000000002</v>
      </c>
      <c r="P23">
        <f t="shared" si="3"/>
        <v>8.8799999999999102E-2</v>
      </c>
      <c r="Q23" s="91">
        <v>4.6032999999999999</v>
      </c>
      <c r="R23" s="24">
        <v>4.5635000000000003</v>
      </c>
      <c r="S23" s="91">
        <f xml:space="preserve"> 19.5713</f>
        <v>19.571300000000001</v>
      </c>
      <c r="T23" s="24">
        <v>19.394100000000002</v>
      </c>
      <c r="V23" s="95" t="s">
        <v>213</v>
      </c>
      <c r="W23" s="95">
        <v>0.16571113044827587</v>
      </c>
      <c r="X23" s="95">
        <v>0.14975637016091958</v>
      </c>
      <c r="Z23" s="95" t="s">
        <v>213</v>
      </c>
      <c r="AA23" s="95">
        <v>2.9351855283333332</v>
      </c>
      <c r="AB23" s="95">
        <v>2.6327098434022993</v>
      </c>
    </row>
    <row r="24" spans="1:28" x14ac:dyDescent="0.25">
      <c r="A24" s="64">
        <v>22</v>
      </c>
      <c r="B24" s="65" t="s">
        <v>108</v>
      </c>
      <c r="C24" s="24">
        <v>4.6256000000000004</v>
      </c>
      <c r="D24">
        <f t="shared" si="0"/>
        <v>2.1299999999999208E-2</v>
      </c>
      <c r="E24" s="64">
        <v>22</v>
      </c>
      <c r="F24" s="65" t="s">
        <v>108</v>
      </c>
      <c r="G24" s="24">
        <v>4.5846</v>
      </c>
      <c r="H24">
        <f t="shared" si="1"/>
        <v>2.0299999999999763E-2</v>
      </c>
      <c r="I24" s="64">
        <v>22</v>
      </c>
      <c r="J24" s="65" t="s">
        <v>108</v>
      </c>
      <c r="K24" s="24">
        <f xml:space="preserve"> 19.665</f>
        <v>19.664999999999999</v>
      </c>
      <c r="L24">
        <f t="shared" si="2"/>
        <v>8.960000000000079E-2</v>
      </c>
      <c r="M24" s="64">
        <v>22</v>
      </c>
      <c r="N24" s="65" t="s">
        <v>108</v>
      </c>
      <c r="O24" s="24">
        <v>19.482900000000001</v>
      </c>
      <c r="P24">
        <f t="shared" si="3"/>
        <v>8.4799999999997766E-2</v>
      </c>
      <c r="Q24" s="91">
        <v>4.6256000000000004</v>
      </c>
      <c r="R24" s="24">
        <v>4.5846</v>
      </c>
      <c r="S24" s="91">
        <f xml:space="preserve"> 19.665</f>
        <v>19.664999999999999</v>
      </c>
      <c r="T24" s="24">
        <v>19.482900000000001</v>
      </c>
      <c r="V24" s="95" t="s">
        <v>214</v>
      </c>
      <c r="W24" s="95">
        <v>30</v>
      </c>
      <c r="X24" s="95">
        <v>30</v>
      </c>
      <c r="Z24" s="95" t="s">
        <v>214</v>
      </c>
      <c r="AA24" s="95">
        <v>30</v>
      </c>
      <c r="AB24" s="95">
        <v>30</v>
      </c>
    </row>
    <row r="25" spans="1:28" x14ac:dyDescent="0.25">
      <c r="A25" s="64">
        <v>23</v>
      </c>
      <c r="B25" s="65" t="s">
        <v>109</v>
      </c>
      <c r="C25" s="24">
        <v>4.6468999999999996</v>
      </c>
      <c r="D25">
        <f t="shared" si="0"/>
        <v>2.0300000000000651E-2</v>
      </c>
      <c r="E25" s="64">
        <v>23</v>
      </c>
      <c r="F25" s="65" t="s">
        <v>109</v>
      </c>
      <c r="G25" s="24">
        <v>4.6048999999999998</v>
      </c>
      <c r="H25">
        <f t="shared" si="1"/>
        <v>1.9300000000000317E-2</v>
      </c>
      <c r="I25" s="64">
        <v>23</v>
      </c>
      <c r="J25" s="65" t="s">
        <v>109</v>
      </c>
      <c r="K25" s="24">
        <f xml:space="preserve"> 19.7546</f>
        <v>19.7546</v>
      </c>
      <c r="L25">
        <f t="shared" si="2"/>
        <v>8.5699999999999221E-2</v>
      </c>
      <c r="M25" s="64">
        <v>23</v>
      </c>
      <c r="N25" s="65" t="s">
        <v>109</v>
      </c>
      <c r="O25" s="24">
        <v>19.567699999999999</v>
      </c>
      <c r="P25">
        <f t="shared" si="3"/>
        <v>8.1200000000002603E-2</v>
      </c>
      <c r="Q25" s="91">
        <v>4.6468999999999996</v>
      </c>
      <c r="R25" s="24">
        <v>4.6048999999999998</v>
      </c>
      <c r="S25" s="91">
        <f xml:space="preserve"> 19.7546</f>
        <v>19.7546</v>
      </c>
      <c r="T25" s="24">
        <v>19.567699999999999</v>
      </c>
      <c r="V25" s="95" t="s">
        <v>216</v>
      </c>
      <c r="W25" s="95">
        <v>0</v>
      </c>
      <c r="X25" s="95"/>
      <c r="Z25" s="95" t="s">
        <v>216</v>
      </c>
      <c r="AA25" s="95">
        <v>0</v>
      </c>
      <c r="AB25" s="95"/>
    </row>
    <row r="26" spans="1:28" x14ac:dyDescent="0.25">
      <c r="A26" s="64">
        <v>24</v>
      </c>
      <c r="B26" s="65" t="s">
        <v>110</v>
      </c>
      <c r="C26" s="24">
        <v>4.6672000000000002</v>
      </c>
      <c r="D26">
        <f t="shared" si="0"/>
        <v>1.9599999999999618E-2</v>
      </c>
      <c r="E26" s="64">
        <v>24</v>
      </c>
      <c r="F26" s="65" t="s">
        <v>110</v>
      </c>
      <c r="G26" s="24">
        <v>4.6242000000000001</v>
      </c>
      <c r="H26">
        <f t="shared" si="1"/>
        <v>1.8600000000000172E-2</v>
      </c>
      <c r="I26" s="64">
        <v>24</v>
      </c>
      <c r="J26" s="65" t="s">
        <v>110</v>
      </c>
      <c r="K26" s="24">
        <f xml:space="preserve"> 19.8403</f>
        <v>19.840299999999999</v>
      </c>
      <c r="L26">
        <f t="shared" si="2"/>
        <v>8.230000000000004E-2</v>
      </c>
      <c r="M26" s="64">
        <v>24</v>
      </c>
      <c r="N26" s="65" t="s">
        <v>110</v>
      </c>
      <c r="O26" s="24">
        <v>19.648900000000001</v>
      </c>
      <c r="P26">
        <f t="shared" si="3"/>
        <v>7.7899999999999636E-2</v>
      </c>
      <c r="Q26" s="91">
        <v>4.6672000000000002</v>
      </c>
      <c r="R26" s="24">
        <v>4.6242000000000001</v>
      </c>
      <c r="S26" s="91">
        <f xml:space="preserve"> 19.8403</f>
        <v>19.840299999999999</v>
      </c>
      <c r="T26" s="24">
        <v>19.648900000000001</v>
      </c>
      <c r="V26" s="95" t="s">
        <v>217</v>
      </c>
      <c r="W26" s="95">
        <v>58</v>
      </c>
      <c r="X26" s="95"/>
      <c r="Z26" s="95" t="s">
        <v>217</v>
      </c>
      <c r="AA26" s="95">
        <v>58</v>
      </c>
      <c r="AB26" s="95"/>
    </row>
    <row r="27" spans="1:28" x14ac:dyDescent="0.25">
      <c r="A27" s="64">
        <v>25</v>
      </c>
      <c r="B27" s="65" t="s">
        <v>111</v>
      </c>
      <c r="C27" s="24">
        <v>4.6867999999999999</v>
      </c>
      <c r="D27">
        <f t="shared" si="0"/>
        <v>1.8799999999999706E-2</v>
      </c>
      <c r="E27" s="64">
        <v>25</v>
      </c>
      <c r="F27" s="65" t="s">
        <v>111</v>
      </c>
      <c r="G27" s="24">
        <v>4.6428000000000003</v>
      </c>
      <c r="H27">
        <f t="shared" si="1"/>
        <v>1.7900000000000027E-2</v>
      </c>
      <c r="I27" s="64">
        <v>25</v>
      </c>
      <c r="J27" s="65" t="s">
        <v>111</v>
      </c>
      <c r="K27" s="24">
        <f xml:space="preserve"> 19.9226</f>
        <v>19.922599999999999</v>
      </c>
      <c r="L27">
        <f t="shared" si="2"/>
        <v>7.9000000000000625E-2</v>
      </c>
      <c r="M27" s="64">
        <v>25</v>
      </c>
      <c r="N27" s="65" t="s">
        <v>111</v>
      </c>
      <c r="O27" s="24">
        <v>19.726800000000001</v>
      </c>
      <c r="P27">
        <f t="shared" si="3"/>
        <v>7.4799999999999756E-2</v>
      </c>
      <c r="Q27" s="91">
        <v>4.6867999999999999</v>
      </c>
      <c r="R27" s="24">
        <v>4.6428000000000003</v>
      </c>
      <c r="S27" s="91">
        <f xml:space="preserve"> 19.9226</f>
        <v>19.922599999999999</v>
      </c>
      <c r="T27" s="24">
        <v>19.726800000000001</v>
      </c>
      <c r="V27" s="95" t="s">
        <v>218</v>
      </c>
      <c r="W27" s="95">
        <v>0.2605347076223441</v>
      </c>
      <c r="X27" s="95"/>
      <c r="Z27" s="95" t="s">
        <v>218</v>
      </c>
      <c r="AA27" s="95">
        <v>0.27372523757568645</v>
      </c>
      <c r="AB27" s="95"/>
    </row>
    <row r="28" spans="1:28" x14ac:dyDescent="0.25">
      <c r="A28" s="64">
        <v>26</v>
      </c>
      <c r="B28" s="65" t="s">
        <v>112</v>
      </c>
      <c r="C28" s="24">
        <v>4.7055999999999996</v>
      </c>
      <c r="D28">
        <f t="shared" si="0"/>
        <v>1.8000000000000682E-2</v>
      </c>
      <c r="E28" s="64">
        <v>26</v>
      </c>
      <c r="F28" s="65" t="s">
        <v>112</v>
      </c>
      <c r="G28" s="24">
        <v>4.6607000000000003</v>
      </c>
      <c r="H28">
        <f t="shared" si="1"/>
        <v>1.7100000000000115E-2</v>
      </c>
      <c r="I28" s="64">
        <v>26</v>
      </c>
      <c r="J28" s="65" t="s">
        <v>112</v>
      </c>
      <c r="K28" s="24">
        <f xml:space="preserve"> 20.0016</f>
        <v>20.0016</v>
      </c>
      <c r="L28">
        <f t="shared" si="2"/>
        <v>7.6000000000000512E-2</v>
      </c>
      <c r="M28" s="64">
        <v>26</v>
      </c>
      <c r="N28" s="65" t="s">
        <v>112</v>
      </c>
      <c r="O28" s="24">
        <v>19.801600000000001</v>
      </c>
      <c r="P28">
        <f t="shared" si="3"/>
        <v>7.1999999999999176E-2</v>
      </c>
      <c r="Q28" s="91">
        <v>4.7055999999999996</v>
      </c>
      <c r="R28" s="24">
        <v>4.6607000000000003</v>
      </c>
      <c r="S28" s="91">
        <f xml:space="preserve"> 20.0016</f>
        <v>20.0016</v>
      </c>
      <c r="T28" s="24">
        <v>19.801600000000001</v>
      </c>
      <c r="V28" s="95" t="s">
        <v>219</v>
      </c>
      <c r="W28" s="98">
        <v>0.39768705981169289</v>
      </c>
      <c r="X28" s="95"/>
      <c r="Z28" s="95" t="s">
        <v>219</v>
      </c>
      <c r="AA28" s="98">
        <v>0.39263411297585504</v>
      </c>
      <c r="AB28" s="95"/>
    </row>
    <row r="29" spans="1:28" x14ac:dyDescent="0.25">
      <c r="A29" s="64">
        <v>27</v>
      </c>
      <c r="B29" s="65" t="s">
        <v>113</v>
      </c>
      <c r="C29" s="24">
        <v>4.7236000000000002</v>
      </c>
      <c r="D29">
        <f t="shared" si="0"/>
        <v>1.7399999999999416E-2</v>
      </c>
      <c r="E29" s="64">
        <v>27</v>
      </c>
      <c r="F29" s="65" t="s">
        <v>113</v>
      </c>
      <c r="G29" s="24">
        <v>4.6778000000000004</v>
      </c>
      <c r="H29">
        <f t="shared" si="1"/>
        <v>1.6599999999999504E-2</v>
      </c>
      <c r="I29" s="64">
        <v>27</v>
      </c>
      <c r="J29" s="65" t="s">
        <v>113</v>
      </c>
      <c r="K29" s="24">
        <f xml:space="preserve"> 20.0776</f>
        <v>20.0776</v>
      </c>
      <c r="L29">
        <f t="shared" si="2"/>
        <v>7.3299999999999699E-2</v>
      </c>
      <c r="M29" s="64">
        <v>27</v>
      </c>
      <c r="N29" s="65" t="s">
        <v>113</v>
      </c>
      <c r="O29" s="24">
        <v>19.8736</v>
      </c>
      <c r="P29">
        <f t="shared" si="3"/>
        <v>6.9400000000001683E-2</v>
      </c>
      <c r="Q29" s="91">
        <v>4.7236000000000002</v>
      </c>
      <c r="R29" s="24">
        <v>4.6778000000000004</v>
      </c>
      <c r="S29" s="91">
        <f xml:space="preserve"> 20.0776</f>
        <v>20.0776</v>
      </c>
      <c r="T29" s="24">
        <v>19.8736</v>
      </c>
      <c r="V29" s="95" t="s">
        <v>220</v>
      </c>
      <c r="W29" s="95">
        <v>1.671552762454859</v>
      </c>
      <c r="X29" s="95"/>
      <c r="Z29" s="95" t="s">
        <v>220</v>
      </c>
      <c r="AA29" s="95">
        <v>1.671552762454859</v>
      </c>
      <c r="AB29" s="95"/>
    </row>
    <row r="30" spans="1:28" x14ac:dyDescent="0.25">
      <c r="A30" s="64">
        <v>28</v>
      </c>
      <c r="B30" s="65" t="s">
        <v>114</v>
      </c>
      <c r="C30" s="24">
        <v>4.7409999999999997</v>
      </c>
      <c r="D30">
        <f t="shared" si="0"/>
        <v>1.6799999999999926E-2</v>
      </c>
      <c r="E30" s="64">
        <v>28</v>
      </c>
      <c r="F30" s="65" t="s">
        <v>114</v>
      </c>
      <c r="G30" s="24">
        <v>4.6943999999999999</v>
      </c>
      <c r="H30">
        <f t="shared" si="1"/>
        <v>1.6000000000000014E-2</v>
      </c>
      <c r="I30" s="64">
        <v>28</v>
      </c>
      <c r="J30" s="65" t="s">
        <v>114</v>
      </c>
      <c r="K30" s="24">
        <v>20.1509</v>
      </c>
      <c r="L30">
        <f t="shared" si="2"/>
        <v>7.0699999999998653E-2</v>
      </c>
      <c r="M30" s="64">
        <v>28</v>
      </c>
      <c r="N30" s="65" t="s">
        <v>114</v>
      </c>
      <c r="O30" s="24">
        <v>19.943000000000001</v>
      </c>
      <c r="P30">
        <f t="shared" si="3"/>
        <v>6.7000000000000171E-2</v>
      </c>
      <c r="Q30" s="91">
        <v>4.7409999999999997</v>
      </c>
      <c r="R30" s="24">
        <v>4.6943999999999999</v>
      </c>
      <c r="S30" s="91">
        <v>20.1509</v>
      </c>
      <c r="T30" s="24">
        <v>19.943000000000001</v>
      </c>
      <c r="V30" s="95" t="s">
        <v>221</v>
      </c>
      <c r="W30" s="95">
        <v>0.79537411962338578</v>
      </c>
      <c r="X30" s="95"/>
      <c r="Z30" s="95" t="s">
        <v>221</v>
      </c>
      <c r="AA30" s="95">
        <v>0.78526822595171009</v>
      </c>
      <c r="AB30" s="95"/>
    </row>
    <row r="31" spans="1:28" ht="15.75" thickBot="1" x14ac:dyDescent="0.3">
      <c r="A31" s="64">
        <v>29</v>
      </c>
      <c r="B31" s="65" t="s">
        <v>115</v>
      </c>
      <c r="C31" s="24">
        <v>4.7577999999999996</v>
      </c>
      <c r="D31">
        <f t="shared" si="0"/>
        <v>1.6300000000000203E-2</v>
      </c>
      <c r="E31" s="64">
        <v>29</v>
      </c>
      <c r="F31" s="65" t="s">
        <v>115</v>
      </c>
      <c r="G31" s="24">
        <v>4.7103999999999999</v>
      </c>
      <c r="H31">
        <f t="shared" si="1"/>
        <v>1.5399999999999636E-2</v>
      </c>
      <c r="I31" s="64">
        <v>29</v>
      </c>
      <c r="J31" s="65" t="s">
        <v>115</v>
      </c>
      <c r="K31" s="24">
        <v>20.221599999999999</v>
      </c>
      <c r="L31">
        <f t="shared" si="2"/>
        <v>6.8300000000000693E-2</v>
      </c>
      <c r="M31" s="64">
        <v>29</v>
      </c>
      <c r="N31" s="65" t="s">
        <v>115</v>
      </c>
      <c r="O31" s="24">
        <v>20.010000000000002</v>
      </c>
      <c r="P31">
        <f t="shared" si="3"/>
        <v>6.4599999999998658E-2</v>
      </c>
      <c r="Q31" s="91">
        <v>4.7577999999999996</v>
      </c>
      <c r="R31" s="24">
        <v>4.7103999999999999</v>
      </c>
      <c r="S31" s="91">
        <v>20.221599999999999</v>
      </c>
      <c r="T31" s="24">
        <v>20.010000000000002</v>
      </c>
      <c r="V31" s="96" t="s">
        <v>222</v>
      </c>
      <c r="W31" s="96">
        <v>2.0017174841452352</v>
      </c>
      <c r="X31" s="96"/>
      <c r="Z31" s="96" t="s">
        <v>222</v>
      </c>
      <c r="AA31" s="96">
        <v>2.0017174841452352</v>
      </c>
      <c r="AB31" s="96"/>
    </row>
    <row r="32" spans="1:28" ht="15.75" thickBot="1" x14ac:dyDescent="0.3">
      <c r="A32" s="66">
        <v>30</v>
      </c>
      <c r="B32" s="67" t="s">
        <v>116</v>
      </c>
      <c r="C32" s="26">
        <v>4.7740999999999998</v>
      </c>
      <c r="D32" s="44">
        <f>AVERAGE(D3:D31)</f>
        <v>5.6141379310344824E-2</v>
      </c>
      <c r="E32" s="66">
        <v>30</v>
      </c>
      <c r="F32" s="67" t="s">
        <v>116</v>
      </c>
      <c r="G32" s="26">
        <v>4.7257999999999996</v>
      </c>
      <c r="H32" s="44">
        <f>AVERAGE(H3:H31)</f>
        <v>5.3368965517241358E-2</v>
      </c>
      <c r="I32" s="66">
        <v>30</v>
      </c>
      <c r="J32" s="67" t="s">
        <v>116</v>
      </c>
      <c r="K32" s="26">
        <v>20.289899999999999</v>
      </c>
      <c r="L32" s="44">
        <f>AVERAGE(L3:L31)</f>
        <v>0.2362724137931034</v>
      </c>
      <c r="M32" s="66">
        <v>30</v>
      </c>
      <c r="N32" s="67" t="s">
        <v>116</v>
      </c>
      <c r="O32" s="26">
        <v>20.0746</v>
      </c>
      <c r="P32" s="44">
        <f>AVERAGE(P3:P31)</f>
        <v>0.22376551724137933</v>
      </c>
      <c r="Q32" s="92">
        <v>4.7740999999999998</v>
      </c>
      <c r="R32" s="26">
        <v>4.7257999999999996</v>
      </c>
      <c r="S32" s="92">
        <v>20.289899999999999</v>
      </c>
      <c r="T32" s="26">
        <v>20.0746</v>
      </c>
    </row>
    <row r="34" spans="4:24" x14ac:dyDescent="0.25">
      <c r="D34" s="44">
        <f>AVERAGE(D32,H32)</f>
        <v>5.4755172413793088E-2</v>
      </c>
      <c r="L34" s="44">
        <f>AVERAGE(L32,P32)</f>
        <v>0.23001896551724138</v>
      </c>
      <c r="V34" t="s">
        <v>211</v>
      </c>
    </row>
    <row r="35" spans="4:24" ht="15.75" thickBot="1" x14ac:dyDescent="0.3"/>
    <row r="36" spans="4:24" x14ac:dyDescent="0.25">
      <c r="V36" s="97"/>
      <c r="W36" s="97" t="s">
        <v>207</v>
      </c>
      <c r="X36" s="97" t="s">
        <v>208</v>
      </c>
    </row>
    <row r="37" spans="4:24" x14ac:dyDescent="0.25">
      <c r="V37" s="95" t="s">
        <v>212</v>
      </c>
      <c r="W37" s="95">
        <v>4.3372300000000008</v>
      </c>
      <c r="X37" s="95">
        <v>4.3105133333333336</v>
      </c>
    </row>
    <row r="38" spans="4:24" x14ac:dyDescent="0.25">
      <c r="V38" s="95" t="s">
        <v>213</v>
      </c>
      <c r="W38" s="95">
        <v>0.16571113044827587</v>
      </c>
      <c r="X38" s="95">
        <v>0.14975637016091958</v>
      </c>
    </row>
    <row r="39" spans="4:24" x14ac:dyDescent="0.25">
      <c r="V39" s="95" t="s">
        <v>214</v>
      </c>
      <c r="W39" s="95">
        <v>30</v>
      </c>
      <c r="X39" s="95">
        <v>30</v>
      </c>
    </row>
    <row r="40" spans="4:24" x14ac:dyDescent="0.25">
      <c r="V40" s="95" t="s">
        <v>215</v>
      </c>
      <c r="W40" s="95">
        <v>0.99999999424865682</v>
      </c>
      <c r="X40" s="95"/>
    </row>
    <row r="41" spans="4:24" x14ac:dyDescent="0.25">
      <c r="V41" s="95" t="s">
        <v>216</v>
      </c>
      <c r="W41" s="95">
        <v>0</v>
      </c>
      <c r="X41" s="95"/>
    </row>
    <row r="42" spans="4:24" x14ac:dyDescent="0.25">
      <c r="V42" s="95" t="s">
        <v>217</v>
      </c>
      <c r="W42" s="95">
        <v>29</v>
      </c>
      <c r="X42" s="95"/>
    </row>
    <row r="43" spans="4:24" x14ac:dyDescent="0.25">
      <c r="V43" s="95" t="s">
        <v>218</v>
      </c>
      <c r="W43" s="95">
        <v>7.2829103133161546</v>
      </c>
      <c r="X43" s="95"/>
    </row>
    <row r="44" spans="4:24" x14ac:dyDescent="0.25">
      <c r="V44" s="95" t="s">
        <v>219</v>
      </c>
      <c r="W44" s="95">
        <v>2.5389179168934091E-8</v>
      </c>
      <c r="X44" s="95"/>
    </row>
    <row r="45" spans="4:24" x14ac:dyDescent="0.25">
      <c r="V45" s="95" t="s">
        <v>220</v>
      </c>
      <c r="W45" s="95">
        <v>1.6991270265334986</v>
      </c>
      <c r="X45" s="95"/>
    </row>
    <row r="46" spans="4:24" x14ac:dyDescent="0.25">
      <c r="V46" s="95" t="s">
        <v>221</v>
      </c>
      <c r="W46" s="95">
        <v>5.0778358337868183E-8</v>
      </c>
      <c r="X46" s="95"/>
    </row>
    <row r="47" spans="4:24" ht="15.75" thickBot="1" x14ac:dyDescent="0.3">
      <c r="V47" s="96" t="s">
        <v>222</v>
      </c>
      <c r="W47" s="96">
        <v>2.0452296421327048</v>
      </c>
      <c r="X47" s="96"/>
    </row>
  </sheetData>
  <mergeCells count="2">
    <mergeCell ref="Q1:R1"/>
    <mergeCell ref="S1:T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Selcuklu_Meram_Karatay (e)</vt:lpstr>
      <vt:lpstr>Selcuklu_Meram_Karatay (Cc)</vt:lpstr>
      <vt:lpstr>Selcuklu_Meram_Karatay (e) (2)</vt:lpstr>
      <vt:lpstr>Selcuklu_Meram_Karatay (e) ((3)</vt:lpstr>
      <vt:lpstr>MATLAB DATA</vt:lpstr>
      <vt:lpstr>Subsidence(650m)</vt:lpstr>
      <vt:lpstr>min_max</vt:lpstr>
      <vt:lpstr>Subsidence_Prediction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2019-06-16T17:12:55Z</dcterms:created>
  <dcterms:modified xsi:type="dcterms:W3CDTF">2019-07-09T14:57:11Z</dcterms:modified>
</cp:coreProperties>
</file>