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wed\Documents\Project_Portfolio\Project Docx\"/>
    </mc:Choice>
  </mc:AlternateContent>
  <bookViews>
    <workbookView xWindow="0" yWindow="0" windowWidth="9708" windowHeight="5640"/>
  </bookViews>
  <sheets>
    <sheet name="Analysis Done" sheetId="1" r:id="rId1"/>
    <sheet name="Sheet2" sheetId="2" r:id="rId2"/>
    <sheet name="Sheet3" sheetId="3" r:id="rId3"/>
  </sheets>
  <calcPr calcId="162913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9" i="1"/>
  <c r="I8" i="1"/>
  <c r="J16" i="1"/>
  <c r="I19" i="1"/>
  <c r="I10" i="1"/>
  <c r="I6" i="1"/>
  <c r="I4" i="1"/>
  <c r="I18" i="1"/>
  <c r="D3" i="1"/>
  <c r="K7" i="1"/>
  <c r="J8" i="1"/>
  <c r="K8" i="1"/>
  <c r="L8" i="1"/>
  <c r="J7" i="1"/>
  <c r="B16" i="1"/>
  <c r="C16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J9" i="1"/>
</calcChain>
</file>

<file path=xl/sharedStrings.xml><?xml version="1.0" encoding="utf-8"?>
<sst xmlns="http://schemas.openxmlformats.org/spreadsheetml/2006/main" count="179" uniqueCount="174">
  <si>
    <t>Year</t>
  </si>
  <si>
    <t>Revenue in mil. USD$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</si>
  <si>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</si>
  <si>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</si>
  <si>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</si>
  <si>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</si>
  <si>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</si>
  <si>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</si>
  <si>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</si>
  <si>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</si>
  <si>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</si>
  <si>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</si>
  <si>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</si>
  <si>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</si>
  <si>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</si>
  <si>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</si>
  <si>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</si>
  <si>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</si>
  <si>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</si>
  <si>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</si>
  <si>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</si>
  <si>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</si>
  <si>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</si>
  <si>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</si>
  <si>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</si>
  <si>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</si>
  <si>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Net income in mil. USD$</t>
  </si>
  <si>
    <t>MountAraf</t>
  </si>
  <si>
    <t>Tax, vat</t>
  </si>
  <si>
    <t>net  income</t>
  </si>
  <si>
    <t>per year</t>
  </si>
  <si>
    <t>10 years</t>
  </si>
  <si>
    <t>20 years</t>
  </si>
  <si>
    <t>Setup</t>
  </si>
  <si>
    <t>all cost</t>
  </si>
  <si>
    <t>net income</t>
  </si>
  <si>
    <t>A</t>
  </si>
  <si>
    <t>Substructure</t>
  </si>
  <si>
    <t>A1010</t>
  </si>
  <si>
    <t>Standard Foundations</t>
  </si>
  <si>
    <t>Strip footing, concrete, reinforced, load 11.1 KLF, soil bearing capacity 6 KSF, 12" deep x 24" wide</t>
  </si>
  <si>
    <t>spread footings, 3000 PSI concrete, load 50K, soil bearing capacity 6 KSF, 3' - 0" square x 12" deep</t>
  </si>
  <si>
    <t>Spread footings, 3000 PSI concrete, load 100K, soil bearing capacity 6 KSF, 4' - 6" square x 15" deep</t>
  </si>
  <si>
    <t>A1030</t>
  </si>
  <si>
    <t>Slab on Grade</t>
  </si>
  <si>
    <t>Slab on grade, 5" thick, light industrial, reinforced</t>
  </si>
  <si>
    <t>A2010</t>
  </si>
  <si>
    <t>Basement Excavation</t>
  </si>
  <si>
    <t>Excavate and fill, 30,000 SF, 4' deep, sand, gravel, or common earth, on site storage</t>
  </si>
  <si>
    <t>A2020</t>
  </si>
  <si>
    <t>Basement Walls</t>
  </si>
  <si>
    <t>Foundation wall, CIP, 4' wall height, direct chute, .148 CY/LF, 7.2 PLF, 12" thick</t>
  </si>
  <si>
    <t>B</t>
  </si>
  <si>
    <t>Shell</t>
  </si>
  <si>
    <t>B1020</t>
  </si>
  <si>
    <t>Roof Construction</t>
  </si>
  <si>
    <t>Roof, steel joists, joist girder, 1.5" 22 ga metal deck, on columns/bearing wall, 40'x40' bay, 40 PSF superimposed load, 40.5" deep, 61 PSF total load</t>
  </si>
  <si>
    <t>B2010</t>
  </si>
  <si>
    <t>Exterior Walls</t>
  </si>
  <si>
    <t>Concrete block (CMU) wall, lightweight, hollow, 4 x 8 x 16, 85 PCF</t>
  </si>
  <si>
    <t>B2020</t>
  </si>
  <si>
    <t>Exterior Windows</t>
  </si>
  <si>
    <t>Windows, aluminum, sliding, insulated glass, 8' x 4'</t>
  </si>
  <si>
    <t>B2030</t>
  </si>
  <si>
    <t>Exterior Doors</t>
  </si>
  <si>
    <t>Door, aluminum &amp; glass, with transom, narrow stile, double door, hardware, 6'-0" x 10'-0" opening</t>
  </si>
  <si>
    <t>Door, steel 18 gauge, hollow metal, 1 door with frame, no label, 3'-0" x 7'-0" opening</t>
  </si>
  <si>
    <t>Door, steel 24 gauge, overhead, sectional, electric operator, 10'-0" x 10'-0" opening</t>
  </si>
  <si>
    <t>B3010</t>
  </si>
  <si>
    <t>Roof Coverings</t>
  </si>
  <si>
    <t>Roofing, asphalt flood coat, gravel, base sheet, 3 plies 15# asphalt felt, mopped</t>
  </si>
  <si>
    <t>Insulation, rigid, roof deck, composite with 2" EPS, 1" perlite</t>
  </si>
  <si>
    <t>Roof edges, aluminum, duranodic, .050" thick, 6" face</t>
  </si>
  <si>
    <t>Flashing, aluminum, no backing sides, .019"</t>
  </si>
  <si>
    <t>Gravel stop, aluminum, extruded, 4", mill finish, .050" thick</t>
  </si>
  <si>
    <t>B3020</t>
  </si>
  <si>
    <t>Roof Openings</t>
  </si>
  <si>
    <t>Roof hatch, with curb, 1" fiberglass insulation, 2'-6" x 3'-0", galvanized steel, 165 lbs</t>
  </si>
  <si>
    <t>Smoke hatch, unlabeled, galvanized, 2'-6" x 3', not incl hand winch operator</t>
  </si>
  <si>
    <t>C</t>
  </si>
  <si>
    <t>Interiors</t>
  </si>
  <si>
    <t>C1010</t>
  </si>
  <si>
    <t>Partitions</t>
  </si>
  <si>
    <t>Partition, concrete block, 6" thick</t>
  </si>
  <si>
    <t>C1020</t>
  </si>
  <si>
    <t>Interior Doors</t>
  </si>
  <si>
    <t>Door, single leaf, kd steel frame, hollow metal, commercial quality, flush, 3'-0" x 7'-0" x 1-3/8"</t>
  </si>
  <si>
    <t>C1030</t>
  </si>
  <si>
    <t>Fittings</t>
  </si>
  <si>
    <t>Toilet partitions, cubicles, ceiling hung, stainless steel</t>
  </si>
  <si>
    <t>C3010</t>
  </si>
  <si>
    <t>Wall Finishes</t>
  </si>
  <si>
    <t>2 coats paint on masonry with block filler</t>
  </si>
  <si>
    <t>Painting, masonry or concrete, latex, brushwork, primer &amp; 2 coats</t>
  </si>
  <si>
    <t>C3020</t>
  </si>
  <si>
    <t>Floor Finishes</t>
  </si>
  <si>
    <t>Vinyl, composition tile, maximum</t>
  </si>
  <si>
    <t>C3030</t>
  </si>
  <si>
    <t>Ceiling Finishes</t>
  </si>
  <si>
    <t>Acoustic ceilings, 3/4"mineral fiber, 12" x 12" tile, concealed 2" bar &amp; channel grid, suspended support</t>
  </si>
  <si>
    <t>D</t>
  </si>
  <si>
    <t>Services</t>
  </si>
  <si>
    <t>D2010</t>
  </si>
  <si>
    <t>Plumbing Fixtures</t>
  </si>
  <si>
    <t>Water closet, vitreous china, bowl only with flush valve, wall hung</t>
  </si>
  <si>
    <t>Urinal, vitreous china, wall hung</t>
  </si>
  <si>
    <t>Lavatory w/trim, vanity top, PE on CI, 19" x 16" oval</t>
  </si>
  <si>
    <t>Kitchen sink w/trim, countertop, stainless steel, 33" x 22" double bowl</t>
  </si>
  <si>
    <t>Service sink w/trim, PE on CI,wall hung w/rim guard, 22" x 18"</t>
  </si>
  <si>
    <t>Shower, stall, baked enamel, terrazzo receptor, 36" square</t>
  </si>
  <si>
    <t>Shower, stall, fiberglass 1 piece, three walls, 32" square</t>
  </si>
  <si>
    <t>Water cooler, electric, floor mounted, dual height, 14.3 GPH</t>
  </si>
  <si>
    <t>D2020</t>
  </si>
  <si>
    <t>Domestic Water Distribution</t>
  </si>
  <si>
    <t>Gas fired water heater, commercial, 100&lt; F rise, 115 MBH input, 110 GPH</t>
  </si>
  <si>
    <t>D2040</t>
  </si>
  <si>
    <t>Rain Water Drainage</t>
  </si>
  <si>
    <t>Roof drain, CI, soil,single hub, 5" diam, 10' high</t>
  </si>
  <si>
    <t>Roof drain, CI, soil,single hub, 5" diam, for each additional foot add</t>
  </si>
  <si>
    <t>D3010</t>
  </si>
  <si>
    <t>Energy Supply</t>
  </si>
  <si>
    <t>Commercial building heating systems, terminal unit heaters, forced hot water, 10,000 SF bldg,100,000 CF, total, 2 floors</t>
  </si>
  <si>
    <t>D3030</t>
  </si>
  <si>
    <t>Cooling Generating Systems</t>
  </si>
  <si>
    <t>Packaged chiller, air cooled, with fan coil unit, factories, 40,000 SF, 133.33 ton</t>
  </si>
  <si>
    <t>D4010</t>
  </si>
  <si>
    <t>Sprinklers</t>
  </si>
  <si>
    <t>Wet pipe sprinkler systems, steel, ordinary hazard, 1 floor, 50,000 SF</t>
  </si>
  <si>
    <t>D4020</t>
  </si>
  <si>
    <t>Standpipes</t>
  </si>
  <si>
    <t>Wet standpipe risers, class III, steel, black, sch 40, 6" diam pipe, 1 floor</t>
  </si>
  <si>
    <t>Wet standpipe risers, class III, steel, black, sch 40, 6" diam pipe, additional floors</t>
  </si>
  <si>
    <t>D5010</t>
  </si>
  <si>
    <t>Electrical Service/Distribution</t>
  </si>
  <si>
    <t>Service installation, includes breakers, metering, 20' conduit &amp; wire, 3 phase, 4 wire, 120/208 V, 600 A</t>
  </si>
  <si>
    <t>Feeder installation 600 V, including RGS conduit and XHHW wire, 600 A</t>
  </si>
  <si>
    <t>Switchgear installation, incl switchboard, panels &amp; circuit breaker, 600 A</t>
  </si>
  <si>
    <t>D5020</t>
  </si>
  <si>
    <t>Lighting and Branch Wiring</t>
  </si>
  <si>
    <t>Receptacles incl plate, box, conduit, wire, 2.5 per 1000 SF, .3 watts per SF</t>
  </si>
  <si>
    <t>Miscellaneous power, 1 watt</t>
  </si>
  <si>
    <t>Central air conditioning power, 4 watts</t>
  </si>
  <si>
    <t>HID fixture, 20' above work plane, 100 FC, type G, 6 fixtures per 1800 SF</t>
  </si>
  <si>
    <t>D5030</t>
  </si>
  <si>
    <t>Communications and Security</t>
  </si>
  <si>
    <t>Communication and alarm systems, fire detection, addressable, 50 detectors, includes outlets, boxes, conduit and wire</t>
  </si>
  <si>
    <t>Fire alarm command center, addressable with voice, excl. wire &amp; conduit</t>
  </si>
  <si>
    <t>E</t>
  </si>
  <si>
    <t>Equipment &amp; Furnishings</t>
  </si>
  <si>
    <t>E1090</t>
  </si>
  <si>
    <t>Other Equipment</t>
  </si>
  <si>
    <t>Special Construction</t>
  </si>
  <si>
    <t>G</t>
  </si>
  <si>
    <t>Building Sitework</t>
  </si>
  <si>
    <t>SubTotal</t>
  </si>
  <si>
    <t>Contractor Fees (GC,Overhead,Profit)</t>
  </si>
  <si>
    <t>Architectural Fees</t>
  </si>
  <si>
    <t>User Fees</t>
  </si>
  <si>
    <t>Total Building Cost</t>
  </si>
  <si>
    <t>Transport, etc</t>
  </si>
  <si>
    <t>Total expenses</t>
  </si>
  <si>
    <t>Revenue</t>
  </si>
  <si>
    <t>per month</t>
  </si>
  <si>
    <t>Net profit margin</t>
  </si>
  <si>
    <t>in($)</t>
  </si>
  <si>
    <t>ROI</t>
  </si>
  <si>
    <t>Profit margin</t>
  </si>
  <si>
    <t>after 5 years</t>
  </si>
  <si>
    <t xml:space="preserve"> Average Revenue in 13 years</t>
  </si>
  <si>
    <t xml:space="preserve"> Average Revenue per year</t>
  </si>
  <si>
    <t>dived by 13 years</t>
  </si>
  <si>
    <t xml:space="preserve">New manufacturing plant estimation analysis </t>
  </si>
  <si>
    <t>Mount Araf Monthly Sales Analysis</t>
  </si>
  <si>
    <t xml:space="preserve"> Dow Chemical’s plant average net profit margin and average 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</si>
</sst>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333333"/>
      <name val="Tahoma"/>
      <family val="2"/>
    </font>
    <font>
      <b/>
      <sz val="9"/>
      <color rgb="FF333333"/>
      <name val="Tahoma"/>
      <family val="2"/>
    </font>
    <font>
      <sz val="11"/>
      <color theme="1"/>
      <name val="Times New Roman"/>
      <family val="1"/>
    </font>
    <font>
      <sz val="11"/>
      <color rgb="FF202122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9F9F9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4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 indent="1"/>
    </xf>
    <xf numFmtId="0" fontId="4" fillId="6" borderId="0" xfId="0" applyFont="1" applyFill="1" applyAlignment="1">
      <alignment horizontal="right" vertical="center" wrapText="1"/>
    </xf>
    <xf numFmtId="10" fontId="4" fillId="6" borderId="0" xfId="0" applyNumberFormat="1" applyFont="1" applyFill="1" applyAlignment="1">
      <alignment horizontal="right" vertical="center" wrapText="1"/>
    </xf>
    <xf numFmtId="8" fontId="4" fillId="6" borderId="0" xfId="0" applyNumberFormat="1" applyFont="1" applyFill="1" applyAlignment="1">
      <alignment horizontal="righ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center" wrapText="1" indent="1"/>
    </xf>
    <xf numFmtId="0" fontId="3" fillId="7" borderId="4" xfId="0" applyFont="1" applyFill="1" applyBorder="1" applyAlignment="1">
      <alignment horizontal="right" vertical="center" wrapText="1"/>
    </xf>
    <xf numFmtId="8" fontId="3" fillId="7" borderId="4" xfId="0" applyNumberFormat="1" applyFont="1" applyFill="1" applyBorder="1" applyAlignment="1">
      <alignment horizontal="righ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 indent="1"/>
    </xf>
    <xf numFmtId="0" fontId="3" fillId="5" borderId="4" xfId="0" applyFont="1" applyFill="1" applyBorder="1" applyAlignment="1">
      <alignment horizontal="right" vertical="center" wrapText="1"/>
    </xf>
    <xf numFmtId="8" fontId="3" fillId="5" borderId="4" xfId="0" applyNumberFormat="1" applyFont="1" applyFill="1" applyBorder="1" applyAlignment="1">
      <alignment horizontal="right" vertical="center" wrapText="1"/>
    </xf>
    <xf numFmtId="9" fontId="4" fillId="6" borderId="0" xfId="0" applyNumberFormat="1" applyFont="1" applyFill="1" applyAlignment="1">
      <alignment horizontal="righ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right" vertical="center" wrapText="1"/>
    </xf>
    <xf numFmtId="9" fontId="4" fillId="6" borderId="4" xfId="0" applyNumberFormat="1" applyFont="1" applyFill="1" applyBorder="1" applyAlignment="1">
      <alignment horizontal="right" vertical="center" wrapText="1"/>
    </xf>
    <xf numFmtId="8" fontId="4" fillId="6" borderId="4" xfId="0" applyNumberFormat="1" applyFont="1" applyFill="1" applyBorder="1" applyAlignment="1">
      <alignment horizontal="right" vertical="center" wrapText="1"/>
    </xf>
    <xf numFmtId="10" fontId="4" fillId="6" borderId="4" xfId="0" applyNumberFormat="1" applyFont="1" applyFill="1" applyBorder="1" applyAlignment="1">
      <alignment horizontal="right" vertical="center" wrapText="1"/>
    </xf>
    <xf numFmtId="0" fontId="5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5" fillId="0" borderId="8" xfId="0" applyNumberFormat="1" applyFont="1" applyBorder="1"/>
    <xf numFmtId="3" fontId="6" fillId="0" borderId="0" xfId="0" applyNumberFormat="1" applyFont="1" applyBorder="1"/>
    <xf numFmtId="164" fontId="5" fillId="0" borderId="9" xfId="2" applyNumberFormat="1" applyFont="1" applyBorder="1"/>
    <xf numFmtId="3" fontId="5" fillId="0" borderId="0" xfId="0" applyNumberFormat="1" applyFont="1" applyBorder="1"/>
    <xf numFmtId="0" fontId="5" fillId="0" borderId="0" xfId="0" applyFont="1" applyBorder="1"/>
    <xf numFmtId="0" fontId="5" fillId="2" borderId="12" xfId="0" applyFont="1" applyFill="1" applyBorder="1"/>
    <xf numFmtId="3" fontId="5" fillId="2" borderId="13" xfId="0" applyNumberFormat="1" applyFont="1" applyFill="1" applyBorder="1"/>
    <xf numFmtId="164" fontId="5" fillId="3" borderId="14" xfId="0" applyNumberFormat="1" applyFont="1" applyFill="1" applyBorder="1"/>
    <xf numFmtId="0" fontId="5" fillId="0" borderId="8" xfId="0" applyFont="1" applyBorder="1"/>
    <xf numFmtId="0" fontId="5" fillId="0" borderId="9" xfId="0" applyFont="1" applyBorder="1"/>
    <xf numFmtId="164" fontId="5" fillId="0" borderId="0" xfId="2" applyNumberFormat="1" applyFont="1" applyBorder="1"/>
    <xf numFmtId="3" fontId="7" fillId="0" borderId="0" xfId="0" applyNumberFormat="1" applyFont="1" applyBorder="1"/>
    <xf numFmtId="0" fontId="8" fillId="0" borderId="0" xfId="0" applyFont="1" applyBorder="1"/>
    <xf numFmtId="10" fontId="5" fillId="3" borderId="0" xfId="2" applyNumberFormat="1" applyFont="1" applyFill="1" applyBorder="1"/>
    <xf numFmtId="6" fontId="5" fillId="0" borderId="0" xfId="0" applyNumberFormat="1" applyFont="1" applyBorder="1"/>
    <xf numFmtId="6" fontId="7" fillId="0" borderId="0" xfId="0" applyNumberFormat="1" applyFont="1" applyBorder="1"/>
    <xf numFmtId="0" fontId="5" fillId="0" borderId="10" xfId="0" applyFont="1" applyBorder="1"/>
    <xf numFmtId="0" fontId="5" fillId="0" borderId="1" xfId="0" applyFont="1" applyBorder="1"/>
    <xf numFmtId="0" fontId="5" fillId="0" borderId="11" xfId="0" applyFont="1" applyBorder="1"/>
    <xf numFmtId="0" fontId="5" fillId="0" borderId="5" xfId="0" applyFont="1" applyBorder="1" applyAlignment="1">
      <alignment horizontal="right"/>
    </xf>
    <xf numFmtId="0" fontId="5" fillId="0" borderId="6" xfId="0" applyFont="1" applyBorder="1"/>
    <xf numFmtId="0" fontId="5" fillId="0" borderId="7" xfId="0" applyFont="1" applyBorder="1"/>
    <xf numFmtId="3" fontId="9" fillId="0" borderId="0" xfId="0" applyNumberFormat="1" applyFont="1" applyBorder="1"/>
    <xf numFmtId="6" fontId="9" fillId="0" borderId="6" xfId="0" applyNumberFormat="1" applyFont="1" applyBorder="1"/>
    <xf numFmtId="166" fontId="5" fillId="0" borderId="0" xfId="1" applyNumberFormat="1" applyFont="1" applyBorder="1"/>
    <xf numFmtId="166" fontId="7" fillId="0" borderId="0" xfId="1" applyNumberFormat="1" applyFont="1" applyBorder="1"/>
    <xf numFmtId="166" fontId="5" fillId="0" borderId="9" xfId="0" applyNumberFormat="1" applyFont="1" applyBorder="1"/>
    <xf numFmtId="166" fontId="5" fillId="4" borderId="9" xfId="1" applyNumberFormat="1" applyFont="1" applyFill="1" applyBorder="1"/>
    <xf numFmtId="0" fontId="5" fillId="2" borderId="0" xfId="0" applyFont="1" applyFill="1" applyBorder="1"/>
    <xf numFmtId="164" fontId="5" fillId="2" borderId="0" xfId="2" applyNumberFormat="1" applyFont="1" applyFill="1" applyBorder="1"/>
    <xf numFmtId="10" fontId="5" fillId="2" borderId="0" xfId="2" applyNumberFormat="1" applyFont="1" applyFill="1" applyBorder="1"/>
    <xf numFmtId="0" fontId="5" fillId="2" borderId="1" xfId="0" applyFont="1" applyFill="1" applyBorder="1"/>
    <xf numFmtId="164" fontId="5" fillId="2" borderId="1" xfId="2" applyNumberFormat="1" applyFont="1" applyFill="1" applyBorder="1"/>
    <xf numFmtId="0" fontId="0" fillId="0" borderId="6" xfId="0" applyBorder="1"/>
    <xf numFmtId="165" fontId="0" fillId="0" borderId="0" xfId="3" applyNumberFormat="1" applyFont="1" applyBorder="1"/>
    <xf numFmtId="6" fontId="7" fillId="0" borderId="9" xfId="0" applyNumberFormat="1" applyFont="1" applyBorder="1"/>
    <xf numFmtId="0" fontId="0" fillId="0" borderId="0" xfId="0" applyBorder="1"/>
    <xf numFmtId="165" fontId="5" fillId="0" borderId="0" xfId="0" applyNumberFormat="1" applyFont="1" applyBorder="1"/>
    <xf numFmtId="0" fontId="5" fillId="0" borderId="0" xfId="0" applyFont="1" applyFill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ysClr val="windowText" lastClr="000000"/>
                </a:solidFill>
              </a:rPr>
              <a:t>A graph of revenue vs year for Dow Chemical’s plant (2004-2018) </a:t>
            </a:r>
            <a:endParaRPr lang="en-US" sz="11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Done'!$A$3:$A$15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'Analysis Done'!$B$3:$B$15</c:f>
              <c:numCache>
                <c:formatCode>#,##0</c:formatCode>
                <c:ptCount val="13"/>
                <c:pt idx="0">
                  <c:v>46307</c:v>
                </c:pt>
                <c:pt idx="1">
                  <c:v>49124</c:v>
                </c:pt>
                <c:pt idx="2">
                  <c:v>53375</c:v>
                </c:pt>
                <c:pt idx="3">
                  <c:v>57361</c:v>
                </c:pt>
                <c:pt idx="4">
                  <c:v>44875</c:v>
                </c:pt>
                <c:pt idx="5">
                  <c:v>53674</c:v>
                </c:pt>
                <c:pt idx="6">
                  <c:v>59985</c:v>
                </c:pt>
                <c:pt idx="7">
                  <c:v>56786</c:v>
                </c:pt>
                <c:pt idx="8">
                  <c:v>57080</c:v>
                </c:pt>
                <c:pt idx="9">
                  <c:v>58167</c:v>
                </c:pt>
                <c:pt idx="10">
                  <c:v>48778</c:v>
                </c:pt>
                <c:pt idx="11">
                  <c:v>48158</c:v>
                </c:pt>
                <c:pt idx="12">
                  <c:v>62484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B-4597-9FD9-81CC5330E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75403551"/>
        <c:axId val="775393983"/>
      </c:scatterChart>
      <c:valAx>
        <c:axId val="77540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5393983"/>
        <c:crosses val="autoZero"/>
        <c:crossBetween val="midCat"/>
        <c:majorUnit val="1"/>
      </c:valAx>
      <c:valAx>
        <c:axId val="7753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Revenue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Mil ($)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54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</xdr:rowOff>
    </xdr:from>
    <xdr:to>
      <xdr:col>6</xdr:col>
      <xdr:colOff>441959</xdr:colOff>
      <xdr:row>42</xdr:row>
      <xdr:rowOff>108585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N1" sqref="N1:N1048576"/>
    </sheetView>
  </sheetViews>
  <sheetFormatPr defaultRowHeight="14.4" x14ac:dyDescent="0.3"/>
  <cols>
    <col min="2" max="2" width="20.109375" bestFit="1" customWidth="1"/>
    <col min="3" max="3" width="24.44140625" bestFit="1" customWidth="1"/>
    <col min="4" max="4" width="17.33203125" bestFit="1" customWidth="1"/>
    <col min="8" max="8" width="14.33203125" bestFit="1" customWidth="1"/>
    <col min="9" max="9" width="12" bestFit="1" customWidth="1"/>
    <col min="10" max="10" width="15.33203125" bestFit="1" customWidth="1"/>
    <col min="11" max="12" width="15.5546875" bestFit="1" customWidth="1"/>
  </cols>
  <sheetData>
    <row r="1" spans="1:13" ht="15" thickBot="1" x14ac:dyDescent="0.35">
      <c r="A1" s="73" t="s">
        <v>173</v>
      </c>
      <c r="B1" s="73"/>
      <c r="C1" s="73"/>
      <c r="D1" s="73"/>
    </row>
    <row r="2" spans="1:13" ht="15" thickBot="1" x14ac:dyDescent="0.35">
      <c r="A2" s="30" t="s">
        <v>0</v>
      </c>
      <c r="B2" s="31" t="s">
        <v>1</v>
      </c>
      <c r="C2" s="31" t="s">
        <v>26</v>
      </c>
      <c r="D2" s="32" t="s">
        <v>163</v>
      </c>
      <c r="E2" s="29"/>
      <c r="F2" s="29"/>
      <c r="G2" s="72" t="s">
        <v>172</v>
      </c>
      <c r="H2" s="72"/>
      <c r="I2" s="72"/>
      <c r="J2" s="72"/>
      <c r="K2" s="72"/>
      <c r="L2" s="72"/>
      <c r="M2" s="29"/>
    </row>
    <row r="3" spans="1:13" x14ac:dyDescent="0.3">
      <c r="A3" s="33">
        <v>2005</v>
      </c>
      <c r="B3" s="34">
        <v>46307</v>
      </c>
      <c r="C3" s="34">
        <v>4515</v>
      </c>
      <c r="D3" s="35">
        <f>C3/B3</f>
        <v>9.7501457662988317E-2</v>
      </c>
      <c r="E3" s="29"/>
      <c r="F3" s="29"/>
      <c r="G3" s="30" t="s">
        <v>164</v>
      </c>
      <c r="H3" s="31" t="s">
        <v>27</v>
      </c>
      <c r="I3" s="31" t="s">
        <v>162</v>
      </c>
      <c r="J3" s="31" t="s">
        <v>30</v>
      </c>
      <c r="K3" s="31" t="s">
        <v>31</v>
      </c>
      <c r="L3" s="32" t="s">
        <v>32</v>
      </c>
      <c r="M3" s="29"/>
    </row>
    <row r="4" spans="1:13" x14ac:dyDescent="0.3">
      <c r="A4" s="33">
        <v>2006</v>
      </c>
      <c r="B4" s="34">
        <v>49124</v>
      </c>
      <c r="C4" s="36">
        <v>3724</v>
      </c>
      <c r="D4" s="35">
        <f t="shared" ref="D4:D15" si="0">C4/B4</f>
        <v>7.5808158944711337E-2</v>
      </c>
      <c r="E4" s="29"/>
      <c r="F4" s="29"/>
      <c r="G4" s="41">
        <v>2022</v>
      </c>
      <c r="H4" s="37" t="s">
        <v>159</v>
      </c>
      <c r="I4" s="36">
        <f>16000+400000+1200</f>
        <v>417200</v>
      </c>
      <c r="J4" s="37"/>
      <c r="K4" s="37"/>
      <c r="L4" s="42"/>
      <c r="M4" s="29"/>
    </row>
    <row r="5" spans="1:13" x14ac:dyDescent="0.3">
      <c r="A5" s="33">
        <v>2007</v>
      </c>
      <c r="B5" s="34">
        <v>53375</v>
      </c>
      <c r="C5" s="34">
        <v>2887</v>
      </c>
      <c r="D5" s="35">
        <f t="shared" si="0"/>
        <v>5.4088992974238873E-2</v>
      </c>
      <c r="E5" s="29"/>
      <c r="F5" s="29"/>
      <c r="G5" s="41"/>
      <c r="H5" s="37" t="s">
        <v>28</v>
      </c>
      <c r="I5" s="43">
        <v>0.125</v>
      </c>
      <c r="J5" s="37"/>
      <c r="K5" s="37"/>
      <c r="L5" s="42"/>
      <c r="M5" s="29"/>
    </row>
    <row r="6" spans="1:13" x14ac:dyDescent="0.3">
      <c r="A6" s="33">
        <v>2008</v>
      </c>
      <c r="B6" s="34">
        <v>57361</v>
      </c>
      <c r="C6" s="37">
        <v>579</v>
      </c>
      <c r="D6" s="35">
        <f t="shared" si="0"/>
        <v>1.009396628371193E-2</v>
      </c>
      <c r="E6" s="29"/>
      <c r="F6" s="29"/>
      <c r="G6" s="41"/>
      <c r="H6" s="37" t="s">
        <v>160</v>
      </c>
      <c r="I6" s="55">
        <f>I4+(I4*I5)</f>
        <v>469350</v>
      </c>
      <c r="J6" s="37"/>
      <c r="K6" s="37"/>
      <c r="L6" s="42"/>
      <c r="M6" s="29"/>
    </row>
    <row r="7" spans="1:13" x14ac:dyDescent="0.3">
      <c r="A7" s="33">
        <v>2009</v>
      </c>
      <c r="B7" s="34">
        <v>44875</v>
      </c>
      <c r="C7" s="37">
        <v>336</v>
      </c>
      <c r="D7" s="35">
        <f t="shared" si="0"/>
        <v>7.4874651810584959E-3</v>
      </c>
      <c r="E7" s="29"/>
      <c r="F7" s="29"/>
      <c r="G7" s="41"/>
      <c r="H7" s="37" t="s">
        <v>161</v>
      </c>
      <c r="I7" s="44">
        <v>500000</v>
      </c>
      <c r="J7" s="57">
        <f>I7*12</f>
        <v>6000000</v>
      </c>
      <c r="K7" s="58">
        <f>J7*10</f>
        <v>60000000</v>
      </c>
      <c r="L7" s="59"/>
      <c r="M7" s="29"/>
    </row>
    <row r="8" spans="1:13" x14ac:dyDescent="0.3">
      <c r="A8" s="33">
        <v>2010</v>
      </c>
      <c r="B8" s="34">
        <v>53674</v>
      </c>
      <c r="C8" s="37">
        <v>1970</v>
      </c>
      <c r="D8" s="35">
        <f t="shared" si="0"/>
        <v>3.6703059209300594E-2</v>
      </c>
      <c r="E8" s="29"/>
      <c r="F8" s="29"/>
      <c r="G8" s="41"/>
      <c r="H8" s="45" t="s">
        <v>29</v>
      </c>
      <c r="I8" s="36">
        <f>I7-I6</f>
        <v>30650</v>
      </c>
      <c r="J8" s="57">
        <f>I8*12</f>
        <v>367800</v>
      </c>
      <c r="K8" s="57">
        <f>J8*10</f>
        <v>3678000</v>
      </c>
      <c r="L8" s="60">
        <f>K8*2</f>
        <v>7356000</v>
      </c>
      <c r="M8" s="29"/>
    </row>
    <row r="9" spans="1:13" x14ac:dyDescent="0.3">
      <c r="A9" s="33">
        <v>2011</v>
      </c>
      <c r="B9" s="34">
        <v>59985</v>
      </c>
      <c r="C9" s="37">
        <v>2402</v>
      </c>
      <c r="D9" s="35">
        <f t="shared" si="0"/>
        <v>4.0043344169375675E-2</v>
      </c>
      <c r="E9" s="29"/>
      <c r="F9" s="29"/>
      <c r="G9" s="41"/>
      <c r="H9" s="61" t="s">
        <v>166</v>
      </c>
      <c r="I9" s="63">
        <f>I8/I7</f>
        <v>6.13E-2</v>
      </c>
      <c r="J9" s="46">
        <f>J8/J7</f>
        <v>6.13E-2</v>
      </c>
      <c r="K9" s="37"/>
      <c r="L9" s="42"/>
      <c r="M9" s="29"/>
    </row>
    <row r="10" spans="1:13" ht="15" thickBot="1" x14ac:dyDescent="0.35">
      <c r="A10" s="33">
        <v>2012</v>
      </c>
      <c r="B10" s="34">
        <v>56786</v>
      </c>
      <c r="C10" s="37">
        <v>842</v>
      </c>
      <c r="D10" s="35">
        <f t="shared" si="0"/>
        <v>1.4827598351706406E-2</v>
      </c>
      <c r="E10" s="29"/>
      <c r="F10" s="29"/>
      <c r="G10" s="49"/>
      <c r="H10" s="64" t="s">
        <v>165</v>
      </c>
      <c r="I10" s="65">
        <f>(I7-I4)/(I4)</f>
        <v>0.19846596356663471</v>
      </c>
      <c r="J10" s="50"/>
      <c r="K10" s="50"/>
      <c r="L10" s="51"/>
      <c r="M10" s="29"/>
    </row>
    <row r="11" spans="1:13" x14ac:dyDescent="0.3">
      <c r="A11" s="33">
        <v>2013</v>
      </c>
      <c r="B11" s="34">
        <v>57080</v>
      </c>
      <c r="C11" s="37">
        <v>4447</v>
      </c>
      <c r="D11" s="35">
        <f t="shared" si="0"/>
        <v>7.7908199018920807E-2</v>
      </c>
      <c r="E11" s="29"/>
      <c r="F11" s="29"/>
      <c r="M11" s="29"/>
    </row>
    <row r="12" spans="1:13" x14ac:dyDescent="0.3">
      <c r="A12" s="33">
        <v>2014</v>
      </c>
      <c r="B12" s="34">
        <v>58167</v>
      </c>
      <c r="C12" s="37">
        <v>3432</v>
      </c>
      <c r="D12" s="35">
        <f t="shared" si="0"/>
        <v>5.9002527206147813E-2</v>
      </c>
      <c r="E12" s="29"/>
      <c r="F12" s="29"/>
      <c r="M12" s="29"/>
    </row>
    <row r="13" spans="1:13" ht="15" thickBot="1" x14ac:dyDescent="0.35">
      <c r="A13" s="33">
        <v>2015</v>
      </c>
      <c r="B13" s="34">
        <v>48778</v>
      </c>
      <c r="C13" s="37">
        <v>7345</v>
      </c>
      <c r="D13" s="35">
        <f t="shared" si="0"/>
        <v>0.15058017958915904</v>
      </c>
      <c r="E13" s="29"/>
      <c r="F13" s="29"/>
      <c r="G13" s="74" t="s">
        <v>171</v>
      </c>
      <c r="H13" s="74"/>
      <c r="I13" s="74"/>
      <c r="J13" s="74"/>
      <c r="K13" s="74"/>
      <c r="L13" s="74"/>
      <c r="M13" s="29"/>
    </row>
    <row r="14" spans="1:13" x14ac:dyDescent="0.3">
      <c r="A14" s="33">
        <v>2016</v>
      </c>
      <c r="B14" s="34">
        <v>48158</v>
      </c>
      <c r="C14" s="37">
        <v>3978</v>
      </c>
      <c r="D14" s="35">
        <f t="shared" si="0"/>
        <v>8.2603098135304628E-2</v>
      </c>
      <c r="E14" s="29"/>
      <c r="F14" s="29"/>
      <c r="G14" s="52" t="s">
        <v>33</v>
      </c>
      <c r="H14" s="53" t="s">
        <v>34</v>
      </c>
      <c r="I14" s="56">
        <v>3398402.12</v>
      </c>
      <c r="J14" s="66"/>
      <c r="K14" s="53"/>
      <c r="L14" s="54"/>
      <c r="M14" s="29"/>
    </row>
    <row r="15" spans="1:13" ht="15" thickBot="1" x14ac:dyDescent="0.35">
      <c r="A15" s="33">
        <v>2017</v>
      </c>
      <c r="B15" s="34">
        <v>62484</v>
      </c>
      <c r="C15" s="37">
        <v>1460</v>
      </c>
      <c r="D15" s="35">
        <f t="shared" si="0"/>
        <v>2.3365981691312977E-2</v>
      </c>
      <c r="E15" s="29"/>
      <c r="F15" s="29"/>
      <c r="G15" s="41"/>
      <c r="H15" s="37" t="s">
        <v>168</v>
      </c>
      <c r="I15" s="47"/>
      <c r="J15" s="67">
        <v>53550000</v>
      </c>
      <c r="K15" s="37"/>
      <c r="L15" s="42"/>
      <c r="M15" s="29"/>
    </row>
    <row r="16" spans="1:13" ht="15" thickBot="1" x14ac:dyDescent="0.35">
      <c r="A16" s="38"/>
      <c r="B16" s="39">
        <f>AVERAGE(B3:B15)</f>
        <v>53550.307692307695</v>
      </c>
      <c r="C16" s="39">
        <f>AVERAGE(C3:C15)</f>
        <v>2916.6923076923076</v>
      </c>
      <c r="D16" s="40">
        <f>AVERAGE(D3:D15)</f>
        <v>5.6154925262918223E-2</v>
      </c>
      <c r="E16" s="29"/>
      <c r="F16" s="29"/>
      <c r="G16" s="41"/>
      <c r="H16" s="37" t="s">
        <v>169</v>
      </c>
      <c r="I16" s="48"/>
      <c r="J16" s="67">
        <f>53550000/13</f>
        <v>4119230.769230769</v>
      </c>
      <c r="K16" s="37" t="s">
        <v>170</v>
      </c>
      <c r="L16" s="68"/>
      <c r="M16" s="29"/>
    </row>
    <row r="17" spans="1:13" x14ac:dyDescent="0.3">
      <c r="A17" s="71"/>
      <c r="B17" s="71"/>
      <c r="C17" s="71"/>
      <c r="D17" s="71"/>
      <c r="E17" s="29"/>
      <c r="F17" s="29"/>
      <c r="G17" s="41"/>
      <c r="H17" s="45" t="s">
        <v>35</v>
      </c>
      <c r="I17" s="70">
        <f>J16-I14</f>
        <v>720828.6492307689</v>
      </c>
      <c r="J17" s="69"/>
      <c r="K17" s="37"/>
      <c r="L17" s="68"/>
      <c r="M17" s="29"/>
    </row>
    <row r="18" spans="1:13" x14ac:dyDescent="0.3">
      <c r="A18" s="71"/>
      <c r="B18" s="71"/>
      <c r="C18" s="71"/>
      <c r="D18" s="71"/>
      <c r="E18" s="29"/>
      <c r="F18" s="29"/>
      <c r="G18" s="41"/>
      <c r="H18" s="61" t="s">
        <v>166</v>
      </c>
      <c r="I18" s="63">
        <f>(J16-I14)/J16</f>
        <v>0.17499108197945837</v>
      </c>
      <c r="J18" s="69" t="s">
        <v>167</v>
      </c>
      <c r="K18" s="37"/>
      <c r="L18" s="68"/>
      <c r="M18" s="29"/>
    </row>
    <row r="19" spans="1:13" x14ac:dyDescent="0.3">
      <c r="A19" s="71"/>
      <c r="B19" s="71"/>
      <c r="C19" s="71"/>
      <c r="D19" s="71"/>
      <c r="E19" s="29"/>
      <c r="F19" s="29"/>
      <c r="G19" s="41"/>
      <c r="H19" s="61" t="s">
        <v>165</v>
      </c>
      <c r="I19" s="62">
        <f>(J16-I14)/I14</f>
        <v>0.21210810956967296</v>
      </c>
      <c r="J19" s="37"/>
      <c r="K19" s="37"/>
      <c r="L19" s="42"/>
      <c r="M19" s="29"/>
    </row>
    <row r="20" spans="1:13" x14ac:dyDescent="0.3">
      <c r="G20" s="41"/>
      <c r="H20" s="37"/>
      <c r="I20" s="37"/>
      <c r="J20" s="37"/>
      <c r="K20" s="37"/>
      <c r="L20" s="42"/>
    </row>
    <row r="21" spans="1:13" ht="15" thickBot="1" x14ac:dyDescent="0.35">
      <c r="G21" s="49"/>
      <c r="H21" s="50"/>
      <c r="I21" s="50"/>
      <c r="J21" s="50"/>
      <c r="K21" s="50"/>
      <c r="L21" s="51"/>
    </row>
  </sheetData>
  <mergeCells count="3">
    <mergeCell ref="A1:D1"/>
    <mergeCell ref="G13:L13"/>
    <mergeCell ref="G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16" sqref="M16"/>
    </sheetView>
  </sheetViews>
  <sheetFormatPr defaultRowHeight="14.4" x14ac:dyDescent="0.3"/>
  <cols>
    <col min="1" max="1" width="20.109375" bestFit="1" customWidth="1"/>
    <col min="2" max="2" width="12" bestFit="1" customWidth="1"/>
    <col min="3" max="3" width="14.5546875" bestFit="1" customWidth="1"/>
    <col min="4" max="5" width="12" bestFit="1" customWidth="1"/>
    <col min="6" max="6" width="13.44140625" bestFit="1" customWidth="1"/>
    <col min="7" max="7" width="12" bestFit="1" customWidth="1"/>
    <col min="8" max="8" width="12.44140625" bestFit="1" customWidth="1"/>
    <col min="9" max="9" width="12.5546875" bestFit="1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0.39505959757750925</v>
      </c>
    </row>
    <row r="5" spans="1:9" x14ac:dyDescent="0.3">
      <c r="A5" s="1" t="s">
        <v>5</v>
      </c>
      <c r="B5" s="1">
        <v>0.15607208563810354</v>
      </c>
    </row>
    <row r="6" spans="1:9" x14ac:dyDescent="0.3">
      <c r="A6" s="1" t="s">
        <v>6</v>
      </c>
      <c r="B6" s="1">
        <v>7.9351366150658409E-2</v>
      </c>
    </row>
    <row r="7" spans="1:9" x14ac:dyDescent="0.3">
      <c r="A7" s="1" t="s">
        <v>7</v>
      </c>
      <c r="B7" s="1">
        <v>3.736732656575128</v>
      </c>
    </row>
    <row r="8" spans="1:9" ht="15" thickBot="1" x14ac:dyDescent="0.35">
      <c r="A8" s="2" t="s">
        <v>8</v>
      </c>
      <c r="B8" s="2">
        <v>13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28.405119586134845</v>
      </c>
      <c r="D12" s="1">
        <v>28.405119586134845</v>
      </c>
      <c r="E12" s="1">
        <v>2.034288607833556</v>
      </c>
      <c r="F12" s="1">
        <v>0.18154514298307145</v>
      </c>
    </row>
    <row r="13" spans="1:9" x14ac:dyDescent="0.3">
      <c r="A13" s="1" t="s">
        <v>11</v>
      </c>
      <c r="B13" s="1">
        <v>11</v>
      </c>
      <c r="C13" s="1">
        <v>153.59488041386516</v>
      </c>
      <c r="D13" s="1">
        <v>13.963170946715014</v>
      </c>
      <c r="E13" s="1"/>
      <c r="F13" s="1"/>
    </row>
    <row r="14" spans="1:9" ht="15" thickBot="1" x14ac:dyDescent="0.35">
      <c r="A14" s="2" t="s">
        <v>12</v>
      </c>
      <c r="B14" s="2">
        <v>12</v>
      </c>
      <c r="C14" s="2">
        <v>182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1996.3435703588768</v>
      </c>
      <c r="C17" s="1">
        <v>10.328078249275718</v>
      </c>
      <c r="D17" s="1">
        <v>193.29283940106433</v>
      </c>
      <c r="E17" s="1">
        <v>8.9130048324375601E-21</v>
      </c>
      <c r="F17" s="1">
        <v>1973.6116233999558</v>
      </c>
      <c r="G17" s="1">
        <v>2019.0755173177979</v>
      </c>
      <c r="H17" s="1">
        <v>1973.6116233999558</v>
      </c>
      <c r="I17" s="1">
        <v>2019.0755173177979</v>
      </c>
    </row>
    <row r="18" spans="1:9" ht="15" thickBot="1" x14ac:dyDescent="0.35">
      <c r="A18" s="2" t="s">
        <v>1</v>
      </c>
      <c r="B18" s="2">
        <v>2.7369459248183573E-4</v>
      </c>
      <c r="C18" s="2">
        <v>1.9189335386572714E-4</v>
      </c>
      <c r="D18" s="2">
        <v>1.4262848971483768</v>
      </c>
      <c r="E18" s="2">
        <v>0.18154514298307139</v>
      </c>
      <c r="F18" s="2">
        <v>-1.4865983169684311E-4</v>
      </c>
      <c r="G18" s="2">
        <v>6.9604901666051456E-4</v>
      </c>
      <c r="H18" s="2">
        <v>-1.4865983169684311E-4</v>
      </c>
      <c r="I18" s="2">
        <v>6.9604901666051456E-4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G93" sqref="G93"/>
    </sheetView>
  </sheetViews>
  <sheetFormatPr defaultRowHeight="14.4" x14ac:dyDescent="0.3"/>
  <cols>
    <col min="3" max="3" width="36.6640625" customWidth="1"/>
    <col min="4" max="4" width="6.5546875" bestFit="1" customWidth="1"/>
    <col min="5" max="5" width="8.109375" bestFit="1" customWidth="1"/>
    <col min="6" max="6" width="9" bestFit="1" customWidth="1"/>
    <col min="7" max="7" width="14.88671875" bestFit="1" customWidth="1"/>
  </cols>
  <sheetData>
    <row r="1" spans="1:7" x14ac:dyDescent="0.3">
      <c r="A1" s="5"/>
      <c r="B1" s="6"/>
      <c r="C1" s="6"/>
      <c r="D1" s="6"/>
      <c r="E1" s="6"/>
      <c r="F1" s="6"/>
      <c r="G1" s="6"/>
    </row>
    <row r="2" spans="1:7" x14ac:dyDescent="0.3">
      <c r="A2" s="7" t="s">
        <v>36</v>
      </c>
      <c r="B2" s="7"/>
      <c r="C2" s="8" t="s">
        <v>37</v>
      </c>
      <c r="D2" s="9"/>
      <c r="E2" s="10">
        <v>0.12</v>
      </c>
      <c r="F2" s="11">
        <v>10.16</v>
      </c>
      <c r="G2" s="11">
        <v>304921.2</v>
      </c>
    </row>
    <row r="3" spans="1:7" x14ac:dyDescent="0.3">
      <c r="A3" s="12" t="s">
        <v>38</v>
      </c>
      <c r="B3" s="13"/>
      <c r="C3" s="14" t="s">
        <v>39</v>
      </c>
      <c r="D3" s="15"/>
      <c r="E3" s="15"/>
      <c r="F3" s="16">
        <v>1.24</v>
      </c>
      <c r="G3" s="16">
        <v>37345.199999999997</v>
      </c>
    </row>
    <row r="4" spans="1:7" ht="34.200000000000003" x14ac:dyDescent="0.3">
      <c r="A4" s="17"/>
      <c r="B4" s="18"/>
      <c r="C4" s="19" t="s">
        <v>40</v>
      </c>
      <c r="D4" s="20">
        <v>876</v>
      </c>
      <c r="E4" s="20"/>
      <c r="F4" s="21">
        <v>1.08</v>
      </c>
      <c r="G4" s="21">
        <v>32368.2</v>
      </c>
    </row>
    <row r="5" spans="1:7" ht="34.200000000000003" x14ac:dyDescent="0.3">
      <c r="A5" s="17"/>
      <c r="B5" s="18"/>
      <c r="C5" s="19" t="s">
        <v>41</v>
      </c>
      <c r="D5" s="20">
        <v>3</v>
      </c>
      <c r="E5" s="20"/>
      <c r="F5" s="21">
        <v>0.02</v>
      </c>
      <c r="G5" s="21">
        <v>501</v>
      </c>
    </row>
    <row r="6" spans="1:7" ht="34.200000000000003" x14ac:dyDescent="0.3">
      <c r="A6" s="17"/>
      <c r="B6" s="18"/>
      <c r="C6" s="19" t="s">
        <v>42</v>
      </c>
      <c r="D6" s="20">
        <v>12</v>
      </c>
      <c r="E6" s="20"/>
      <c r="F6" s="21">
        <v>0.15</v>
      </c>
      <c r="G6" s="21">
        <v>4476</v>
      </c>
    </row>
    <row r="7" spans="1:7" x14ac:dyDescent="0.3">
      <c r="A7" s="12" t="s">
        <v>43</v>
      </c>
      <c r="B7" s="13"/>
      <c r="C7" s="14" t="s">
        <v>44</v>
      </c>
      <c r="D7" s="15"/>
      <c r="E7" s="15"/>
      <c r="F7" s="16">
        <v>6.53</v>
      </c>
      <c r="G7" s="16">
        <v>195900</v>
      </c>
    </row>
    <row r="8" spans="1:7" ht="22.8" x14ac:dyDescent="0.3">
      <c r="A8" s="17"/>
      <c r="B8" s="18"/>
      <c r="C8" s="19" t="s">
        <v>45</v>
      </c>
      <c r="D8" s="20">
        <v>30000</v>
      </c>
      <c r="E8" s="20"/>
      <c r="F8" s="21">
        <v>6.53</v>
      </c>
      <c r="G8" s="21">
        <v>195900</v>
      </c>
    </row>
    <row r="9" spans="1:7" x14ac:dyDescent="0.3">
      <c r="A9" s="12" t="s">
        <v>46</v>
      </c>
      <c r="B9" s="13"/>
      <c r="C9" s="14" t="s">
        <v>47</v>
      </c>
      <c r="D9" s="15"/>
      <c r="E9" s="15"/>
      <c r="F9" s="16">
        <v>0.17</v>
      </c>
      <c r="G9" s="16">
        <v>5100</v>
      </c>
    </row>
    <row r="10" spans="1:7" ht="22.8" x14ac:dyDescent="0.3">
      <c r="A10" s="17"/>
      <c r="B10" s="18"/>
      <c r="C10" s="19" t="s">
        <v>48</v>
      </c>
      <c r="D10" s="20">
        <v>30000</v>
      </c>
      <c r="E10" s="20"/>
      <c r="F10" s="21">
        <v>0.17</v>
      </c>
      <c r="G10" s="21">
        <v>5100</v>
      </c>
    </row>
    <row r="11" spans="1:7" x14ac:dyDescent="0.3">
      <c r="A11" s="12" t="s">
        <v>49</v>
      </c>
      <c r="B11" s="13"/>
      <c r="C11" s="14" t="s">
        <v>50</v>
      </c>
      <c r="D11" s="15"/>
      <c r="E11" s="15"/>
      <c r="F11" s="16">
        <v>2.2200000000000002</v>
      </c>
      <c r="G11" s="16">
        <v>66576</v>
      </c>
    </row>
    <row r="12" spans="1:7" ht="22.8" x14ac:dyDescent="0.3">
      <c r="A12" s="17"/>
      <c r="B12" s="18"/>
      <c r="C12" s="19" t="s">
        <v>51</v>
      </c>
      <c r="D12" s="20">
        <v>876</v>
      </c>
      <c r="E12" s="20"/>
      <c r="F12" s="21">
        <v>2.2200000000000002</v>
      </c>
      <c r="G12" s="21">
        <v>66576</v>
      </c>
    </row>
    <row r="13" spans="1:7" x14ac:dyDescent="0.3">
      <c r="A13" s="7" t="s">
        <v>52</v>
      </c>
      <c r="B13" s="7"/>
      <c r="C13" s="8" t="s">
        <v>53</v>
      </c>
      <c r="D13" s="9"/>
      <c r="E13" s="10">
        <v>0.2266</v>
      </c>
      <c r="F13" s="11">
        <v>19.190000000000001</v>
      </c>
      <c r="G13" s="11">
        <v>575849.5</v>
      </c>
    </row>
    <row r="14" spans="1:7" x14ac:dyDescent="0.3">
      <c r="A14" s="12" t="s">
        <v>54</v>
      </c>
      <c r="B14" s="13"/>
      <c r="C14" s="14" t="s">
        <v>55</v>
      </c>
      <c r="D14" s="15"/>
      <c r="E14" s="15"/>
      <c r="F14" s="16">
        <v>6.21</v>
      </c>
      <c r="G14" s="16">
        <v>186300</v>
      </c>
    </row>
    <row r="15" spans="1:7" ht="45.6" x14ac:dyDescent="0.3">
      <c r="A15" s="17"/>
      <c r="B15" s="18"/>
      <c r="C15" s="19" t="s">
        <v>56</v>
      </c>
      <c r="D15" s="20">
        <v>30000</v>
      </c>
      <c r="E15" s="20"/>
      <c r="F15" s="21">
        <v>6.21</v>
      </c>
      <c r="G15" s="21">
        <v>186300</v>
      </c>
    </row>
    <row r="16" spans="1:7" x14ac:dyDescent="0.3">
      <c r="A16" s="12" t="s">
        <v>57</v>
      </c>
      <c r="B16" s="13"/>
      <c r="C16" s="14" t="s">
        <v>58</v>
      </c>
      <c r="D16" s="15"/>
      <c r="E16" s="15"/>
      <c r="F16" s="16">
        <v>2.89</v>
      </c>
      <c r="G16" s="16">
        <v>86724</v>
      </c>
    </row>
    <row r="17" spans="1:7" ht="22.8" x14ac:dyDescent="0.3">
      <c r="A17" s="17"/>
      <c r="B17" s="18"/>
      <c r="C17" s="19" t="s">
        <v>59</v>
      </c>
      <c r="D17" s="20">
        <v>10950</v>
      </c>
      <c r="E17" s="20"/>
      <c r="F17" s="21">
        <v>2.89</v>
      </c>
      <c r="G17" s="21">
        <v>86724</v>
      </c>
    </row>
    <row r="18" spans="1:7" x14ac:dyDescent="0.3">
      <c r="A18" s="12" t="s">
        <v>60</v>
      </c>
      <c r="B18" s="13"/>
      <c r="C18" s="14" t="s">
        <v>61</v>
      </c>
      <c r="D18" s="15"/>
      <c r="E18" s="15"/>
      <c r="F18" s="16">
        <v>3.13</v>
      </c>
      <c r="G18" s="16">
        <v>93987.5</v>
      </c>
    </row>
    <row r="19" spans="1:7" ht="22.8" x14ac:dyDescent="0.3">
      <c r="A19" s="17"/>
      <c r="B19" s="18"/>
      <c r="C19" s="19" t="s">
        <v>62</v>
      </c>
      <c r="D19" s="20">
        <v>114.06</v>
      </c>
      <c r="E19" s="20"/>
      <c r="F19" s="21">
        <v>3.13</v>
      </c>
      <c r="G19" s="21">
        <v>93987.5</v>
      </c>
    </row>
    <row r="20" spans="1:7" x14ac:dyDescent="0.3">
      <c r="A20" s="12" t="s">
        <v>63</v>
      </c>
      <c r="B20" s="13"/>
      <c r="C20" s="14" t="s">
        <v>64</v>
      </c>
      <c r="D20" s="15"/>
      <c r="E20" s="15"/>
      <c r="F20" s="16">
        <v>1.18</v>
      </c>
      <c r="G20" s="16">
        <v>35345</v>
      </c>
    </row>
    <row r="21" spans="1:7" ht="34.200000000000003" x14ac:dyDescent="0.3">
      <c r="A21" s="17"/>
      <c r="B21" s="18"/>
      <c r="C21" s="19" t="s">
        <v>65</v>
      </c>
      <c r="D21" s="20">
        <v>1</v>
      </c>
      <c r="E21" s="20"/>
      <c r="F21" s="21">
        <v>0.18</v>
      </c>
      <c r="G21" s="21">
        <v>5475</v>
      </c>
    </row>
    <row r="22" spans="1:7" ht="22.8" x14ac:dyDescent="0.3">
      <c r="A22" s="17"/>
      <c r="B22" s="18"/>
      <c r="C22" s="19" t="s">
        <v>66</v>
      </c>
      <c r="D22" s="20">
        <v>10</v>
      </c>
      <c r="E22" s="20"/>
      <c r="F22" s="21">
        <v>0.6</v>
      </c>
      <c r="G22" s="21">
        <v>17970</v>
      </c>
    </row>
    <row r="23" spans="1:7" ht="22.8" x14ac:dyDescent="0.3">
      <c r="A23" s="17"/>
      <c r="B23" s="18"/>
      <c r="C23" s="19" t="s">
        <v>67</v>
      </c>
      <c r="D23" s="20">
        <v>4</v>
      </c>
      <c r="E23" s="20"/>
      <c r="F23" s="21">
        <v>0.4</v>
      </c>
      <c r="G23" s="21">
        <v>11900</v>
      </c>
    </row>
    <row r="24" spans="1:7" x14ac:dyDescent="0.3">
      <c r="A24" s="12" t="s">
        <v>68</v>
      </c>
      <c r="B24" s="13"/>
      <c r="C24" s="14" t="s">
        <v>69</v>
      </c>
      <c r="D24" s="15"/>
      <c r="E24" s="15"/>
      <c r="F24" s="16">
        <v>5.45</v>
      </c>
      <c r="G24" s="16">
        <v>163381</v>
      </c>
    </row>
    <row r="25" spans="1:7" ht="22.8" x14ac:dyDescent="0.3">
      <c r="A25" s="17"/>
      <c r="B25" s="18"/>
      <c r="C25" s="19" t="s">
        <v>70</v>
      </c>
      <c r="D25" s="20">
        <v>30000</v>
      </c>
      <c r="E25" s="20"/>
      <c r="F25" s="21">
        <v>2.57</v>
      </c>
      <c r="G25" s="21">
        <v>77100</v>
      </c>
    </row>
    <row r="26" spans="1:7" ht="22.8" x14ac:dyDescent="0.3">
      <c r="A26" s="17"/>
      <c r="B26" s="18"/>
      <c r="C26" s="19" t="s">
        <v>71</v>
      </c>
      <c r="D26" s="20">
        <v>30000</v>
      </c>
      <c r="E26" s="20"/>
      <c r="F26" s="21">
        <v>1.91</v>
      </c>
      <c r="G26" s="21">
        <v>57300</v>
      </c>
    </row>
    <row r="27" spans="1:7" ht="22.8" x14ac:dyDescent="0.3">
      <c r="A27" s="17"/>
      <c r="B27" s="18"/>
      <c r="C27" s="19" t="s">
        <v>72</v>
      </c>
      <c r="D27" s="20">
        <v>730</v>
      </c>
      <c r="E27" s="20"/>
      <c r="F27" s="21">
        <v>0.59</v>
      </c>
      <c r="G27" s="21">
        <v>17593</v>
      </c>
    </row>
    <row r="28" spans="1:7" x14ac:dyDescent="0.3">
      <c r="A28" s="17"/>
      <c r="B28" s="18"/>
      <c r="C28" s="19" t="s">
        <v>73</v>
      </c>
      <c r="D28" s="20">
        <v>730</v>
      </c>
      <c r="E28" s="20"/>
      <c r="F28" s="21">
        <v>0.11</v>
      </c>
      <c r="G28" s="21">
        <v>3314.2</v>
      </c>
    </row>
    <row r="29" spans="1:7" ht="22.8" x14ac:dyDescent="0.3">
      <c r="A29" s="17"/>
      <c r="B29" s="18"/>
      <c r="C29" s="19" t="s">
        <v>74</v>
      </c>
      <c r="D29" s="20">
        <v>730</v>
      </c>
      <c r="E29" s="20"/>
      <c r="F29" s="21">
        <v>0.27</v>
      </c>
      <c r="G29" s="21">
        <v>8073.8</v>
      </c>
    </row>
    <row r="30" spans="1:7" x14ac:dyDescent="0.3">
      <c r="A30" s="12" t="s">
        <v>75</v>
      </c>
      <c r="B30" s="13"/>
      <c r="C30" s="14" t="s">
        <v>76</v>
      </c>
      <c r="D30" s="15"/>
      <c r="E30" s="15"/>
      <c r="F30" s="16">
        <v>0.34</v>
      </c>
      <c r="G30" s="16">
        <v>10112</v>
      </c>
    </row>
    <row r="31" spans="1:7" ht="22.8" x14ac:dyDescent="0.3">
      <c r="A31" s="17"/>
      <c r="B31" s="18"/>
      <c r="C31" s="19" t="s">
        <v>77</v>
      </c>
      <c r="D31" s="20">
        <v>2</v>
      </c>
      <c r="E31" s="20"/>
      <c r="F31" s="21">
        <v>0.06</v>
      </c>
      <c r="G31" s="21">
        <v>1728</v>
      </c>
    </row>
    <row r="32" spans="1:7" ht="22.8" x14ac:dyDescent="0.3">
      <c r="A32" s="17"/>
      <c r="B32" s="18"/>
      <c r="C32" s="19" t="s">
        <v>78</v>
      </c>
      <c r="D32" s="20">
        <v>8</v>
      </c>
      <c r="E32" s="20"/>
      <c r="F32" s="21">
        <v>0.28000000000000003</v>
      </c>
      <c r="G32" s="21">
        <v>8384</v>
      </c>
    </row>
    <row r="33" spans="1:7" x14ac:dyDescent="0.3">
      <c r="A33" s="7" t="s">
        <v>79</v>
      </c>
      <c r="B33" s="7"/>
      <c r="C33" s="8" t="s">
        <v>80</v>
      </c>
      <c r="D33" s="9"/>
      <c r="E33" s="10">
        <v>8.0399999999999999E-2</v>
      </c>
      <c r="F33" s="11">
        <v>6.81</v>
      </c>
      <c r="G33" s="11">
        <v>204411.5</v>
      </c>
    </row>
    <row r="34" spans="1:7" x14ac:dyDescent="0.3">
      <c r="A34" s="12" t="s">
        <v>81</v>
      </c>
      <c r="B34" s="13"/>
      <c r="C34" s="14" t="s">
        <v>82</v>
      </c>
      <c r="D34" s="15"/>
      <c r="E34" s="15"/>
      <c r="F34" s="16">
        <v>1.65</v>
      </c>
      <c r="G34" s="16">
        <v>49500</v>
      </c>
    </row>
    <row r="35" spans="1:7" x14ac:dyDescent="0.3">
      <c r="A35" s="17"/>
      <c r="B35" s="18"/>
      <c r="C35" s="19" t="s">
        <v>83</v>
      </c>
      <c r="D35" s="20">
        <v>6000</v>
      </c>
      <c r="E35" s="20"/>
      <c r="F35" s="21">
        <v>1.65</v>
      </c>
      <c r="G35" s="21">
        <v>49500</v>
      </c>
    </row>
    <row r="36" spans="1:7" x14ac:dyDescent="0.3">
      <c r="A36" s="12" t="s">
        <v>84</v>
      </c>
      <c r="B36" s="13"/>
      <c r="C36" s="14" t="s">
        <v>85</v>
      </c>
      <c r="D36" s="15"/>
      <c r="E36" s="15"/>
      <c r="F36" s="16">
        <v>1.75</v>
      </c>
      <c r="G36" s="16">
        <v>52600</v>
      </c>
    </row>
    <row r="37" spans="1:7" ht="34.200000000000003" x14ac:dyDescent="0.3">
      <c r="A37" s="17"/>
      <c r="B37" s="18"/>
      <c r="C37" s="19" t="s">
        <v>86</v>
      </c>
      <c r="D37" s="20">
        <v>50</v>
      </c>
      <c r="E37" s="20"/>
      <c r="F37" s="21">
        <v>1.75</v>
      </c>
      <c r="G37" s="21">
        <v>52600</v>
      </c>
    </row>
    <row r="38" spans="1:7" x14ac:dyDescent="0.3">
      <c r="A38" s="12" t="s">
        <v>87</v>
      </c>
      <c r="B38" s="13"/>
      <c r="C38" s="14" t="s">
        <v>88</v>
      </c>
      <c r="D38" s="15"/>
      <c r="E38" s="15"/>
      <c r="F38" s="16">
        <v>0.73</v>
      </c>
      <c r="G38" s="16">
        <v>21880</v>
      </c>
    </row>
    <row r="39" spans="1:7" ht="22.8" x14ac:dyDescent="0.3">
      <c r="A39" s="17"/>
      <c r="B39" s="18"/>
      <c r="C39" s="19" t="s">
        <v>89</v>
      </c>
      <c r="D39" s="20">
        <v>20</v>
      </c>
      <c r="E39" s="20"/>
      <c r="F39" s="21">
        <v>0.73</v>
      </c>
      <c r="G39" s="21">
        <v>21880</v>
      </c>
    </row>
    <row r="40" spans="1:7" x14ac:dyDescent="0.3">
      <c r="A40" s="12" t="s">
        <v>90</v>
      </c>
      <c r="B40" s="13"/>
      <c r="C40" s="14" t="s">
        <v>91</v>
      </c>
      <c r="D40" s="15"/>
      <c r="E40" s="15"/>
      <c r="F40" s="16">
        <v>1.74</v>
      </c>
      <c r="G40" s="16">
        <v>52201.5</v>
      </c>
    </row>
    <row r="41" spans="1:7" x14ac:dyDescent="0.3">
      <c r="A41" s="17"/>
      <c r="B41" s="18"/>
      <c r="C41" s="19" t="s">
        <v>92</v>
      </c>
      <c r="D41" s="20">
        <v>10950</v>
      </c>
      <c r="E41" s="20"/>
      <c r="F41" s="21">
        <v>1.08</v>
      </c>
      <c r="G41" s="21">
        <v>32521.5</v>
      </c>
    </row>
    <row r="42" spans="1:7" ht="22.8" x14ac:dyDescent="0.3">
      <c r="A42" s="17"/>
      <c r="B42" s="18"/>
      <c r="C42" s="19" t="s">
        <v>93</v>
      </c>
      <c r="D42" s="20">
        <v>12000</v>
      </c>
      <c r="E42" s="20"/>
      <c r="F42" s="21">
        <v>0.66</v>
      </c>
      <c r="G42" s="21">
        <v>19680</v>
      </c>
    </row>
    <row r="43" spans="1:7" x14ac:dyDescent="0.3">
      <c r="A43" s="12" t="s">
        <v>94</v>
      </c>
      <c r="B43" s="13"/>
      <c r="C43" s="14" t="s">
        <v>95</v>
      </c>
      <c r="D43" s="15"/>
      <c r="E43" s="15"/>
      <c r="F43" s="16">
        <v>0.28000000000000003</v>
      </c>
      <c r="G43" s="16">
        <v>8520</v>
      </c>
    </row>
    <row r="44" spans="1:7" x14ac:dyDescent="0.3">
      <c r="A44" s="17"/>
      <c r="B44" s="18"/>
      <c r="C44" s="19" t="s">
        <v>96</v>
      </c>
      <c r="D44" s="20">
        <v>3000</v>
      </c>
      <c r="E44" s="20"/>
      <c r="F44" s="21">
        <v>0.28000000000000003</v>
      </c>
      <c r="G44" s="21">
        <v>8520</v>
      </c>
    </row>
    <row r="45" spans="1:7" x14ac:dyDescent="0.3">
      <c r="A45" s="12" t="s">
        <v>97</v>
      </c>
      <c r="B45" s="13"/>
      <c r="C45" s="14" t="s">
        <v>98</v>
      </c>
      <c r="D45" s="15"/>
      <c r="E45" s="15"/>
      <c r="F45" s="16">
        <v>0.66</v>
      </c>
      <c r="G45" s="16">
        <v>19710</v>
      </c>
    </row>
    <row r="46" spans="1:7" ht="34.200000000000003" x14ac:dyDescent="0.3">
      <c r="A46" s="17"/>
      <c r="B46" s="18"/>
      <c r="C46" s="19" t="s">
        <v>99</v>
      </c>
      <c r="D46" s="20">
        <v>3000</v>
      </c>
      <c r="E46" s="20"/>
      <c r="F46" s="21">
        <v>0.66</v>
      </c>
      <c r="G46" s="21">
        <v>19710</v>
      </c>
    </row>
    <row r="47" spans="1:7" x14ac:dyDescent="0.3">
      <c r="A47" s="7" t="s">
        <v>100</v>
      </c>
      <c r="B47" s="7"/>
      <c r="C47" s="8" t="s">
        <v>101</v>
      </c>
      <c r="D47" s="9"/>
      <c r="E47" s="10">
        <v>0.57289999999999996</v>
      </c>
      <c r="F47" s="11">
        <v>48.52</v>
      </c>
      <c r="G47" s="11">
        <v>1455679.2</v>
      </c>
    </row>
    <row r="48" spans="1:7" x14ac:dyDescent="0.3">
      <c r="A48" s="12" t="s">
        <v>102</v>
      </c>
      <c r="B48" s="13"/>
      <c r="C48" s="14" t="s">
        <v>103</v>
      </c>
      <c r="D48" s="15"/>
      <c r="E48" s="15"/>
      <c r="F48" s="16">
        <v>7.84</v>
      </c>
      <c r="G48" s="16">
        <v>235340.95</v>
      </c>
    </row>
    <row r="49" spans="1:7" ht="22.8" x14ac:dyDescent="0.3">
      <c r="A49" s="17"/>
      <c r="B49" s="18"/>
      <c r="C49" s="19" t="s">
        <v>104</v>
      </c>
      <c r="D49" s="20">
        <v>19.8</v>
      </c>
      <c r="E49" s="20"/>
      <c r="F49" s="21">
        <v>1.6</v>
      </c>
      <c r="G49" s="21">
        <v>47916</v>
      </c>
    </row>
    <row r="50" spans="1:7" x14ac:dyDescent="0.3">
      <c r="A50" s="17"/>
      <c r="B50" s="18"/>
      <c r="C50" s="19" t="s">
        <v>105</v>
      </c>
      <c r="D50" s="20">
        <v>3.3</v>
      </c>
      <c r="E50" s="20"/>
      <c r="F50" s="21">
        <v>0.15</v>
      </c>
      <c r="G50" s="21">
        <v>4471.5</v>
      </c>
    </row>
    <row r="51" spans="1:7" ht="22.8" x14ac:dyDescent="0.3">
      <c r="A51" s="17"/>
      <c r="B51" s="18"/>
      <c r="C51" s="19" t="s">
        <v>106</v>
      </c>
      <c r="D51" s="20">
        <v>46.2</v>
      </c>
      <c r="E51" s="20"/>
      <c r="F51" s="21">
        <v>1.86</v>
      </c>
      <c r="G51" s="21">
        <v>55902</v>
      </c>
    </row>
    <row r="52" spans="1:7" ht="22.8" x14ac:dyDescent="0.3">
      <c r="A52" s="17"/>
      <c r="B52" s="18"/>
      <c r="C52" s="19" t="s">
        <v>107</v>
      </c>
      <c r="D52" s="20">
        <v>1.69</v>
      </c>
      <c r="E52" s="20"/>
      <c r="F52" s="21">
        <v>0.13</v>
      </c>
      <c r="G52" s="21">
        <v>3810.95</v>
      </c>
    </row>
    <row r="53" spans="1:7" ht="22.8" x14ac:dyDescent="0.3">
      <c r="A53" s="17"/>
      <c r="B53" s="18"/>
      <c r="C53" s="19" t="s">
        <v>108</v>
      </c>
      <c r="D53" s="20">
        <v>1.69</v>
      </c>
      <c r="E53" s="20"/>
      <c r="F53" s="21">
        <v>0.19</v>
      </c>
      <c r="G53" s="21">
        <v>5661.5</v>
      </c>
    </row>
    <row r="54" spans="1:7" ht="22.8" x14ac:dyDescent="0.3">
      <c r="A54" s="17"/>
      <c r="B54" s="18"/>
      <c r="C54" s="19" t="s">
        <v>109</v>
      </c>
      <c r="D54" s="20">
        <v>42.9</v>
      </c>
      <c r="E54" s="20"/>
      <c r="F54" s="21">
        <v>3.5</v>
      </c>
      <c r="G54" s="21">
        <v>105105</v>
      </c>
    </row>
    <row r="55" spans="1:7" ht="22.8" x14ac:dyDescent="0.3">
      <c r="A55" s="17"/>
      <c r="B55" s="18"/>
      <c r="C55" s="19" t="s">
        <v>110</v>
      </c>
      <c r="D55" s="20">
        <v>3.3</v>
      </c>
      <c r="E55" s="20"/>
      <c r="F55" s="21">
        <v>0.19</v>
      </c>
      <c r="G55" s="21">
        <v>5758.5</v>
      </c>
    </row>
    <row r="56" spans="1:7" ht="22.8" x14ac:dyDescent="0.3">
      <c r="A56" s="17"/>
      <c r="B56" s="18"/>
      <c r="C56" s="19" t="s">
        <v>111</v>
      </c>
      <c r="D56" s="20">
        <v>3.3</v>
      </c>
      <c r="E56" s="20"/>
      <c r="F56" s="21">
        <v>0.22</v>
      </c>
      <c r="G56" s="21">
        <v>6715.5</v>
      </c>
    </row>
    <row r="57" spans="1:7" x14ac:dyDescent="0.3">
      <c r="A57" s="12" t="s">
        <v>112</v>
      </c>
      <c r="B57" s="13"/>
      <c r="C57" s="14" t="s">
        <v>113</v>
      </c>
      <c r="D57" s="15"/>
      <c r="E57" s="15"/>
      <c r="F57" s="16">
        <v>0.53</v>
      </c>
      <c r="G57" s="16">
        <v>15801.5</v>
      </c>
    </row>
    <row r="58" spans="1:7" ht="22.8" x14ac:dyDescent="0.3">
      <c r="A58" s="17"/>
      <c r="B58" s="18"/>
      <c r="C58" s="19" t="s">
        <v>114</v>
      </c>
      <c r="D58" s="20">
        <v>1.69</v>
      </c>
      <c r="E58" s="20"/>
      <c r="F58" s="21">
        <v>0.53</v>
      </c>
      <c r="G58" s="21">
        <v>15801.5</v>
      </c>
    </row>
    <row r="59" spans="1:7" x14ac:dyDescent="0.3">
      <c r="A59" s="12" t="s">
        <v>115</v>
      </c>
      <c r="B59" s="13"/>
      <c r="C59" s="14" t="s">
        <v>116</v>
      </c>
      <c r="D59" s="15"/>
      <c r="E59" s="15"/>
      <c r="F59" s="16">
        <v>0.88</v>
      </c>
      <c r="G59" s="16">
        <v>26431.75</v>
      </c>
    </row>
    <row r="60" spans="1:7" ht="22.8" x14ac:dyDescent="0.3">
      <c r="A60" s="17"/>
      <c r="B60" s="18"/>
      <c r="C60" s="19" t="s">
        <v>117</v>
      </c>
      <c r="D60" s="20">
        <v>8.4499999999999993</v>
      </c>
      <c r="E60" s="20"/>
      <c r="F60" s="21">
        <v>0.61</v>
      </c>
      <c r="G60" s="21">
        <v>18294.25</v>
      </c>
    </row>
    <row r="61" spans="1:7" ht="22.8" x14ac:dyDescent="0.3">
      <c r="A61" s="17"/>
      <c r="B61" s="18"/>
      <c r="C61" s="19" t="s">
        <v>118</v>
      </c>
      <c r="D61" s="20">
        <v>175</v>
      </c>
      <c r="E61" s="20"/>
      <c r="F61" s="21">
        <v>0.27</v>
      </c>
      <c r="G61" s="21">
        <v>8137.5</v>
      </c>
    </row>
    <row r="62" spans="1:7" x14ac:dyDescent="0.3">
      <c r="A62" s="12" t="s">
        <v>119</v>
      </c>
      <c r="B62" s="13"/>
      <c r="C62" s="14" t="s">
        <v>120</v>
      </c>
      <c r="D62" s="15"/>
      <c r="E62" s="15"/>
      <c r="F62" s="16">
        <v>9.2100000000000009</v>
      </c>
      <c r="G62" s="16">
        <v>276210</v>
      </c>
    </row>
    <row r="63" spans="1:7" ht="34.200000000000003" x14ac:dyDescent="0.3">
      <c r="A63" s="17"/>
      <c r="B63" s="18"/>
      <c r="C63" s="19" t="s">
        <v>121</v>
      </c>
      <c r="D63" s="20">
        <v>33000</v>
      </c>
      <c r="E63" s="20"/>
      <c r="F63" s="21">
        <v>9.2100000000000009</v>
      </c>
      <c r="G63" s="21">
        <v>276210</v>
      </c>
    </row>
    <row r="64" spans="1:7" x14ac:dyDescent="0.3">
      <c r="A64" s="12" t="s">
        <v>122</v>
      </c>
      <c r="B64" s="13"/>
      <c r="C64" s="14" t="s">
        <v>123</v>
      </c>
      <c r="D64" s="15"/>
      <c r="E64" s="15"/>
      <c r="F64" s="16">
        <v>10.66</v>
      </c>
      <c r="G64" s="16">
        <v>319770</v>
      </c>
    </row>
    <row r="65" spans="1:7" ht="22.8" x14ac:dyDescent="0.3">
      <c r="A65" s="17"/>
      <c r="B65" s="18"/>
      <c r="C65" s="19" t="s">
        <v>124</v>
      </c>
      <c r="D65" s="20">
        <v>33000</v>
      </c>
      <c r="E65" s="20"/>
      <c r="F65" s="21">
        <v>10.66</v>
      </c>
      <c r="G65" s="21">
        <v>319770</v>
      </c>
    </row>
    <row r="66" spans="1:7" x14ac:dyDescent="0.3">
      <c r="A66" s="12" t="s">
        <v>125</v>
      </c>
      <c r="B66" s="13"/>
      <c r="C66" s="14" t="s">
        <v>126</v>
      </c>
      <c r="D66" s="15"/>
      <c r="E66" s="15"/>
      <c r="F66" s="16">
        <v>3.75</v>
      </c>
      <c r="G66" s="16">
        <v>112500</v>
      </c>
    </row>
    <row r="67" spans="1:7" ht="22.8" x14ac:dyDescent="0.3">
      <c r="A67" s="17"/>
      <c r="B67" s="18"/>
      <c r="C67" s="19" t="s">
        <v>127</v>
      </c>
      <c r="D67" s="20">
        <v>30000</v>
      </c>
      <c r="E67" s="20"/>
      <c r="F67" s="21">
        <v>3.75</v>
      </c>
      <c r="G67" s="21">
        <v>112500</v>
      </c>
    </row>
    <row r="68" spans="1:7" x14ac:dyDescent="0.3">
      <c r="A68" s="12" t="s">
        <v>128</v>
      </c>
      <c r="B68" s="13"/>
      <c r="C68" s="14" t="s">
        <v>129</v>
      </c>
      <c r="D68" s="15"/>
      <c r="E68" s="15"/>
      <c r="F68" s="16">
        <v>0.51</v>
      </c>
      <c r="G68" s="16">
        <v>15275</v>
      </c>
    </row>
    <row r="69" spans="1:7" ht="22.8" x14ac:dyDescent="0.3">
      <c r="A69" s="17"/>
      <c r="B69" s="18"/>
      <c r="C69" s="19" t="s">
        <v>130</v>
      </c>
      <c r="D69" s="20">
        <v>1</v>
      </c>
      <c r="E69" s="20"/>
      <c r="F69" s="21">
        <v>0.4</v>
      </c>
      <c r="G69" s="21">
        <v>12125</v>
      </c>
    </row>
    <row r="70" spans="1:7" ht="22.8" x14ac:dyDescent="0.3">
      <c r="A70" s="17"/>
      <c r="B70" s="18"/>
      <c r="C70" s="19" t="s">
        <v>131</v>
      </c>
      <c r="D70" s="20">
        <v>1</v>
      </c>
      <c r="E70" s="20"/>
      <c r="F70" s="21">
        <v>0.1</v>
      </c>
      <c r="G70" s="21">
        <v>3150</v>
      </c>
    </row>
    <row r="71" spans="1:7" x14ac:dyDescent="0.3">
      <c r="A71" s="12" t="s">
        <v>132</v>
      </c>
      <c r="B71" s="13"/>
      <c r="C71" s="14" t="s">
        <v>133</v>
      </c>
      <c r="D71" s="15"/>
      <c r="E71" s="15"/>
      <c r="F71" s="16">
        <v>1.33</v>
      </c>
      <c r="G71" s="16">
        <v>39950</v>
      </c>
    </row>
    <row r="72" spans="1:7" ht="34.200000000000003" x14ac:dyDescent="0.3">
      <c r="A72" s="17"/>
      <c r="B72" s="18"/>
      <c r="C72" s="19" t="s">
        <v>134</v>
      </c>
      <c r="D72" s="20">
        <v>1</v>
      </c>
      <c r="E72" s="20"/>
      <c r="F72" s="21">
        <v>0.42</v>
      </c>
      <c r="G72" s="21">
        <v>12500</v>
      </c>
    </row>
    <row r="73" spans="1:7" ht="22.8" x14ac:dyDescent="0.3">
      <c r="A73" s="17"/>
      <c r="B73" s="18"/>
      <c r="C73" s="19" t="s">
        <v>135</v>
      </c>
      <c r="D73" s="20">
        <v>50</v>
      </c>
      <c r="E73" s="20"/>
      <c r="F73" s="21">
        <v>0.28999999999999998</v>
      </c>
      <c r="G73" s="21">
        <v>8775</v>
      </c>
    </row>
    <row r="74" spans="1:7" ht="22.8" x14ac:dyDescent="0.3">
      <c r="A74" s="17"/>
      <c r="B74" s="18"/>
      <c r="C74" s="19" t="s">
        <v>136</v>
      </c>
      <c r="D74" s="20">
        <v>1</v>
      </c>
      <c r="E74" s="20"/>
      <c r="F74" s="21">
        <v>0.62</v>
      </c>
      <c r="G74" s="21">
        <v>18675</v>
      </c>
    </row>
    <row r="75" spans="1:7" x14ac:dyDescent="0.3">
      <c r="A75" s="12" t="s">
        <v>137</v>
      </c>
      <c r="B75" s="13"/>
      <c r="C75" s="14" t="s">
        <v>138</v>
      </c>
      <c r="D75" s="15"/>
      <c r="E75" s="15"/>
      <c r="F75" s="16">
        <v>12.42</v>
      </c>
      <c r="G75" s="16">
        <v>372510</v>
      </c>
    </row>
    <row r="76" spans="1:7" ht="22.8" x14ac:dyDescent="0.3">
      <c r="A76" s="17"/>
      <c r="B76" s="18"/>
      <c r="C76" s="19" t="s">
        <v>139</v>
      </c>
      <c r="D76" s="20">
        <v>30000</v>
      </c>
      <c r="E76" s="20"/>
      <c r="F76" s="21">
        <v>1.71</v>
      </c>
      <c r="G76" s="21">
        <v>51300</v>
      </c>
    </row>
    <row r="77" spans="1:7" x14ac:dyDescent="0.3">
      <c r="A77" s="17"/>
      <c r="B77" s="18"/>
      <c r="C77" s="19" t="s">
        <v>140</v>
      </c>
      <c r="D77" s="20">
        <v>30000</v>
      </c>
      <c r="E77" s="20"/>
      <c r="F77" s="21">
        <v>0.27</v>
      </c>
      <c r="G77" s="21">
        <v>8100</v>
      </c>
    </row>
    <row r="78" spans="1:7" x14ac:dyDescent="0.3">
      <c r="A78" s="17"/>
      <c r="B78" s="18"/>
      <c r="C78" s="19" t="s">
        <v>141</v>
      </c>
      <c r="D78" s="20">
        <v>30000</v>
      </c>
      <c r="E78" s="20"/>
      <c r="F78" s="21">
        <v>0.56999999999999995</v>
      </c>
      <c r="G78" s="21">
        <v>17100</v>
      </c>
    </row>
    <row r="79" spans="1:7" ht="22.8" x14ac:dyDescent="0.3">
      <c r="A79" s="17"/>
      <c r="B79" s="18"/>
      <c r="C79" s="19" t="s">
        <v>142</v>
      </c>
      <c r="D79" s="20">
        <v>33000</v>
      </c>
      <c r="E79" s="20"/>
      <c r="F79" s="21">
        <v>9.8699999999999992</v>
      </c>
      <c r="G79" s="21">
        <v>296010</v>
      </c>
    </row>
    <row r="80" spans="1:7" x14ac:dyDescent="0.3">
      <c r="A80" s="12" t="s">
        <v>143</v>
      </c>
      <c r="B80" s="13"/>
      <c r="C80" s="14" t="s">
        <v>144</v>
      </c>
      <c r="D80" s="15"/>
      <c r="E80" s="15"/>
      <c r="F80" s="16">
        <v>1.4</v>
      </c>
      <c r="G80" s="16">
        <v>41890</v>
      </c>
    </row>
    <row r="81" spans="1:7" ht="34.200000000000003" x14ac:dyDescent="0.3">
      <c r="A81" s="17"/>
      <c r="B81" s="18"/>
      <c r="C81" s="19" t="s">
        <v>145</v>
      </c>
      <c r="D81" s="20">
        <v>0.8</v>
      </c>
      <c r="E81" s="20"/>
      <c r="F81" s="21">
        <v>1.01</v>
      </c>
      <c r="G81" s="21">
        <v>30240</v>
      </c>
    </row>
    <row r="82" spans="1:7" ht="22.8" x14ac:dyDescent="0.3">
      <c r="A82" s="17"/>
      <c r="B82" s="18"/>
      <c r="C82" s="19" t="s">
        <v>146</v>
      </c>
      <c r="D82" s="20">
        <v>1</v>
      </c>
      <c r="E82" s="20"/>
      <c r="F82" s="21">
        <v>0.39</v>
      </c>
      <c r="G82" s="21">
        <v>11650</v>
      </c>
    </row>
    <row r="83" spans="1:7" x14ac:dyDescent="0.3">
      <c r="A83" s="7" t="s">
        <v>147</v>
      </c>
      <c r="B83" s="7"/>
      <c r="C83" s="8" t="s">
        <v>148</v>
      </c>
      <c r="D83" s="9"/>
      <c r="E83" s="22">
        <v>0</v>
      </c>
      <c r="F83" s="9"/>
      <c r="G83" s="9"/>
    </row>
    <row r="84" spans="1:7" x14ac:dyDescent="0.3">
      <c r="A84" s="12" t="s">
        <v>149</v>
      </c>
      <c r="B84" s="13"/>
      <c r="C84" s="14" t="s">
        <v>150</v>
      </c>
      <c r="D84" s="15"/>
      <c r="E84" s="15"/>
      <c r="F84" s="15"/>
      <c r="G84" s="15"/>
    </row>
    <row r="85" spans="1:7" x14ac:dyDescent="0.3">
      <c r="A85" s="7" t="s">
        <v>17</v>
      </c>
      <c r="B85" s="7"/>
      <c r="C85" s="8" t="s">
        <v>151</v>
      </c>
      <c r="D85" s="9"/>
      <c r="E85" s="22">
        <v>0</v>
      </c>
      <c r="F85" s="9"/>
      <c r="G85" s="9"/>
    </row>
    <row r="86" spans="1:7" x14ac:dyDescent="0.3">
      <c r="A86" s="7" t="s">
        <v>152</v>
      </c>
      <c r="B86" s="7"/>
      <c r="C86" s="8" t="s">
        <v>153</v>
      </c>
      <c r="D86" s="9"/>
      <c r="E86" s="22">
        <v>0</v>
      </c>
      <c r="F86" s="9"/>
      <c r="G86" s="9"/>
    </row>
    <row r="87" spans="1:7" x14ac:dyDescent="0.3">
      <c r="A87" s="17"/>
      <c r="B87" s="18"/>
      <c r="C87" s="19"/>
      <c r="D87" s="20"/>
      <c r="E87" s="20"/>
      <c r="F87" s="20"/>
      <c r="G87" s="20"/>
    </row>
    <row r="88" spans="1:7" x14ac:dyDescent="0.3">
      <c r="A88" s="17"/>
      <c r="B88" s="18"/>
      <c r="C88" s="19"/>
      <c r="D88" s="20"/>
      <c r="E88" s="20"/>
      <c r="F88" s="20"/>
      <c r="G88" s="20"/>
    </row>
    <row r="89" spans="1:7" x14ac:dyDescent="0.3">
      <c r="A89" s="23"/>
      <c r="B89" s="24"/>
      <c r="C89" s="24" t="s">
        <v>154</v>
      </c>
      <c r="D89" s="25"/>
      <c r="E89" s="26">
        <v>1</v>
      </c>
      <c r="F89" s="27">
        <v>84.7</v>
      </c>
      <c r="G89" s="27">
        <v>2540861.4</v>
      </c>
    </row>
    <row r="90" spans="1:7" x14ac:dyDescent="0.3">
      <c r="A90" s="23"/>
      <c r="B90" s="24"/>
      <c r="C90" s="24" t="s">
        <v>155</v>
      </c>
      <c r="D90" s="25"/>
      <c r="E90" s="28">
        <v>0.25</v>
      </c>
      <c r="F90" s="27">
        <v>21.17</v>
      </c>
      <c r="G90" s="27">
        <v>635215.35</v>
      </c>
    </row>
    <row r="91" spans="1:7" x14ac:dyDescent="0.3">
      <c r="A91" s="23"/>
      <c r="B91" s="24"/>
      <c r="C91" s="24" t="s">
        <v>156</v>
      </c>
      <c r="D91" s="25"/>
      <c r="E91" s="28">
        <v>7.0000000000000007E-2</v>
      </c>
      <c r="F91" s="27">
        <v>7.41</v>
      </c>
      <c r="G91" s="27">
        <v>222325.37</v>
      </c>
    </row>
    <row r="92" spans="1:7" x14ac:dyDescent="0.3">
      <c r="A92" s="23"/>
      <c r="B92" s="24"/>
      <c r="C92" s="24" t="s">
        <v>157</v>
      </c>
      <c r="D92" s="25"/>
      <c r="E92" s="28">
        <v>0</v>
      </c>
      <c r="F92" s="27">
        <v>0</v>
      </c>
      <c r="G92" s="27">
        <v>0</v>
      </c>
    </row>
    <row r="93" spans="1:7" x14ac:dyDescent="0.3">
      <c r="A93" s="23"/>
      <c r="B93" s="24"/>
      <c r="C93" s="24" t="s">
        <v>158</v>
      </c>
      <c r="D93" s="25"/>
      <c r="E93" s="25"/>
      <c r="F93" s="27">
        <v>113.28</v>
      </c>
      <c r="G93" s="27">
        <v>3398402.12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Done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mrwed</cp:lastModifiedBy>
  <dcterms:created xsi:type="dcterms:W3CDTF">2022-06-07T10:12:19Z</dcterms:created>
  <dcterms:modified xsi:type="dcterms:W3CDTF">2024-12-09T18:50:25Z</dcterms:modified>
</cp:coreProperties>
</file>