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SAEED COMPUTERS\Downloads\"/>
    </mc:Choice>
  </mc:AlternateContent>
  <bookViews>
    <workbookView xWindow="-120" yWindow="-120" windowWidth="29040" windowHeight="15720" activeTab="2"/>
  </bookViews>
  <sheets>
    <sheet name="Pivot Table" sheetId="4" r:id="rId1"/>
    <sheet name="Data" sheetId="1" r:id="rId2"/>
    <sheet name="Dashboard" sheetId="2" r:id="rId3"/>
  </sheets>
  <definedNames>
    <definedName name="Slicer_Department">#N/A</definedName>
    <definedName name="Slicer_Gender">#N/A</definedName>
  </definedNames>
  <calcPr calcId="162913"/>
  <pivotCaches>
    <pivotCache cacheId="1" r:id="rId4"/>
  </pivotCaches>
  <fileRecoveryPr repairLoad="1"/>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3" i="4" l="1"/>
  <c r="U18" i="4"/>
  <c r="R17" i="4"/>
  <c r="M16" i="4"/>
  <c r="U15" i="4"/>
  <c r="M15" i="4"/>
  <c r="U14" i="4"/>
  <c r="M14" i="4"/>
  <c r="U13" i="4"/>
  <c r="M13" i="4"/>
  <c r="F12" i="4"/>
  <c r="E11" i="4"/>
  <c r="R18" i="4"/>
  <c r="H17" i="4"/>
  <c r="H16" i="4"/>
  <c r="R15" i="4"/>
  <c r="H15" i="4"/>
  <c r="R14" i="4"/>
  <c r="H14" i="4"/>
  <c r="R13" i="4"/>
  <c r="H13" i="4"/>
  <c r="E12" i="4"/>
  <c r="B11" i="4"/>
  <c r="H18" i="4"/>
  <c r="U16" i="4"/>
  <c r="F13" i="4"/>
  <c r="B10" i="4"/>
  <c r="H22" i="4"/>
  <c r="U17" i="4"/>
  <c r="E16" i="4"/>
  <c r="E14" i="4"/>
  <c r="E13" i="4"/>
  <c r="F16" i="4"/>
  <c r="F15" i="4"/>
  <c r="F14" i="4"/>
  <c r="B12" i="4"/>
  <c r="R16" i="4"/>
  <c r="E15" i="4"/>
  <c r="F11" i="4"/>
  <c r="X15" i="4"/>
  <c r="X16" i="4"/>
  <c r="X18" i="4"/>
  <c r="X17" i="4"/>
  <c r="X14" i="4"/>
  <c r="X13" i="4"/>
  <c r="I22" i="4" l="1"/>
  <c r="J22" i="4" s="1"/>
  <c r="N13" i="4"/>
  <c r="O13" i="4" s="1"/>
  <c r="N14" i="4"/>
  <c r="O14" i="4" s="1"/>
  <c r="N15" i="4"/>
  <c r="O15" i="4" s="1"/>
  <c r="I23" i="4"/>
  <c r="J23" i="4" s="1"/>
</calcChain>
</file>

<file path=xl/sharedStrings.xml><?xml version="1.0" encoding="utf-8"?>
<sst xmlns="http://schemas.openxmlformats.org/spreadsheetml/2006/main" count="891" uniqueCount="229">
  <si>
    <t>Employee ID</t>
  </si>
  <si>
    <t>Full Name</t>
  </si>
  <si>
    <t>Gender</t>
  </si>
  <si>
    <t>Age</t>
  </si>
  <si>
    <t>Age range</t>
  </si>
  <si>
    <t>Region</t>
  </si>
  <si>
    <t>Job Title</t>
  </si>
  <si>
    <t>Department</t>
  </si>
  <si>
    <t>Manager/Supervisor</t>
  </si>
  <si>
    <t>Date of Hire</t>
  </si>
  <si>
    <t>Employment Status</t>
  </si>
  <si>
    <t>Work Location</t>
  </si>
  <si>
    <t>Salary</t>
  </si>
  <si>
    <t>Pay Grade</t>
  </si>
  <si>
    <t>Bonus/Allowances</t>
  </si>
  <si>
    <t>Insurance Details</t>
  </si>
  <si>
    <t>Leave Taken</t>
  </si>
  <si>
    <t>Performance Rating</t>
  </si>
  <si>
    <t>Training Programs Attended</t>
  </si>
  <si>
    <t>Skills</t>
  </si>
  <si>
    <t>Certifications</t>
  </si>
  <si>
    <t>Lori Nguyen</t>
  </si>
  <si>
    <t>Female</t>
  </si>
  <si>
    <t>18-25</t>
  </si>
  <si>
    <t>East</t>
  </si>
  <si>
    <t>Manager</t>
  </si>
  <si>
    <t>Finance</t>
  </si>
  <si>
    <t>Luis Reynolds</t>
  </si>
  <si>
    <t>2019-03-15</t>
  </si>
  <si>
    <t>Full-Time</t>
  </si>
  <si>
    <t>Head Office</t>
  </si>
  <si>
    <t>C</t>
  </si>
  <si>
    <t>Health</t>
  </si>
  <si>
    <t>Leadership Training</t>
  </si>
  <si>
    <t>Design</t>
  </si>
  <si>
    <t>Certified Professional</t>
  </si>
  <si>
    <t>Gary Garcia</t>
  </si>
  <si>
    <t>Male</t>
  </si>
  <si>
    <t>26-35</t>
  </si>
  <si>
    <t>Central</t>
  </si>
  <si>
    <t>Designer</t>
  </si>
  <si>
    <t>HR</t>
  </si>
  <si>
    <t>Ashley Simmons MD</t>
  </si>
  <si>
    <t>2022-12-20</t>
  </si>
  <si>
    <t>Branch Office</t>
  </si>
  <si>
    <t>B</t>
  </si>
  <si>
    <t>None</t>
  </si>
  <si>
    <t>Excel Workshop</t>
  </si>
  <si>
    <t>Jeremy Nguyen</t>
  </si>
  <si>
    <t>West</t>
  </si>
  <si>
    <t>HR Specialist</t>
  </si>
  <si>
    <t>Marketing</t>
  </si>
  <si>
    <t>Cassandra Duncan</t>
  </si>
  <si>
    <t>2022-08-10</t>
  </si>
  <si>
    <t>Remote</t>
  </si>
  <si>
    <t>D</t>
  </si>
  <si>
    <t>Management</t>
  </si>
  <si>
    <t>Advanced Training</t>
  </si>
  <si>
    <t>Kimberly Jones</t>
  </si>
  <si>
    <t>36-45</t>
  </si>
  <si>
    <t>Operations</t>
  </si>
  <si>
    <t>Janet Harris</t>
  </si>
  <si>
    <t>2024-09-03</t>
  </si>
  <si>
    <t>Contract</t>
  </si>
  <si>
    <t>A</t>
  </si>
  <si>
    <t>Health + Dental</t>
  </si>
  <si>
    <t>Python</t>
  </si>
  <si>
    <t>Anthony Gates</t>
  </si>
  <si>
    <t>56 &lt;</t>
  </si>
  <si>
    <t>Mr. Frank Clay</t>
  </si>
  <si>
    <t>2019-03-14</t>
  </si>
  <si>
    <t>Courtney Foster</t>
  </si>
  <si>
    <t>Developer</t>
  </si>
  <si>
    <t>Dorothy Price</t>
  </si>
  <si>
    <t>2017-01-23</t>
  </si>
  <si>
    <t>Communication</t>
  </si>
  <si>
    <t>Catherine Hall</t>
  </si>
  <si>
    <t>Michele Sexton</t>
  </si>
  <si>
    <t>2024-08-17</t>
  </si>
  <si>
    <t>Deanna Ball</t>
  </si>
  <si>
    <t>South</t>
  </si>
  <si>
    <t>IT</t>
  </si>
  <si>
    <t>Richard Schmidt</t>
  </si>
  <si>
    <t>2014-12-09</t>
  </si>
  <si>
    <t>Candace Nelson</t>
  </si>
  <si>
    <t>Teresa Pearson</t>
  </si>
  <si>
    <t>2021-06-28</t>
  </si>
  <si>
    <t>Mandy Davis</t>
  </si>
  <si>
    <t>Laura Hart</t>
  </si>
  <si>
    <t>2018-05-20</t>
  </si>
  <si>
    <t>Matthew Powell</t>
  </si>
  <si>
    <t>Andrea May</t>
  </si>
  <si>
    <t>2017-02-13</t>
  </si>
  <si>
    <t>Bruce Nelson</t>
  </si>
  <si>
    <t>Casey Martin</t>
  </si>
  <si>
    <t>2024-05-05</t>
  </si>
  <si>
    <t>Excel</t>
  </si>
  <si>
    <t>Dawn Cole</t>
  </si>
  <si>
    <t>46-55</t>
  </si>
  <si>
    <t>Amber Allen</t>
  </si>
  <si>
    <t>2022-04-19</t>
  </si>
  <si>
    <t>Tanner Morse</t>
  </si>
  <si>
    <t>North</t>
  </si>
  <si>
    <t>Adam Johnson</t>
  </si>
  <si>
    <t>2015-11-16</t>
  </si>
  <si>
    <t>Jose Griffin</t>
  </si>
  <si>
    <t>Nicole Dominguez</t>
  </si>
  <si>
    <t>2023-09-09</t>
  </si>
  <si>
    <t>Daniel Hawkins</t>
  </si>
  <si>
    <t>Andrew Best</t>
  </si>
  <si>
    <t>2017-12-12</t>
  </si>
  <si>
    <t>Part-Time</t>
  </si>
  <si>
    <t>Elaine Mcclain</t>
  </si>
  <si>
    <t>Gabrielle Rodriguez</t>
  </si>
  <si>
    <t>2017-03-10</t>
  </si>
  <si>
    <t>Allison Harvey</t>
  </si>
  <si>
    <t>2019-03-04</t>
  </si>
  <si>
    <t>Thomas Kramer</t>
  </si>
  <si>
    <t>Tristan Mejia</t>
  </si>
  <si>
    <t>2022-11-20</t>
  </si>
  <si>
    <t>Kevin Whitaker</t>
  </si>
  <si>
    <t>Analyst</t>
  </si>
  <si>
    <t>Mary Welch</t>
  </si>
  <si>
    <t>2021-03-02</t>
  </si>
  <si>
    <t>Dustin Carter</t>
  </si>
  <si>
    <t>Douglas Miles</t>
  </si>
  <si>
    <t>2021-08-01</t>
  </si>
  <si>
    <t>Nicole Williamson</t>
  </si>
  <si>
    <t>Jessica Fleming</t>
  </si>
  <si>
    <t>2015-08-14</t>
  </si>
  <si>
    <t>Matthew Knight</t>
  </si>
  <si>
    <t>Christine Lee</t>
  </si>
  <si>
    <t>2015-10-21</t>
  </si>
  <si>
    <t>Donna Jones</t>
  </si>
  <si>
    <t>Mario Smith DVM</t>
  </si>
  <si>
    <t>2015-03-14</t>
  </si>
  <si>
    <t>Carolyn Bullock</t>
  </si>
  <si>
    <t>Joseph Francis</t>
  </si>
  <si>
    <t>2024-05-22</t>
  </si>
  <si>
    <t>Wendy Gomez</t>
  </si>
  <si>
    <t>Sarah Young</t>
  </si>
  <si>
    <t>2017-03-19</t>
  </si>
  <si>
    <t>Michael Thomas</t>
  </si>
  <si>
    <t>Aaron Hart</t>
  </si>
  <si>
    <t>2021-09-15</t>
  </si>
  <si>
    <t>Kevin Bell</t>
  </si>
  <si>
    <t>Brian Boyd</t>
  </si>
  <si>
    <t>2022-05-09</t>
  </si>
  <si>
    <t>Richard Landry</t>
  </si>
  <si>
    <t>Steven Krueger</t>
  </si>
  <si>
    <t>2017-06-22</t>
  </si>
  <si>
    <t>George Hurley</t>
  </si>
  <si>
    <t>Debra Williams</t>
  </si>
  <si>
    <t>2020-11-28</t>
  </si>
  <si>
    <t>Mark Lopez</t>
  </si>
  <si>
    <t>Karen Mitchell</t>
  </si>
  <si>
    <t>2015-08-30</t>
  </si>
  <si>
    <t>Robert Williams</t>
  </si>
  <si>
    <t>Joseph Sanders</t>
  </si>
  <si>
    <t>2018-10-27</t>
  </si>
  <si>
    <t>Mary Schmidt</t>
  </si>
  <si>
    <t>Shelly George</t>
  </si>
  <si>
    <t>2018-08-26</t>
  </si>
  <si>
    <t>Mary Martinez</t>
  </si>
  <si>
    <t>Nicole Houston</t>
  </si>
  <si>
    <t>2023-07-24</t>
  </si>
  <si>
    <t>Paul Hall</t>
  </si>
  <si>
    <t>Kristin Shaffer</t>
  </si>
  <si>
    <t>2018-07-09</t>
  </si>
  <si>
    <t>Samantha Foster</t>
  </si>
  <si>
    <t>Joel Aguilar</t>
  </si>
  <si>
    <t>2016-12-21</t>
  </si>
  <si>
    <t>Timothy Aguilar</t>
  </si>
  <si>
    <t>Michael Wade</t>
  </si>
  <si>
    <t>2019-06-27</t>
  </si>
  <si>
    <t>Charles Andrews</t>
  </si>
  <si>
    <t>Jessica Walsh</t>
  </si>
  <si>
    <t>2021-08-27</t>
  </si>
  <si>
    <t>Veronica Nelson</t>
  </si>
  <si>
    <t>Kelly Mack</t>
  </si>
  <si>
    <t>2017-05-28</t>
  </si>
  <si>
    <t>Chris Sanchez</t>
  </si>
  <si>
    <t>John Conley</t>
  </si>
  <si>
    <t>2022-01-30</t>
  </si>
  <si>
    <t>Cassie Galvan</t>
  </si>
  <si>
    <t>Aaron Baker</t>
  </si>
  <si>
    <t>2017-04-20</t>
  </si>
  <si>
    <t>Jessica Jones</t>
  </si>
  <si>
    <t>Christopher Bass</t>
  </si>
  <si>
    <t>2019-07-22</t>
  </si>
  <si>
    <t>Emily Walker</t>
  </si>
  <si>
    <t>Sean Tucker PhD</t>
  </si>
  <si>
    <t>2018-11-29</t>
  </si>
  <si>
    <t>Vickie Lewis</t>
  </si>
  <si>
    <t>Jacob Scott</t>
  </si>
  <si>
    <t>2022-11-14</t>
  </si>
  <si>
    <t>Alexis Clark</t>
  </si>
  <si>
    <t>Joel Park</t>
  </si>
  <si>
    <t>2016-02-23</t>
  </si>
  <si>
    <t>Robert Davis</t>
  </si>
  <si>
    <t>Russell Marshall</t>
  </si>
  <si>
    <t>2018-05-18</t>
  </si>
  <si>
    <t>Daniel Brown MD</t>
  </si>
  <si>
    <t>James Holden</t>
  </si>
  <si>
    <t>2024-03-09</t>
  </si>
  <si>
    <t>Anna Payne</t>
  </si>
  <si>
    <t>Thomas Murphy</t>
  </si>
  <si>
    <t>2024-03-27</t>
  </si>
  <si>
    <t>Rhonda Pena</t>
  </si>
  <si>
    <t>Mark Abbott</t>
  </si>
  <si>
    <t>2019-12-23</t>
  </si>
  <si>
    <t>Nicole Gonzalez</t>
  </si>
  <si>
    <t>Robin Lynch</t>
  </si>
  <si>
    <t>2016-08-25</t>
  </si>
  <si>
    <t>Grand Total</t>
  </si>
  <si>
    <t>Count of Full Name</t>
  </si>
  <si>
    <t>Total</t>
  </si>
  <si>
    <t>Sum of Salary</t>
  </si>
  <si>
    <t>Number of Emp to Employement  Status</t>
  </si>
  <si>
    <t>Salaries to Department</t>
  </si>
  <si>
    <t>Sum of Leave Taken</t>
  </si>
  <si>
    <t>Average of Performance Rating</t>
  </si>
  <si>
    <t xml:space="preserve"> Work Location</t>
  </si>
  <si>
    <t>Employees to workplace</t>
  </si>
  <si>
    <t>Age Range</t>
  </si>
  <si>
    <t>Salaries</t>
  </si>
  <si>
    <t>Employement Status</t>
  </si>
  <si>
    <t>Leave Tracking</t>
  </si>
  <si>
    <t>Number Of Employees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</si>
</sst>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6">
    <font>
      <sz val="11"/>
      <color theme="1"/>
      <name val="Aptos Narrow"/>
      <family val="2"/>
      <scheme val="minor"/>
    </font>
    <font>
      <b/>
      <sz val="11"/>
      <color theme="0" tint="-4.9989318521683403E-2"/>
      <name val="Kulim Park"/>
    </font>
    <font>
      <sz val="11"/>
      <color theme="1"/>
      <name val="Kulim Park"/>
    </font>
    <font>
      <sz val="11"/>
      <color theme="0" tint="-4.9989318521683403E-2"/>
      <name val="Kulim Park"/>
    </font>
    <font>
      <b/>
      <sz val="11"/>
      <color theme="1"/>
      <name val="Aptos Narrow"/>
      <family val="2"/>
      <scheme val="minor"/>
    </font>
    <font>
      <sz val="11"/>
      <color theme="0"/>
      <name val="Aptos Narrow"/>
      <scheme val="minor"/>
    </font>
    <font>
      <b/>
      <sz val="24"/>
      <color rgb="FFFFFFFF"/>
      <name val="Aptos Narrow"/>
      <scheme val="minor"/>
    </font>
    <font>
      <sz val="11"/>
      <color rgb="FFFF0000"/>
      <name val="Aptos Narrow"/>
      <scheme val="minor"/>
    </font>
    <font>
      <b/>
      <sz val="10"/>
      <color rgb="FFFFFFFF"/>
      <name val="Arial"/>
      <family val="2"/>
    </font>
    <font>
      <b/>
      <sz val="10.5"/>
      <color rgb="FFFFFFFF"/>
      <name val="Arial"/>
      <family val="2"/>
    </font>
    <font>
      <sz val="11"/>
      <color theme="1"/>
      <name val="Aptos Narrow"/>
      <family val="2"/>
      <scheme val="minor"/>
    </font>
    <font>
      <sz val="11"/>
      <color theme="1" tint="0.499984740745262"/>
      <name val="Aptos Narrow"/>
      <scheme val="minor"/>
    </font>
    <font>
      <b/>
      <sz val="14"/>
      <color theme="5"/>
      <name val="Aptos Narrow"/>
      <scheme val="minor"/>
    </font>
    <font>
      <b/>
      <sz val="12"/>
      <color theme="5"/>
      <name val="Aptos Narrow"/>
      <scheme val="minor"/>
    </font>
    <font>
      <b/>
      <sz val="16"/>
      <color theme="5"/>
      <name val="Aptos Narrow"/>
      <scheme val="minor"/>
    </font>
    <font>
      <b/>
      <sz val="18"/>
      <color theme="5"/>
      <name val="Aptos Narrow"/>
      <scheme val="minor"/>
    </font>
  </fonts>
  <fills count="7">
    <fill>
      <patternFill patternType="none"/>
    </fill>
    <fill>
      <patternFill patternType="gray125"/>
    </fill>
    <fill>
      <patternFill patternType="solid">
        <fgColor rgb="FF282828"/>
        <bgColor indexed="64"/>
      </patternFill>
    </fill>
    <fill>
      <patternFill patternType="solid">
        <fgColor theme="1" tint="4.9989318521683403E-2"/>
        <bgColor indexed="64"/>
      </patternFill>
    </fill>
    <fill>
      <patternFill patternType="solid">
        <fgColor theme="4" tint="0.79998168889431442"/>
        <bgColor theme="4" tint="0.79998168889431442"/>
      </patternFill>
    </fill>
    <fill>
      <patternFill patternType="solid">
        <fgColor theme="0"/>
        <bgColor theme="4" tint="0.79998168889431442"/>
      </patternFill>
    </fill>
    <fill>
      <patternFill patternType="solid">
        <fgColor theme="1"/>
        <bgColor indexed="64"/>
      </patternFill>
    </fill>
  </fills>
  <borders count="4">
    <border>
      <left/>
      <right/>
      <top/>
      <bottom/>
      <diagonal/>
    </border>
    <border>
      <left/>
      <right/>
      <top style="thin">
        <color theme="1" tint="0.499984740745262"/>
      </top>
      <bottom style="thin">
        <color theme="1" tint="0.499984740745262"/>
      </bottom>
      <diagonal/>
    </border>
    <border>
      <left/>
      <right/>
      <top style="thin">
        <color theme="4" tint="0.39997558519241921"/>
      </top>
      <bottom/>
      <diagonal/>
    </border>
    <border>
      <left/>
      <right/>
      <top/>
      <bottom style="thin">
        <color theme="4" tint="0.39997558519241921"/>
      </bottom>
      <diagonal/>
    </border>
  </borders>
  <cellStyleXfs count="2">
    <xf numFmtId="0" fontId="0" fillId="0" borderId="0"/>
    <xf numFmtId="9" fontId="10" fillId="0" borderId="0" applyFont="0" applyFill="0" applyBorder="0" applyAlignment="0" applyProtection="0"/>
  </cellStyleXfs>
  <cellXfs count="31">
    <xf numFmtId="0" fontId="0" fillId="0" borderId="0" xfId="0"/>
    <xf numFmtId="0" fontId="1" fillId="2" borderId="0" xfId="0" applyFont="1" applyFill="1" applyAlignment="1">
      <alignment horizontal="center" vertical="center"/>
    </xf>
    <xf numFmtId="0" fontId="2" fillId="0" borderId="0" xfId="0" applyFont="1" applyAlignment="1">
      <alignment horizontal="center" vertical="center"/>
    </xf>
    <xf numFmtId="0" fontId="3" fillId="2" borderId="1" xfId="0" applyFont="1" applyFill="1" applyBorder="1" applyAlignment="1">
      <alignment horizontal="center" vertical="center"/>
    </xf>
    <xf numFmtId="0" fontId="0" fillId="3" borderId="0" xfId="0" applyFill="1"/>
    <xf numFmtId="0" fontId="0" fillId="0" borderId="0" xfId="0" pivotButton="1"/>
    <xf numFmtId="0" fontId="0" fillId="0" borderId="0" xfId="0" applyAlignment="1">
      <alignment horizontal="left"/>
    </xf>
    <xf numFmtId="0" fontId="0" fillId="0" borderId="0" xfId="0" applyNumberFormat="1"/>
    <xf numFmtId="0" fontId="4" fillId="4" borderId="2" xfId="0" applyNumberFormat="1" applyFont="1" applyFill="1" applyBorder="1"/>
    <xf numFmtId="0" fontId="4" fillId="4" borderId="2" xfId="0" applyFont="1" applyFill="1" applyBorder="1"/>
    <xf numFmtId="0" fontId="5" fillId="3" borderId="0" xfId="0" applyFont="1" applyFill="1"/>
    <xf numFmtId="0" fontId="6" fillId="3" borderId="0" xfId="0" applyFont="1" applyFill="1"/>
    <xf numFmtId="0" fontId="7" fillId="0" borderId="0" xfId="0" applyFont="1"/>
    <xf numFmtId="0" fontId="8" fillId="3" borderId="0" xfId="0" applyFont="1" applyFill="1"/>
    <xf numFmtId="0" fontId="9" fillId="3" borderId="0" xfId="0" applyFont="1" applyFill="1"/>
    <xf numFmtId="0" fontId="4" fillId="4" borderId="3" xfId="0" applyFont="1" applyFill="1" applyBorder="1"/>
    <xf numFmtId="10" fontId="4" fillId="0" borderId="0" xfId="0" applyNumberFormat="1" applyFont="1"/>
    <xf numFmtId="0" fontId="4" fillId="5" borderId="3" xfId="0" applyFont="1" applyFill="1" applyBorder="1"/>
    <xf numFmtId="9" fontId="4" fillId="0" borderId="0" xfId="1" applyNumberFormat="1" applyFont="1"/>
    <xf numFmtId="9" fontId="4" fillId="0" borderId="0" xfId="0" applyNumberFormat="1" applyFont="1"/>
    <xf numFmtId="9" fontId="0" fillId="0" borderId="0" xfId="0" applyNumberFormat="1"/>
    <xf numFmtId="9" fontId="0" fillId="0" borderId="0" xfId="1" applyFont="1"/>
    <xf numFmtId="2" fontId="0" fillId="0" borderId="0" xfId="0" applyNumberFormat="1"/>
    <xf numFmtId="164" fontId="0" fillId="0" borderId="0" xfId="0" applyNumberFormat="1"/>
    <xf numFmtId="0" fontId="12" fillId="3" borderId="0" xfId="0" applyFont="1" applyFill="1"/>
    <xf numFmtId="0" fontId="11" fillId="3" borderId="0" xfId="0" applyFont="1" applyFill="1"/>
    <xf numFmtId="0" fontId="14" fillId="3" borderId="0" xfId="0" applyFont="1" applyFill="1"/>
    <xf numFmtId="0" fontId="13" fillId="3" borderId="0" xfId="0" applyFont="1" applyFill="1"/>
    <xf numFmtId="0" fontId="15" fillId="3" borderId="0" xfId="0" applyFont="1" applyFill="1"/>
    <xf numFmtId="0" fontId="0" fillId="6" borderId="0" xfId="0" applyFill="1"/>
    <xf numFmtId="1" fontId="0" fillId="0" borderId="0" xfId="0" applyNumberFormat="1"/>
  </cellXfs>
  <cellStyles count="2">
    <cellStyle name="Normal" xfId="0" builtinId="0"/>
    <cellStyle name="Percent" xfId="1" builtinId="5"/>
  </cellStyles>
  <dxfs count="49">
    <dxf>
      <numFmt numFmtId="164" formatCode="0.0"/>
    </dxf>
    <dxf>
      <numFmt numFmtId="2" formatCode="0.00"/>
    </dxf>
    <dxf>
      <numFmt numFmtId="164" formatCode="0.0"/>
    </dxf>
    <dxf>
      <numFmt numFmtId="1" formatCode="0"/>
    </dxf>
    <dxf>
      <numFmt numFmtId="1" formatCode="0"/>
    </dxf>
    <dxf>
      <numFmt numFmtId="164" formatCode="0.0"/>
    </dxf>
    <dxf>
      <numFmt numFmtId="164" formatCode="0.0"/>
    </dxf>
    <dxf>
      <numFmt numFmtId="2" formatCode="0.00"/>
    </dxf>
    <dxf>
      <font>
        <color theme="0"/>
      </font>
      <fill>
        <patternFill>
          <bgColor theme="1"/>
        </patternFill>
      </fill>
    </dxf>
    <dxf>
      <fill>
        <patternFill>
          <bgColor rgb="FF1E1E1E"/>
        </patternFill>
      </fill>
    </dxf>
    <dxf>
      <fill>
        <patternFill>
          <bgColor theme="0"/>
        </patternFill>
      </fill>
    </dxf>
    <dxf>
      <fill>
        <patternFill>
          <bgColor rgb="FF1E1E1E"/>
        </patternFill>
      </fill>
    </dxf>
    <dxf>
      <fill>
        <patternFill>
          <bgColor theme="0"/>
        </patternFill>
      </fill>
    </dxf>
    <dxf>
      <fill>
        <patternFill>
          <bgColor theme="5"/>
        </patternFill>
      </fill>
    </dxf>
    <dxf>
      <fill>
        <patternFill>
          <bgColor theme="5"/>
        </patternFill>
      </fill>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outline="0">
        <left/>
        <right/>
        <top style="thin">
          <color theme="1" tint="0.499984740745262"/>
        </top>
        <bottom style="thin">
          <color theme="1" tint="0.499984740745262"/>
        </bottom>
      </border>
    </dxf>
    <dxf>
      <font>
        <strike val="0"/>
        <outline val="0"/>
        <shadow val="0"/>
        <u val="none"/>
        <vertAlign val="baseline"/>
        <sz val="11"/>
        <color theme="0" tint="-4.9989318521683403E-2"/>
        <name val="Kulim Park"/>
        <scheme val="none"/>
      </font>
      <numFmt numFmtId="0" formatCode="General"/>
      <fill>
        <patternFill patternType="solid">
          <fgColor indexed="64"/>
          <bgColor rgb="FF282828"/>
        </patternFill>
      </fill>
      <alignment horizontal="center" vertical="center" textRotation="0" wrapText="0" indent="0" justifyLastLine="0" shrinkToFit="0" readingOrder="0"/>
      <border diagonalUp="0" diagonalDown="0" outline="0">
        <left/>
        <right/>
        <top style="thin">
          <color theme="1" tint="0.499984740745262"/>
        </top>
        <bottom style="thin">
          <color theme="1" tint="0.499984740745262"/>
        </bottom>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dxf>
    <dxf>
      <font>
        <b/>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dxf>
    <dxf>
      <numFmt numFmtId="0" formatCode="General"/>
    </dxf>
    <dxf>
      <numFmt numFmtId="2" formatCode="0.00"/>
    </dxf>
    <dxf>
      <numFmt numFmtId="164" formatCode="0.0"/>
    </dxf>
    <dxf>
      <numFmt numFmtId="164" formatCode="0.0"/>
    </dxf>
    <dxf>
      <numFmt numFmtId="2" formatCode="0.00"/>
    </dxf>
    <dxf>
      <numFmt numFmtId="165" formatCode="0.000"/>
    </dxf>
    <dxf>
      <numFmt numFmtId="166" formatCode="0.0000"/>
    </dxf>
    <dxf>
      <numFmt numFmtId="167" formatCode="0.00000"/>
    </dxf>
    <dxf>
      <numFmt numFmtId="168" formatCode="0.000000"/>
    </dxf>
    <dxf>
      <numFmt numFmtId="169" formatCode="0.0000000"/>
    </dxf>
    <dxf>
      <numFmt numFmtId="170" formatCode="0.00000000"/>
    </dxf>
  </dxfs>
  <tableStyles count="6" defaultTableStyle="TableStyleMedium2" defaultPivotStyle="PivotStyleLight16">
    <tableStyle name="Slicer Style 1" pivot="0" table="0" count="1">
      <tableStyleElement type="wholeTable" dxfId="14"/>
    </tableStyle>
    <tableStyle name="Slicer Style 2" pivot="0" table="0" count="1"/>
    <tableStyle name="Slicer Style 3" pivot="0" table="0" count="4">
      <tableStyleElement type="wholeTable" dxfId="13"/>
    </tableStyle>
    <tableStyle name="Slicer Style 4" pivot="0" table="0" count="4">
      <tableStyleElement type="wholeTable" dxfId="9"/>
      <tableStyleElement type="headerRow" dxfId="8"/>
    </tableStyle>
    <tableStyle name="Slicer Style 5" pivot="0" table="0" count="1">
      <tableStyleElement type="headerRow" dxfId="12"/>
    </tableStyle>
    <tableStyle name="Slicer Style 6" pivot="0" table="0" count="4">
      <tableStyleElement type="wholeTable" dxfId="11"/>
      <tableStyleElement type="headerRow" dxfId="10"/>
    </tableStyle>
  </tableStyles>
  <colors>
    <mruColors>
      <color rgb="FFFFB84D"/>
      <color rgb="FFFF6A00"/>
      <color rgb="FF1E1E1E"/>
    </mruColors>
  </colors>
  <extLst>
    <ext xmlns:x14="http://schemas.microsoft.com/office/spreadsheetml/2009/9/main" uri="{46F421CA-312F-682f-3DD2-61675219B42D}">
      <x14:dxfs count="8">
        <dxf>
          <fill>
            <patternFill>
              <bgColor rgb="FFFF6A00"/>
            </patternFill>
          </fill>
        </dxf>
        <dxf>
          <fill>
            <patternFill>
              <bgColor rgb="FFFFB84D"/>
            </patternFill>
          </fill>
        </dxf>
        <dxf>
          <fill>
            <patternFill>
              <bgColor rgb="FFFFB84D"/>
            </patternFill>
          </fill>
        </dxf>
        <dxf>
          <fill>
            <patternFill>
              <bgColor rgb="FFFF6A00"/>
            </patternFill>
          </fill>
        </dxf>
        <dxf>
          <fill>
            <patternFill>
              <bgColor theme="2" tint="-0.24994659260841701"/>
            </patternFill>
          </fill>
        </dxf>
        <dxf>
          <fill>
            <patternFill>
              <bgColor theme="5" tint="-0.24994659260841701"/>
            </patternFill>
          </fill>
        </dxf>
        <dxf>
          <fill>
            <patternFill>
              <bgColor theme="5" tint="-0.24994659260841701"/>
            </patternFill>
          </fill>
        </dxf>
        <dxf>
          <fill>
            <patternFill>
              <bgColor theme="5" tint="0.39994506668294322"/>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selectedItemWithData" dxfId="7"/>
          </x14:slicerStyleElements>
        </x14:slicerStyle>
        <x14:slicerStyle name="Slicer Style 3">
          <x14:slicerStyleElements>
            <x14:slicerStyleElement type="unselectedItemWithData" dxfId="6"/>
            <x14:slicerStyleElement type="selectedItemWithData" dxfId="5"/>
            <x14:slicerStyleElement type="hoveredSelectedItemWithData" dxfId="4"/>
          </x14:slicerStyleElements>
        </x14:slicerStyle>
        <x14:slicerStyle name="Slicer Style 4">
          <x14:slicerStyleElements>
            <x14:slicerStyleElement type="unselectedItemWithData" dxfId="1"/>
            <x14:slicerStyleElement type="selectedItemWithData" dxfId="0"/>
          </x14:slicerStyleElements>
        </x14:slicerStyle>
        <x14:slicerStyle name="Slicer Style 5"/>
        <x14:slicerStyle name="Slicer Style 6">
          <x14:slicerStyleElements>
            <x14:slicerStyleElement type="unselectedItemWithData" dxfId="2"/>
            <x14:slicerStyleElement type="selectedItemWithData" dxfId="3"/>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cat>
            <c:strRef>
              <c:f>'Pivot Table'!$T$13:$T$17</c:f>
              <c:strCache>
                <c:ptCount val="5"/>
                <c:pt idx="0">
                  <c:v>Central</c:v>
                </c:pt>
                <c:pt idx="1">
                  <c:v>East</c:v>
                </c:pt>
                <c:pt idx="2">
                  <c:v>North</c:v>
                </c:pt>
                <c:pt idx="3">
                  <c:v>South</c:v>
                </c:pt>
                <c:pt idx="4">
                  <c:v>West</c:v>
                </c:pt>
              </c:strCache>
            </c:strRef>
          </c:cat>
          <c:val>
            <c:numRef>
              <c:f>'Pivot Table'!$U$13:$U$17</c:f>
              <c:numCache>
                <c:formatCode>General</c:formatCode>
                <c:ptCount val="5"/>
                <c:pt idx="0">
                  <c:v>14</c:v>
                </c:pt>
                <c:pt idx="1">
                  <c:v>10</c:v>
                </c:pt>
                <c:pt idx="2">
                  <c:v>7</c:v>
                </c:pt>
                <c:pt idx="3">
                  <c:v>10</c:v>
                </c:pt>
                <c:pt idx="4">
                  <c:v>9</c:v>
                </c:pt>
              </c:numCache>
            </c:numRef>
          </c:val>
          <c:extLst>
            <c:ext xmlns:c16="http://schemas.microsoft.com/office/drawing/2014/chart" uri="{C3380CC4-5D6E-409C-BE32-E72D297353CC}">
              <c16:uniqueId val="{00000000-7444-4B6C-9EF1-E1F29A38B864}"/>
            </c:ext>
          </c:extLst>
        </c:ser>
        <c:dLbls>
          <c:showLegendKey val="0"/>
          <c:showVal val="0"/>
          <c:showCatName val="0"/>
          <c:showSerName val="0"/>
          <c:showPercent val="0"/>
          <c:showBubbleSize val="0"/>
        </c:dLbls>
        <c:gapWidth val="182"/>
        <c:axId val="759796560"/>
        <c:axId val="759796976"/>
      </c:barChart>
      <c:catAx>
        <c:axId val="759796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796976"/>
        <c:crosses val="autoZero"/>
        <c:auto val="1"/>
        <c:lblAlgn val="ctr"/>
        <c:lblOffset val="100"/>
        <c:noMultiLvlLbl val="0"/>
      </c:catAx>
      <c:valAx>
        <c:axId val="759796976"/>
        <c:scaling>
          <c:orientation val="minMax"/>
        </c:scaling>
        <c:delete val="1"/>
        <c:axPos val="b"/>
        <c:numFmt formatCode="General" sourceLinked="1"/>
        <c:majorTickMark val="none"/>
        <c:minorTickMark val="none"/>
        <c:tickLblPos val="nextTo"/>
        <c:crossAx val="7597965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Table'!$T$13:$T$17</c:f>
              <c:strCache>
                <c:ptCount val="5"/>
                <c:pt idx="0">
                  <c:v>Central</c:v>
                </c:pt>
                <c:pt idx="1">
                  <c:v>East</c:v>
                </c:pt>
                <c:pt idx="2">
                  <c:v>North</c:v>
                </c:pt>
                <c:pt idx="3">
                  <c:v>South</c:v>
                </c:pt>
                <c:pt idx="4">
                  <c:v>West</c:v>
                </c:pt>
              </c:strCache>
            </c:strRef>
          </c:cat>
          <c:val>
            <c:numRef>
              <c:f>'Pivot Table'!$U$13:$U$17</c:f>
              <c:numCache>
                <c:formatCode>General</c:formatCode>
                <c:ptCount val="5"/>
                <c:pt idx="0">
                  <c:v>14</c:v>
                </c:pt>
                <c:pt idx="1">
                  <c:v>10</c:v>
                </c:pt>
                <c:pt idx="2">
                  <c:v>7</c:v>
                </c:pt>
                <c:pt idx="3">
                  <c:v>10</c:v>
                </c:pt>
                <c:pt idx="4">
                  <c:v>9</c:v>
                </c:pt>
              </c:numCache>
            </c:numRef>
          </c:val>
          <c:extLst>
            <c:ext xmlns:c16="http://schemas.microsoft.com/office/drawing/2014/chart" uri="{C3380CC4-5D6E-409C-BE32-E72D297353CC}">
              <c16:uniqueId val="{00000000-B003-4B20-9445-C0C0FB1F8DAD}"/>
            </c:ext>
          </c:extLst>
        </c:ser>
        <c:dLbls>
          <c:showLegendKey val="0"/>
          <c:showVal val="0"/>
          <c:showCatName val="0"/>
          <c:showSerName val="0"/>
          <c:showPercent val="0"/>
          <c:showBubbleSize val="0"/>
        </c:dLbls>
        <c:gapWidth val="182"/>
        <c:axId val="759796560"/>
        <c:axId val="759796976"/>
      </c:barChart>
      <c:catAx>
        <c:axId val="759796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59796976"/>
        <c:crosses val="autoZero"/>
        <c:auto val="1"/>
        <c:lblAlgn val="ctr"/>
        <c:lblOffset val="100"/>
        <c:noMultiLvlLbl val="0"/>
      </c:catAx>
      <c:valAx>
        <c:axId val="759796976"/>
        <c:scaling>
          <c:orientation val="minMax"/>
        </c:scaling>
        <c:delete val="1"/>
        <c:axPos val="b"/>
        <c:numFmt formatCode="General" sourceLinked="1"/>
        <c:majorTickMark val="none"/>
        <c:minorTickMark val="none"/>
        <c:tickLblPos val="nextTo"/>
        <c:crossAx val="75979656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Dahboard.xlsx]Pivot Table!JOB TITLE</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Table'!$AA$3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Table'!$Z$4:$Z$9</c:f>
              <c:strCache>
                <c:ptCount val="5"/>
                <c:pt idx="0">
                  <c:v>Analyst</c:v>
                </c:pt>
                <c:pt idx="1">
                  <c:v>Designer</c:v>
                </c:pt>
                <c:pt idx="2">
                  <c:v>Developer</c:v>
                </c:pt>
                <c:pt idx="3">
                  <c:v>HR Specialist</c:v>
                </c:pt>
                <c:pt idx="4">
                  <c:v>Manager</c:v>
                </c:pt>
              </c:strCache>
            </c:strRef>
          </c:cat>
          <c:val>
            <c:numRef>
              <c:f>'Pivot Table'!$AA$4:$AA$9</c:f>
              <c:numCache>
                <c:formatCode>General</c:formatCode>
                <c:ptCount val="5"/>
                <c:pt idx="0">
                  <c:v>28</c:v>
                </c:pt>
                <c:pt idx="1">
                  <c:v>110</c:v>
                </c:pt>
                <c:pt idx="2">
                  <c:v>104</c:v>
                </c:pt>
                <c:pt idx="3">
                  <c:v>123</c:v>
                </c:pt>
                <c:pt idx="4">
                  <c:v>122</c:v>
                </c:pt>
              </c:numCache>
            </c:numRef>
          </c:val>
          <c:extLst>
            <c:ext xmlns:c16="http://schemas.microsoft.com/office/drawing/2014/chart" uri="{C3380CC4-5D6E-409C-BE32-E72D297353CC}">
              <c16:uniqueId val="{00000000-9952-435B-B025-367C00D53C6D}"/>
            </c:ext>
          </c:extLst>
        </c:ser>
        <c:dLbls>
          <c:dLblPos val="outEnd"/>
          <c:showLegendKey val="0"/>
          <c:showVal val="1"/>
          <c:showCatName val="0"/>
          <c:showSerName val="0"/>
          <c:showPercent val="0"/>
          <c:showBubbleSize val="0"/>
        </c:dLbls>
        <c:gapWidth val="219"/>
        <c:overlap val="-27"/>
        <c:axId val="1453775391"/>
        <c:axId val="1453776639"/>
      </c:barChart>
      <c:catAx>
        <c:axId val="1453775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53776639"/>
        <c:crosses val="autoZero"/>
        <c:auto val="1"/>
        <c:lblAlgn val="ctr"/>
        <c:lblOffset val="100"/>
        <c:noMultiLvlLbl val="0"/>
      </c:catAx>
      <c:valAx>
        <c:axId val="1453776639"/>
        <c:scaling>
          <c:orientation val="minMax"/>
        </c:scaling>
        <c:delete val="1"/>
        <c:axPos val="l"/>
        <c:numFmt formatCode="General" sourceLinked="1"/>
        <c:majorTickMark val="none"/>
        <c:minorTickMark val="none"/>
        <c:tickLblPos val="nextTo"/>
        <c:crossAx val="1453775391"/>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Dahboard.xlsx]Pivot Table!JOB TITLE</c:name>
    <c:fmtId val="1"/>
  </c:pivotSource>
  <c:chart>
    <c:autoTitleDeleted val="1"/>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Table'!$AA$3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Table'!$Z$4:$Z$9</c:f>
              <c:strCache>
                <c:ptCount val="5"/>
                <c:pt idx="0">
                  <c:v>Analyst</c:v>
                </c:pt>
                <c:pt idx="1">
                  <c:v>Designer</c:v>
                </c:pt>
                <c:pt idx="2">
                  <c:v>Developer</c:v>
                </c:pt>
                <c:pt idx="3">
                  <c:v>HR Specialist</c:v>
                </c:pt>
                <c:pt idx="4">
                  <c:v>Manager</c:v>
                </c:pt>
              </c:strCache>
            </c:strRef>
          </c:cat>
          <c:val>
            <c:numRef>
              <c:f>'Pivot Table'!$AA$4:$AA$9</c:f>
              <c:numCache>
                <c:formatCode>General</c:formatCode>
                <c:ptCount val="5"/>
                <c:pt idx="0">
                  <c:v>28</c:v>
                </c:pt>
                <c:pt idx="1">
                  <c:v>110</c:v>
                </c:pt>
                <c:pt idx="2">
                  <c:v>104</c:v>
                </c:pt>
                <c:pt idx="3">
                  <c:v>123</c:v>
                </c:pt>
                <c:pt idx="4">
                  <c:v>122</c:v>
                </c:pt>
              </c:numCache>
            </c:numRef>
          </c:val>
          <c:extLst>
            <c:ext xmlns:c16="http://schemas.microsoft.com/office/drawing/2014/chart" uri="{C3380CC4-5D6E-409C-BE32-E72D297353CC}">
              <c16:uniqueId val="{00000000-2043-4050-965B-D32E9E373CFD}"/>
            </c:ext>
          </c:extLst>
        </c:ser>
        <c:dLbls>
          <c:dLblPos val="outEnd"/>
          <c:showLegendKey val="0"/>
          <c:showVal val="1"/>
          <c:showCatName val="0"/>
          <c:showSerName val="0"/>
          <c:showPercent val="0"/>
          <c:showBubbleSize val="0"/>
        </c:dLbls>
        <c:gapWidth val="219"/>
        <c:overlap val="-27"/>
        <c:axId val="1453775391"/>
        <c:axId val="1453776639"/>
      </c:barChart>
      <c:catAx>
        <c:axId val="1453775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3776639"/>
        <c:crosses val="autoZero"/>
        <c:auto val="1"/>
        <c:lblAlgn val="ctr"/>
        <c:lblOffset val="100"/>
        <c:noMultiLvlLbl val="0"/>
      </c:catAx>
      <c:valAx>
        <c:axId val="1453776639"/>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45377539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Dahboard.xlsx]Pivot Table!Employement Status</c:name>
    <c:fmtId val="4"/>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2.1008272359256733E-2"/>
          <c:y val="0.16000016797917899"/>
          <c:w val="0.67697468004324757"/>
          <c:h val="0.70666635870483852"/>
        </c:manualLayout>
      </c:layout>
      <c:pieChart>
        <c:varyColors val="1"/>
        <c:ser>
          <c:idx val="0"/>
          <c:order val="0"/>
          <c:tx>
            <c:strRef>
              <c:f>'Pivot Table'!$B$3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268-4BB6-9635-C9E829A799D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268-4BB6-9635-C9E829A799D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268-4BB6-9635-C9E829A799DC}"/>
              </c:ext>
            </c:extLst>
          </c:dPt>
          <c:cat>
            <c:strRef>
              <c:f>'Pivot Table'!$A$4:$A$7</c:f>
              <c:strCache>
                <c:ptCount val="3"/>
                <c:pt idx="0">
                  <c:v>Contract</c:v>
                </c:pt>
                <c:pt idx="1">
                  <c:v>Full-Time</c:v>
                </c:pt>
                <c:pt idx="2">
                  <c:v>Part-Time</c:v>
                </c:pt>
              </c:strCache>
            </c:strRef>
          </c:cat>
          <c:val>
            <c:numRef>
              <c:f>'Pivot Table'!$B$4:$B$7</c:f>
              <c:numCache>
                <c:formatCode>General</c:formatCode>
                <c:ptCount val="3"/>
                <c:pt idx="0">
                  <c:v>17</c:v>
                </c:pt>
                <c:pt idx="1">
                  <c:v>20</c:v>
                </c:pt>
                <c:pt idx="2">
                  <c:v>13</c:v>
                </c:pt>
              </c:numCache>
            </c:numRef>
          </c:val>
          <c:extLst>
            <c:ext xmlns:c16="http://schemas.microsoft.com/office/drawing/2014/chart" uri="{C3380CC4-5D6E-409C-BE32-E72D297353CC}">
              <c16:uniqueId val="{00000006-7268-4BB6-9635-C9E829A799DC}"/>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Dahboard.xlsx]Pivot Table!Age Range</c:name>
    <c:fmtId val="9"/>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1"/>
          </a:solidFill>
          <a:ln>
            <a:noFill/>
          </a:ln>
          <a:effectLst/>
        </c:spPr>
      </c:pivotFmt>
      <c:pivotFmt>
        <c:idx val="11"/>
        <c:spPr>
          <a:solidFill>
            <a:schemeClr val="accent2"/>
          </a:solidFill>
          <a:ln>
            <a:noFill/>
          </a:ln>
          <a:effectLst/>
        </c:spPr>
      </c:pivotFmt>
    </c:pivotFmts>
    <c:plotArea>
      <c:layout>
        <c:manualLayout>
          <c:layoutTarget val="inner"/>
          <c:xMode val="edge"/>
          <c:yMode val="edge"/>
          <c:x val="3.1080113742577631E-4"/>
          <c:y val="6.1198170039154128E-3"/>
          <c:w val="0.9900384055977639"/>
          <c:h val="0.9040626172934394"/>
        </c:manualLayout>
      </c:layout>
      <c:barChart>
        <c:barDir val="col"/>
        <c:grouping val="clustered"/>
        <c:varyColors val="0"/>
        <c:ser>
          <c:idx val="0"/>
          <c:order val="0"/>
          <c:tx>
            <c:strRef>
              <c:f>'Pivot Table'!$H$3:$H$4</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Table'!$G$5:$G$10</c:f>
              <c:strCache>
                <c:ptCount val="5"/>
                <c:pt idx="0">
                  <c:v>18-25</c:v>
                </c:pt>
                <c:pt idx="1">
                  <c:v>26-35</c:v>
                </c:pt>
                <c:pt idx="2">
                  <c:v>36-45</c:v>
                </c:pt>
                <c:pt idx="3">
                  <c:v>46-55</c:v>
                </c:pt>
                <c:pt idx="4">
                  <c:v>56 &lt;</c:v>
                </c:pt>
              </c:strCache>
            </c:strRef>
          </c:cat>
          <c:val>
            <c:numRef>
              <c:f>'Pivot Table'!$H$5:$H$10</c:f>
              <c:numCache>
                <c:formatCode>General</c:formatCode>
                <c:ptCount val="5"/>
                <c:pt idx="0">
                  <c:v>6</c:v>
                </c:pt>
                <c:pt idx="1">
                  <c:v>7</c:v>
                </c:pt>
                <c:pt idx="2">
                  <c:v>5</c:v>
                </c:pt>
                <c:pt idx="3">
                  <c:v>4</c:v>
                </c:pt>
                <c:pt idx="4">
                  <c:v>4</c:v>
                </c:pt>
              </c:numCache>
            </c:numRef>
          </c:val>
          <c:extLst>
            <c:ext xmlns:c16="http://schemas.microsoft.com/office/drawing/2014/chart" uri="{C3380CC4-5D6E-409C-BE32-E72D297353CC}">
              <c16:uniqueId val="{00000000-5F33-4F2F-BA7F-3C288762E169}"/>
            </c:ext>
          </c:extLst>
        </c:ser>
        <c:ser>
          <c:idx val="1"/>
          <c:order val="1"/>
          <c:tx>
            <c:strRef>
              <c:f>'Pivot Table'!$I$3:$I$4</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Table'!$G$5:$G$10</c:f>
              <c:strCache>
                <c:ptCount val="5"/>
                <c:pt idx="0">
                  <c:v>18-25</c:v>
                </c:pt>
                <c:pt idx="1">
                  <c:v>26-35</c:v>
                </c:pt>
                <c:pt idx="2">
                  <c:v>36-45</c:v>
                </c:pt>
                <c:pt idx="3">
                  <c:v>46-55</c:v>
                </c:pt>
                <c:pt idx="4">
                  <c:v>56 &lt;</c:v>
                </c:pt>
              </c:strCache>
            </c:strRef>
          </c:cat>
          <c:val>
            <c:numRef>
              <c:f>'Pivot Table'!$I$5:$I$10</c:f>
              <c:numCache>
                <c:formatCode>General</c:formatCode>
                <c:ptCount val="5"/>
                <c:pt idx="0">
                  <c:v>3</c:v>
                </c:pt>
                <c:pt idx="1">
                  <c:v>6</c:v>
                </c:pt>
                <c:pt idx="2">
                  <c:v>7</c:v>
                </c:pt>
                <c:pt idx="3">
                  <c:v>3</c:v>
                </c:pt>
                <c:pt idx="4">
                  <c:v>5</c:v>
                </c:pt>
              </c:numCache>
            </c:numRef>
          </c:val>
          <c:extLst>
            <c:ext xmlns:c16="http://schemas.microsoft.com/office/drawing/2014/chart" uri="{C3380CC4-5D6E-409C-BE32-E72D297353CC}">
              <c16:uniqueId val="{00000008-C01A-4148-838B-613344A960DF}"/>
            </c:ext>
          </c:extLst>
        </c:ser>
        <c:dLbls>
          <c:showLegendKey val="0"/>
          <c:showVal val="1"/>
          <c:showCatName val="0"/>
          <c:showSerName val="0"/>
          <c:showPercent val="0"/>
          <c:showBubbleSize val="0"/>
        </c:dLbls>
        <c:gapWidth val="219"/>
        <c:overlap val="-27"/>
        <c:axId val="429055711"/>
        <c:axId val="429064447"/>
      </c:barChart>
      <c:catAx>
        <c:axId val="429055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29064447"/>
        <c:crosses val="autoZero"/>
        <c:auto val="1"/>
        <c:lblAlgn val="ctr"/>
        <c:lblOffset val="100"/>
        <c:noMultiLvlLbl val="0"/>
      </c:catAx>
      <c:valAx>
        <c:axId val="429064447"/>
        <c:scaling>
          <c:orientation val="minMax"/>
        </c:scaling>
        <c:delete val="1"/>
        <c:axPos val="l"/>
        <c:numFmt formatCode="General" sourceLinked="1"/>
        <c:majorTickMark val="none"/>
        <c:minorTickMark val="none"/>
        <c:tickLblPos val="nextTo"/>
        <c:crossAx val="429055711"/>
        <c:crosses val="autoZero"/>
        <c:crossBetween val="between"/>
      </c:valAx>
      <c:spPr>
        <a:noFill/>
        <a:ln>
          <a:noFill/>
        </a:ln>
        <a:effectLst/>
      </c:spPr>
    </c:plotArea>
    <c:legend>
      <c:legendPos val="r"/>
      <c:layout>
        <c:manualLayout>
          <c:xMode val="edge"/>
          <c:yMode val="edge"/>
          <c:x val="0.59358022564322721"/>
          <c:y val="0"/>
          <c:w val="0.38029937757904958"/>
          <c:h val="0.219381924829370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371426226579137"/>
          <c:y val="0"/>
          <c:w val="0.82628573773420866"/>
          <c:h val="0.84166562772721609"/>
        </c:manualLayout>
      </c:layout>
      <c:barChart>
        <c:barDir val="bar"/>
        <c:grouping val="percentStacked"/>
        <c:varyColors val="0"/>
        <c:ser>
          <c:idx val="0"/>
          <c:order val="0"/>
          <c:spPr>
            <a:solidFill>
              <a:schemeClr val="accent2"/>
            </a:solidFill>
            <a:ln>
              <a:noFill/>
            </a:ln>
            <a:effectLst/>
          </c:spPr>
          <c:invertIfNegative val="0"/>
          <c:val>
            <c:numRef>
              <c:f>'Pivot Table'!$N$13</c:f>
              <c:numCache>
                <c:formatCode>0%</c:formatCode>
                <c:ptCount val="1"/>
                <c:pt idx="0">
                  <c:v>0.46</c:v>
                </c:pt>
              </c:numCache>
            </c:numRef>
          </c:val>
          <c:extLst>
            <c:ext xmlns:c16="http://schemas.microsoft.com/office/drawing/2014/chart" uri="{C3380CC4-5D6E-409C-BE32-E72D297353CC}">
              <c16:uniqueId val="{00000000-E9F5-497F-9851-F432FB6D127B}"/>
            </c:ext>
          </c:extLst>
        </c:ser>
        <c:ser>
          <c:idx val="1"/>
          <c:order val="1"/>
          <c:spPr>
            <a:solidFill>
              <a:schemeClr val="tx1">
                <a:lumMod val="85000"/>
                <a:lumOff val="15000"/>
              </a:schemeClr>
            </a:solidFill>
            <a:ln>
              <a:noFill/>
            </a:ln>
            <a:effectLst/>
          </c:spPr>
          <c:invertIfNegative val="0"/>
          <c:val>
            <c:numRef>
              <c:f>'Pivot Table'!$O$13</c:f>
              <c:numCache>
                <c:formatCode>0%</c:formatCode>
                <c:ptCount val="1"/>
                <c:pt idx="0">
                  <c:v>0.54</c:v>
                </c:pt>
              </c:numCache>
            </c:numRef>
          </c:val>
          <c:extLst>
            <c:ext xmlns:c16="http://schemas.microsoft.com/office/drawing/2014/chart" uri="{C3380CC4-5D6E-409C-BE32-E72D297353CC}">
              <c16:uniqueId val="{00000001-E9F5-497F-9851-F432FB6D127B}"/>
            </c:ext>
          </c:extLst>
        </c:ser>
        <c:dLbls>
          <c:showLegendKey val="0"/>
          <c:showVal val="0"/>
          <c:showCatName val="0"/>
          <c:showSerName val="0"/>
          <c:showPercent val="0"/>
          <c:showBubbleSize val="0"/>
        </c:dLbls>
        <c:gapWidth val="150"/>
        <c:overlap val="100"/>
        <c:axId val="729613360"/>
        <c:axId val="729608368"/>
      </c:barChart>
      <c:catAx>
        <c:axId val="729613360"/>
        <c:scaling>
          <c:orientation val="minMax"/>
        </c:scaling>
        <c:delete val="1"/>
        <c:axPos val="l"/>
        <c:numFmt formatCode="General" sourceLinked="1"/>
        <c:majorTickMark val="none"/>
        <c:minorTickMark val="none"/>
        <c:tickLblPos val="nextTo"/>
        <c:crossAx val="729608368"/>
        <c:crosses val="autoZero"/>
        <c:auto val="1"/>
        <c:lblAlgn val="ctr"/>
        <c:lblOffset val="100"/>
        <c:noMultiLvlLbl val="0"/>
      </c:catAx>
      <c:valAx>
        <c:axId val="729608368"/>
        <c:scaling>
          <c:orientation val="minMax"/>
        </c:scaling>
        <c:delete val="1"/>
        <c:axPos val="b"/>
        <c:numFmt formatCode="0%" sourceLinked="1"/>
        <c:majorTickMark val="none"/>
        <c:minorTickMark val="none"/>
        <c:tickLblPos val="nextTo"/>
        <c:crossAx val="72961336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0"/>
          <c:w val="1"/>
          <c:h val="1"/>
        </c:manualLayout>
      </c:layout>
      <c:barChart>
        <c:barDir val="bar"/>
        <c:grouping val="percentStacked"/>
        <c:varyColors val="0"/>
        <c:ser>
          <c:idx val="0"/>
          <c:order val="0"/>
          <c:spPr>
            <a:solidFill>
              <a:schemeClr val="accent2">
                <a:lumMod val="75000"/>
              </a:schemeClr>
            </a:solidFill>
            <a:ln>
              <a:noFill/>
            </a:ln>
            <a:effectLst/>
          </c:spPr>
          <c:invertIfNegative val="0"/>
          <c:val>
            <c:numRef>
              <c:f>'Pivot Table'!$N$14</c:f>
              <c:numCache>
                <c:formatCode>0%</c:formatCode>
                <c:ptCount val="1"/>
                <c:pt idx="0">
                  <c:v>0.16</c:v>
                </c:pt>
              </c:numCache>
            </c:numRef>
          </c:val>
          <c:extLst>
            <c:ext xmlns:c16="http://schemas.microsoft.com/office/drawing/2014/chart" uri="{C3380CC4-5D6E-409C-BE32-E72D297353CC}">
              <c16:uniqueId val="{00000000-794C-4D38-A3E6-83E0C0BD4739}"/>
            </c:ext>
          </c:extLst>
        </c:ser>
        <c:ser>
          <c:idx val="1"/>
          <c:order val="1"/>
          <c:spPr>
            <a:solidFill>
              <a:schemeClr val="accent2"/>
            </a:solidFill>
            <a:ln>
              <a:noFill/>
            </a:ln>
            <a:effectLst/>
          </c:spPr>
          <c:invertIfNegative val="0"/>
          <c:dPt>
            <c:idx val="0"/>
            <c:invertIfNegative val="0"/>
            <c:bubble3D val="0"/>
            <c:spPr>
              <a:solidFill>
                <a:schemeClr val="tx1">
                  <a:lumMod val="85000"/>
                  <a:lumOff val="15000"/>
                </a:schemeClr>
              </a:solidFill>
              <a:ln>
                <a:noFill/>
              </a:ln>
              <a:effectLst/>
            </c:spPr>
            <c:extLst>
              <c:ext xmlns:c16="http://schemas.microsoft.com/office/drawing/2014/chart" uri="{C3380CC4-5D6E-409C-BE32-E72D297353CC}">
                <c16:uniqueId val="{00000004-8D3C-4C75-9493-F3519D82FEFD}"/>
              </c:ext>
            </c:extLst>
          </c:dPt>
          <c:val>
            <c:numRef>
              <c:f>'Pivot Table'!$O$14</c:f>
              <c:numCache>
                <c:formatCode>0%</c:formatCode>
                <c:ptCount val="1"/>
                <c:pt idx="0">
                  <c:v>0.84</c:v>
                </c:pt>
              </c:numCache>
            </c:numRef>
          </c:val>
          <c:extLst>
            <c:ext xmlns:c16="http://schemas.microsoft.com/office/drawing/2014/chart" uri="{C3380CC4-5D6E-409C-BE32-E72D297353CC}">
              <c16:uniqueId val="{00000001-794C-4D38-A3E6-83E0C0BD4739}"/>
            </c:ext>
          </c:extLst>
        </c:ser>
        <c:dLbls>
          <c:showLegendKey val="0"/>
          <c:showVal val="0"/>
          <c:showCatName val="0"/>
          <c:showSerName val="0"/>
          <c:showPercent val="0"/>
          <c:showBubbleSize val="0"/>
        </c:dLbls>
        <c:gapWidth val="150"/>
        <c:overlap val="100"/>
        <c:axId val="881825312"/>
        <c:axId val="881826976"/>
      </c:barChart>
      <c:catAx>
        <c:axId val="881825312"/>
        <c:scaling>
          <c:orientation val="minMax"/>
        </c:scaling>
        <c:delete val="1"/>
        <c:axPos val="l"/>
        <c:majorTickMark val="none"/>
        <c:minorTickMark val="none"/>
        <c:tickLblPos val="nextTo"/>
        <c:crossAx val="881826976"/>
        <c:crosses val="autoZero"/>
        <c:auto val="1"/>
        <c:lblAlgn val="ctr"/>
        <c:lblOffset val="100"/>
        <c:noMultiLvlLbl val="0"/>
      </c:catAx>
      <c:valAx>
        <c:axId val="881826976"/>
        <c:scaling>
          <c:orientation val="minMax"/>
        </c:scaling>
        <c:delete val="1"/>
        <c:axPos val="b"/>
        <c:numFmt formatCode="0%" sourceLinked="1"/>
        <c:majorTickMark val="none"/>
        <c:minorTickMark val="none"/>
        <c:tickLblPos val="nextTo"/>
        <c:crossAx val="88182531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2805743502137968E-2"/>
          <c:y val="2.909640762463343E-2"/>
          <c:w val="0.95625900866381608"/>
          <c:h val="0.94180718475073311"/>
        </c:manualLayout>
      </c:layout>
      <c:barChart>
        <c:barDir val="bar"/>
        <c:grouping val="percentStacked"/>
        <c:varyColors val="0"/>
        <c:ser>
          <c:idx val="0"/>
          <c:order val="0"/>
          <c:spPr>
            <a:solidFill>
              <a:schemeClr val="accent2"/>
            </a:solidFill>
            <a:ln>
              <a:noFill/>
            </a:ln>
            <a:effectLst/>
          </c:spPr>
          <c:invertIfNegative val="0"/>
          <c:val>
            <c:numRef>
              <c:f>'Pivot Table'!$N$15</c:f>
              <c:numCache>
                <c:formatCode>0%</c:formatCode>
                <c:ptCount val="1"/>
                <c:pt idx="0">
                  <c:v>0.38</c:v>
                </c:pt>
              </c:numCache>
            </c:numRef>
          </c:val>
          <c:extLst>
            <c:ext xmlns:c16="http://schemas.microsoft.com/office/drawing/2014/chart" uri="{C3380CC4-5D6E-409C-BE32-E72D297353CC}">
              <c16:uniqueId val="{00000000-2CE7-443A-9986-0FC70AE2FE73}"/>
            </c:ext>
          </c:extLst>
        </c:ser>
        <c:ser>
          <c:idx val="1"/>
          <c:order val="1"/>
          <c:spPr>
            <a:solidFill>
              <a:schemeClr val="tx1">
                <a:lumMod val="85000"/>
                <a:lumOff val="15000"/>
              </a:schemeClr>
            </a:solidFill>
            <a:ln>
              <a:noFill/>
            </a:ln>
            <a:effectLst/>
          </c:spPr>
          <c:invertIfNegative val="0"/>
          <c:val>
            <c:numRef>
              <c:f>'Pivot Table'!$O$15</c:f>
              <c:numCache>
                <c:formatCode>0%</c:formatCode>
                <c:ptCount val="1"/>
                <c:pt idx="0">
                  <c:v>0.62</c:v>
                </c:pt>
              </c:numCache>
            </c:numRef>
          </c:val>
          <c:extLst>
            <c:ext xmlns:c16="http://schemas.microsoft.com/office/drawing/2014/chart" uri="{C3380CC4-5D6E-409C-BE32-E72D297353CC}">
              <c16:uniqueId val="{00000001-2CE7-443A-9986-0FC70AE2FE73}"/>
            </c:ext>
          </c:extLst>
        </c:ser>
        <c:dLbls>
          <c:showLegendKey val="0"/>
          <c:showVal val="0"/>
          <c:showCatName val="0"/>
          <c:showSerName val="0"/>
          <c:showPercent val="0"/>
          <c:showBubbleSize val="0"/>
        </c:dLbls>
        <c:gapWidth val="150"/>
        <c:overlap val="100"/>
        <c:axId val="801163648"/>
        <c:axId val="801164064"/>
      </c:barChart>
      <c:catAx>
        <c:axId val="801163648"/>
        <c:scaling>
          <c:orientation val="minMax"/>
        </c:scaling>
        <c:delete val="1"/>
        <c:axPos val="l"/>
        <c:majorTickMark val="none"/>
        <c:minorTickMark val="none"/>
        <c:tickLblPos val="nextTo"/>
        <c:crossAx val="801164064"/>
        <c:crosses val="autoZero"/>
        <c:auto val="1"/>
        <c:lblAlgn val="ctr"/>
        <c:lblOffset val="100"/>
        <c:noMultiLvlLbl val="0"/>
      </c:catAx>
      <c:valAx>
        <c:axId val="801164064"/>
        <c:scaling>
          <c:orientation val="minMax"/>
        </c:scaling>
        <c:delete val="1"/>
        <c:axPos val="b"/>
        <c:numFmt formatCode="0%" sourceLinked="1"/>
        <c:majorTickMark val="none"/>
        <c:minorTickMark val="none"/>
        <c:tickLblPos val="nextTo"/>
        <c:crossAx val="80116364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2.6462732604955541E-3"/>
          <c:w val="1"/>
          <c:h val="0.86323598650022226"/>
        </c:manualLayout>
      </c:layout>
      <c:doughnutChart>
        <c:varyColors val="1"/>
        <c:ser>
          <c:idx val="4"/>
          <c:order val="0"/>
          <c:val>
            <c:numRef>
              <c:f>'Pivot Table'!$I$22:$I$23</c:f>
              <c:numCache>
                <c:formatCode>0.00%</c:formatCode>
                <c:ptCount val="2"/>
                <c:pt idx="0">
                  <c:v>0.48</c:v>
                </c:pt>
                <c:pt idx="1">
                  <c:v>0.52</c:v>
                </c:pt>
              </c:numCache>
            </c:numRef>
          </c:val>
          <c:extLst>
            <c:ext xmlns:c16="http://schemas.microsoft.com/office/drawing/2014/chart" uri="{C3380CC4-5D6E-409C-BE32-E72D297353CC}">
              <c16:uniqueId val="{0000001C-1299-4B18-8EC7-51C1EE082A29}"/>
            </c:ext>
          </c:extLst>
        </c:ser>
        <c:ser>
          <c:idx val="5"/>
          <c:order val="1"/>
          <c:val>
            <c:numRef>
              <c:f>'Pivot Table'!$I$22:$I$23</c:f>
              <c:numCache>
                <c:formatCode>0.00%</c:formatCode>
                <c:ptCount val="2"/>
                <c:pt idx="0">
                  <c:v>0.48</c:v>
                </c:pt>
                <c:pt idx="1">
                  <c:v>0.52</c:v>
                </c:pt>
              </c:numCache>
            </c:numRef>
          </c:val>
          <c:extLst>
            <c:ext xmlns:c16="http://schemas.microsoft.com/office/drawing/2014/chart" uri="{C3380CC4-5D6E-409C-BE32-E72D297353CC}">
              <c16:uniqueId val="{0000001D-1299-4B18-8EC7-51C1EE082A29}"/>
            </c:ext>
          </c:extLst>
        </c:ser>
        <c:ser>
          <c:idx val="6"/>
          <c:order val="2"/>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1F-1299-4B18-8EC7-51C1EE082A2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20-1299-4B18-8EC7-51C1EE082A29}"/>
              </c:ext>
            </c:extLst>
          </c:dPt>
          <c:val>
            <c:numRef>
              <c:f>'Pivot Table'!$I$22:$I$23</c:f>
              <c:numCache>
                <c:formatCode>0.00%</c:formatCode>
                <c:ptCount val="2"/>
                <c:pt idx="0">
                  <c:v>0.48</c:v>
                </c:pt>
                <c:pt idx="1">
                  <c:v>0.52</c:v>
                </c:pt>
              </c:numCache>
            </c:numRef>
          </c:val>
          <c:extLst>
            <c:ext xmlns:c16="http://schemas.microsoft.com/office/drawing/2014/chart" uri="{C3380CC4-5D6E-409C-BE32-E72D297353CC}">
              <c16:uniqueId val="{0000001E-1299-4B18-8EC7-51C1EE082A29}"/>
            </c:ext>
          </c:extLst>
        </c:ser>
        <c:ser>
          <c:idx val="7"/>
          <c:order val="3"/>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22-1299-4B18-8EC7-51C1EE082A2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23-1299-4B18-8EC7-51C1EE082A29}"/>
              </c:ext>
            </c:extLst>
          </c:dPt>
          <c:val>
            <c:numRef>
              <c:f>'Pivot Table'!$I$22:$I$23</c:f>
              <c:numCache>
                <c:formatCode>0.00%</c:formatCode>
                <c:ptCount val="2"/>
                <c:pt idx="0">
                  <c:v>0.48</c:v>
                </c:pt>
                <c:pt idx="1">
                  <c:v>0.52</c:v>
                </c:pt>
              </c:numCache>
            </c:numRef>
          </c:val>
          <c:extLst>
            <c:ext xmlns:c16="http://schemas.microsoft.com/office/drawing/2014/chart" uri="{C3380CC4-5D6E-409C-BE32-E72D297353CC}">
              <c16:uniqueId val="{00000021-1299-4B18-8EC7-51C1EE082A29}"/>
            </c:ext>
          </c:extLst>
        </c:ser>
        <c:ser>
          <c:idx val="2"/>
          <c:order val="4"/>
          <c:val>
            <c:numRef>
              <c:f>'Pivot Table'!$I$22:$I$23</c:f>
              <c:numCache>
                <c:formatCode>0.00%</c:formatCode>
                <c:ptCount val="2"/>
                <c:pt idx="0">
                  <c:v>0.48</c:v>
                </c:pt>
                <c:pt idx="1">
                  <c:v>0.52</c:v>
                </c:pt>
              </c:numCache>
            </c:numRef>
          </c:val>
          <c:extLst>
            <c:ext xmlns:c16="http://schemas.microsoft.com/office/drawing/2014/chart" uri="{C3380CC4-5D6E-409C-BE32-E72D297353CC}">
              <c16:uniqueId val="{0000000D-1299-4B18-8EC7-51C1EE082A29}"/>
            </c:ext>
          </c:extLst>
        </c:ser>
        <c:ser>
          <c:idx val="3"/>
          <c:order val="5"/>
          <c:val>
            <c:numRef>
              <c:f>'Pivot Table'!$I$22:$I$23</c:f>
              <c:numCache>
                <c:formatCode>0.00%</c:formatCode>
                <c:ptCount val="2"/>
                <c:pt idx="0">
                  <c:v>0.48</c:v>
                </c:pt>
                <c:pt idx="1">
                  <c:v>0.52</c:v>
                </c:pt>
              </c:numCache>
            </c:numRef>
          </c:val>
          <c:extLst>
            <c:ext xmlns:c16="http://schemas.microsoft.com/office/drawing/2014/chart" uri="{C3380CC4-5D6E-409C-BE32-E72D297353CC}">
              <c16:uniqueId val="{0000000F-1299-4B18-8EC7-51C1EE082A29}"/>
            </c:ext>
          </c:extLst>
        </c:ser>
        <c:ser>
          <c:idx val="1"/>
          <c:order val="6"/>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12-1299-4B18-8EC7-51C1EE082A2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14-1299-4B18-8EC7-51C1EE082A29}"/>
              </c:ext>
            </c:extLst>
          </c:dPt>
          <c:val>
            <c:numRef>
              <c:f>'Pivot Table'!$I$22:$I$23</c:f>
              <c:numCache>
                <c:formatCode>0.00%</c:formatCode>
                <c:ptCount val="2"/>
                <c:pt idx="0">
                  <c:v>0.48</c:v>
                </c:pt>
                <c:pt idx="1">
                  <c:v>0.52</c:v>
                </c:pt>
              </c:numCache>
            </c:numRef>
          </c:val>
          <c:extLst>
            <c:ext xmlns:c16="http://schemas.microsoft.com/office/drawing/2014/chart" uri="{C3380CC4-5D6E-409C-BE32-E72D297353CC}">
              <c16:uniqueId val="{00000015-1299-4B18-8EC7-51C1EE082A29}"/>
            </c:ext>
          </c:extLst>
        </c:ser>
        <c:ser>
          <c:idx val="0"/>
          <c:order val="7"/>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18-1299-4B18-8EC7-51C1EE082A2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1A-1299-4B18-8EC7-51C1EE082A29}"/>
              </c:ext>
            </c:extLst>
          </c:dPt>
          <c:val>
            <c:numRef>
              <c:f>'Pivot Table'!$I$22:$I$23</c:f>
              <c:numCache>
                <c:formatCode>0.00%</c:formatCode>
                <c:ptCount val="2"/>
                <c:pt idx="0">
                  <c:v>0.48</c:v>
                </c:pt>
                <c:pt idx="1">
                  <c:v>0.52</c:v>
                </c:pt>
              </c:numCache>
            </c:numRef>
          </c:val>
          <c:extLst>
            <c:ext xmlns:c16="http://schemas.microsoft.com/office/drawing/2014/chart" uri="{C3380CC4-5D6E-409C-BE32-E72D297353CC}">
              <c16:uniqueId val="{0000001B-1299-4B18-8EC7-51C1EE082A2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a:noFill/>
    </a:ln>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8.8888947992744397E-2"/>
          <c:w val="0.86828813063146848"/>
          <c:h val="0.91111049733929916"/>
        </c:manualLayout>
      </c:layout>
      <c:doughnutChart>
        <c:varyColors val="1"/>
        <c:ser>
          <c:idx val="2"/>
          <c:order val="0"/>
          <c:val>
            <c:numRef>
              <c:f>'Pivot Table'!$I$22:$I$23</c:f>
              <c:numCache>
                <c:formatCode>0.00%</c:formatCode>
                <c:ptCount val="2"/>
                <c:pt idx="0">
                  <c:v>0.48</c:v>
                </c:pt>
                <c:pt idx="1">
                  <c:v>0.52</c:v>
                </c:pt>
              </c:numCache>
            </c:numRef>
          </c:val>
          <c:extLst>
            <c:ext xmlns:c16="http://schemas.microsoft.com/office/drawing/2014/chart" uri="{C3380CC4-5D6E-409C-BE32-E72D297353CC}">
              <c16:uniqueId val="{00000000-FB16-4B41-A9C4-2EBA0FBC15E9}"/>
            </c:ext>
          </c:extLst>
        </c:ser>
        <c:ser>
          <c:idx val="3"/>
          <c:order val="1"/>
          <c:val>
            <c:numRef>
              <c:f>'Pivot Table'!$I$22:$I$23</c:f>
              <c:numCache>
                <c:formatCode>0.00%</c:formatCode>
                <c:ptCount val="2"/>
                <c:pt idx="0">
                  <c:v>0.48</c:v>
                </c:pt>
                <c:pt idx="1">
                  <c:v>0.52</c:v>
                </c:pt>
              </c:numCache>
            </c:numRef>
          </c:val>
          <c:extLst>
            <c:ext xmlns:c16="http://schemas.microsoft.com/office/drawing/2014/chart" uri="{C3380CC4-5D6E-409C-BE32-E72D297353CC}">
              <c16:uniqueId val="{00000001-FB16-4B41-A9C4-2EBA0FBC15E9}"/>
            </c:ext>
          </c:extLst>
        </c:ser>
        <c:ser>
          <c:idx val="1"/>
          <c:order val="2"/>
          <c:spPr>
            <a:solidFill>
              <a:schemeClr val="bg2">
                <a:lumMod val="50000"/>
              </a:schemeClr>
            </a:solidFill>
          </c:spPr>
          <c:dPt>
            <c:idx val="0"/>
            <c:bubble3D val="0"/>
            <c:spPr>
              <a:solidFill>
                <a:schemeClr val="bg2">
                  <a:lumMod val="50000"/>
                </a:schemeClr>
              </a:solidFill>
              <a:ln>
                <a:noFill/>
              </a:ln>
              <a:effectLst/>
            </c:spPr>
            <c:extLst>
              <c:ext xmlns:c16="http://schemas.microsoft.com/office/drawing/2014/chart" uri="{C3380CC4-5D6E-409C-BE32-E72D297353CC}">
                <c16:uniqueId val="{00000003-FB16-4B41-A9C4-2EBA0FBC15E9}"/>
              </c:ext>
            </c:extLst>
          </c:dPt>
          <c:dPt>
            <c:idx val="1"/>
            <c:bubble3D val="0"/>
            <c:spPr>
              <a:solidFill>
                <a:schemeClr val="bg2">
                  <a:lumMod val="50000"/>
                </a:schemeClr>
              </a:solidFill>
              <a:ln>
                <a:noFill/>
              </a:ln>
              <a:effectLst/>
            </c:spPr>
            <c:extLst>
              <c:ext xmlns:c16="http://schemas.microsoft.com/office/drawing/2014/chart" uri="{C3380CC4-5D6E-409C-BE32-E72D297353CC}">
                <c16:uniqueId val="{00000005-FB16-4B41-A9C4-2EBA0FBC15E9}"/>
              </c:ext>
            </c:extLst>
          </c:dPt>
          <c:val>
            <c:numRef>
              <c:f>'Pivot Table'!$I$22:$I$23</c:f>
              <c:numCache>
                <c:formatCode>0.00%</c:formatCode>
                <c:ptCount val="2"/>
                <c:pt idx="0">
                  <c:v>0.48</c:v>
                </c:pt>
                <c:pt idx="1">
                  <c:v>0.52</c:v>
                </c:pt>
              </c:numCache>
            </c:numRef>
          </c:val>
          <c:extLst>
            <c:ext xmlns:c16="http://schemas.microsoft.com/office/drawing/2014/chart" uri="{C3380CC4-5D6E-409C-BE32-E72D297353CC}">
              <c16:uniqueId val="{00000006-FB16-4B41-A9C4-2EBA0FBC15E9}"/>
            </c:ext>
          </c:extLst>
        </c:ser>
        <c:ser>
          <c:idx val="0"/>
          <c:order val="3"/>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8-FB16-4B41-A9C4-2EBA0FBC15E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A-FB16-4B41-A9C4-2EBA0FBC15E9}"/>
              </c:ext>
            </c:extLst>
          </c:dPt>
          <c:val>
            <c:numRef>
              <c:f>'Pivot Table'!$I$22:$I$23</c:f>
              <c:numCache>
                <c:formatCode>0.00%</c:formatCode>
                <c:ptCount val="2"/>
                <c:pt idx="0">
                  <c:v>0.48</c:v>
                </c:pt>
                <c:pt idx="1">
                  <c:v>0.52</c:v>
                </c:pt>
              </c:numCache>
            </c:numRef>
          </c:val>
          <c:extLst>
            <c:ext xmlns:c16="http://schemas.microsoft.com/office/drawing/2014/chart" uri="{C3380CC4-5D6E-409C-BE32-E72D297353CC}">
              <c16:uniqueId val="{0000000B-FB16-4B41-A9C4-2EBA0FBC15E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a:noFill/>
    </a:ln>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5.xml"/><Relationship Id="rId7" Type="http://schemas.openxmlformats.org/officeDocument/2006/relationships/chart" Target="../charts/chart8.xml"/><Relationship Id="rId12" Type="http://schemas.openxmlformats.org/officeDocument/2006/relationships/chart" Target="../charts/chart11.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image" Target="../media/image1.png"/><Relationship Id="rId11" Type="http://schemas.openxmlformats.org/officeDocument/2006/relationships/image" Target="../media/image3.png"/><Relationship Id="rId5" Type="http://schemas.openxmlformats.org/officeDocument/2006/relationships/chart" Target="../charts/chart7.xml"/><Relationship Id="rId10" Type="http://schemas.openxmlformats.org/officeDocument/2006/relationships/chart" Target="../charts/chart10.xml"/><Relationship Id="rId4" Type="http://schemas.openxmlformats.org/officeDocument/2006/relationships/chart" Target="../charts/chart6.xml"/><Relationship Id="rId9"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8</xdr:col>
      <xdr:colOff>260350</xdr:colOff>
      <xdr:row>12</xdr:row>
      <xdr:rowOff>6350</xdr:rowOff>
    </xdr:from>
    <xdr:ext cx="269304" cy="252185"/>
    <xdr:sp macro="" textlink="">
      <xdr:nvSpPr>
        <xdr:cNvPr id="2" name="TextBox 1"/>
        <xdr:cNvSpPr txBox="1"/>
      </xdr:nvSpPr>
      <xdr:spPr>
        <a:xfrm>
          <a:off x="7112000" y="2139950"/>
          <a:ext cx="269304" cy="2521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t> </a:t>
          </a:r>
          <a:endParaRPr lang="en-US" sz="1100"/>
        </a:p>
      </xdr:txBody>
    </xdr:sp>
    <xdr:clientData/>
  </xdr:oneCellAnchor>
  <xdr:twoCellAnchor>
    <xdr:from>
      <xdr:col>17</xdr:col>
      <xdr:colOff>457200</xdr:colOff>
      <xdr:row>9</xdr:row>
      <xdr:rowOff>177799</xdr:rowOff>
    </xdr:from>
    <xdr:to>
      <xdr:col>20</xdr:col>
      <xdr:colOff>19050</xdr:colOff>
      <xdr:row>20</xdr:row>
      <xdr:rowOff>142874</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21</xdr:col>
      <xdr:colOff>120650</xdr:colOff>
      <xdr:row>5</xdr:row>
      <xdr:rowOff>114301</xdr:rowOff>
    </xdr:from>
    <xdr:to>
      <xdr:col>22</xdr:col>
      <xdr:colOff>679450</xdr:colOff>
      <xdr:row>10</xdr:row>
      <xdr:rowOff>146050</xdr:rowOff>
    </xdr:to>
    <mc:AlternateContent xmlns:mc="http://schemas.openxmlformats.org/markup-compatibility/2006" xmlns:a14="http://schemas.microsoft.com/office/drawing/2010/main">
      <mc:Choice Requires="a14">
        <xdr:graphicFrame macro="">
          <xdr:nvGraphicFramePr>
            <xdr:cNvPr id="19"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8999200" y="1003301"/>
              <a:ext cx="1219200" cy="920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622300</xdr:colOff>
      <xdr:row>5</xdr:row>
      <xdr:rowOff>158751</xdr:rowOff>
    </xdr:from>
    <xdr:to>
      <xdr:col>24</xdr:col>
      <xdr:colOff>120650</xdr:colOff>
      <xdr:row>15</xdr:row>
      <xdr:rowOff>120650</xdr:rowOff>
    </xdr:to>
    <mc:AlternateContent xmlns:mc="http://schemas.openxmlformats.org/markup-compatibility/2006">
      <mc:Choice xmlns:a14="http://schemas.microsoft.com/office/drawing/2010/main" Requires="a14">
        <xdr:graphicFrame macro="">
          <xdr:nvGraphicFramePr>
            <xdr:cNvPr id="20" name="Department"/>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21126450" y="1047751"/>
              <a:ext cx="1612900" cy="1739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25</xdr:col>
      <xdr:colOff>882650</xdr:colOff>
      <xdr:row>6</xdr:row>
      <xdr:rowOff>107950</xdr:rowOff>
    </xdr:from>
    <xdr:to>
      <xdr:col>29</xdr:col>
      <xdr:colOff>381000</xdr:colOff>
      <xdr:row>22</xdr:row>
      <xdr:rowOff>6350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132014</xdr:colOff>
      <xdr:row>18</xdr:row>
      <xdr:rowOff>97256</xdr:rowOff>
    </xdr:from>
    <xdr:to>
      <xdr:col>14</xdr:col>
      <xdr:colOff>303464</xdr:colOff>
      <xdr:row>22</xdr:row>
      <xdr:rowOff>90905</xdr:rowOff>
    </xdr:to>
    <xdr:sp macro="" textlink="">
      <xdr:nvSpPr>
        <xdr:cNvPr id="2" name="Rounded Rectangle 1"/>
        <xdr:cNvSpPr/>
      </xdr:nvSpPr>
      <xdr:spPr>
        <a:xfrm>
          <a:off x="8712869" y="3539624"/>
          <a:ext cx="831516" cy="695492"/>
        </a:xfrm>
        <a:prstGeom prst="roundRect">
          <a:avLst/>
        </a:prstGeom>
        <a:solidFill>
          <a:schemeClr val="tx1">
            <a:lumMod val="75000"/>
            <a:lumOff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13</xdr:col>
      <xdr:colOff>93914</xdr:colOff>
      <xdr:row>18</xdr:row>
      <xdr:rowOff>80880</xdr:rowOff>
    </xdr:from>
    <xdr:ext cx="977900" cy="419100"/>
    <xdr:sp macro="" textlink="">
      <xdr:nvSpPr>
        <xdr:cNvPr id="3" name="TextBox 2"/>
        <xdr:cNvSpPr txBox="1"/>
      </xdr:nvSpPr>
      <xdr:spPr>
        <a:xfrm>
          <a:off x="8674769" y="3523248"/>
          <a:ext cx="977900" cy="41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1000" b="1">
              <a:solidFill>
                <a:schemeClr val="bg1"/>
              </a:solidFill>
              <a:latin typeface="Arial" panose="020B0604020202020204" pitchFamily="34" charset="0"/>
              <a:cs typeface="Arial" panose="020B0604020202020204" pitchFamily="34" charset="0"/>
            </a:rPr>
            <a:t>Part Time </a:t>
          </a:r>
        </a:p>
        <a:p>
          <a:pPr algn="ctr"/>
          <a:r>
            <a:rPr lang="en-US" sz="1000" b="1">
              <a:solidFill>
                <a:schemeClr val="bg1"/>
              </a:solidFill>
              <a:latin typeface="Arial" panose="020B0604020202020204" pitchFamily="34" charset="0"/>
              <a:cs typeface="Arial" panose="020B0604020202020204" pitchFamily="34" charset="0"/>
            </a:rPr>
            <a:t>Employees</a:t>
          </a:r>
        </a:p>
      </xdr:txBody>
    </xdr:sp>
    <xdr:clientData/>
  </xdr:oneCellAnchor>
  <xdr:oneCellAnchor>
    <xdr:from>
      <xdr:col>12</xdr:col>
      <xdr:colOff>76200</xdr:colOff>
      <xdr:row>3</xdr:row>
      <xdr:rowOff>38100</xdr:rowOff>
    </xdr:from>
    <xdr:ext cx="184731" cy="239809"/>
    <xdr:sp macro="" textlink="">
      <xdr:nvSpPr>
        <xdr:cNvPr id="4" name="TextBox 3"/>
        <xdr:cNvSpPr txBox="1"/>
      </xdr:nvSpPr>
      <xdr:spPr>
        <a:xfrm>
          <a:off x="7996989" y="564482"/>
          <a:ext cx="184731"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endParaRPr lang="en-US" sz="1000" b="1">
            <a:solidFill>
              <a:schemeClr val="bg1"/>
            </a:solidFill>
            <a:latin typeface="Arial" panose="020B0604020202020204" pitchFamily="34" charset="0"/>
            <a:ea typeface="+mn-ea"/>
            <a:cs typeface="Arial" panose="020B0604020202020204" pitchFamily="34" charset="0"/>
          </a:endParaRPr>
        </a:p>
      </xdr:txBody>
    </xdr:sp>
    <xdr:clientData/>
  </xdr:oneCellAnchor>
  <xdr:oneCellAnchor>
    <xdr:from>
      <xdr:col>13</xdr:col>
      <xdr:colOff>307807</xdr:colOff>
      <xdr:row>20</xdr:row>
      <xdr:rowOff>66176</xdr:rowOff>
    </xdr:from>
    <xdr:ext cx="527050" cy="355599"/>
    <xdr:sp macro="" textlink="">
      <xdr:nvSpPr>
        <xdr:cNvPr id="5" name="TextBox 4"/>
        <xdr:cNvSpPr txBox="1"/>
      </xdr:nvSpPr>
      <xdr:spPr>
        <a:xfrm>
          <a:off x="8888662" y="3859465"/>
          <a:ext cx="527050" cy="3555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800" b="1" i="0" u="none" strike="noStrike">
              <a:solidFill>
                <a:schemeClr val="accent2"/>
              </a:solidFill>
              <a:effectLst/>
              <a:latin typeface="Arial" panose="020B0604020202020204" pitchFamily="34" charset="0"/>
              <a:ea typeface="+mn-ea"/>
              <a:cs typeface="Arial" panose="020B0604020202020204" pitchFamily="34" charset="0"/>
            </a:rPr>
            <a:t>13</a:t>
          </a:r>
          <a:r>
            <a:rPr lang="en-US" sz="2400" b="1">
              <a:solidFill>
                <a:schemeClr val="bg1"/>
              </a:solidFill>
            </a:rPr>
            <a:t> </a:t>
          </a:r>
        </a:p>
      </xdr:txBody>
    </xdr:sp>
    <xdr:clientData/>
  </xdr:oneCellAnchor>
  <xdr:twoCellAnchor>
    <xdr:from>
      <xdr:col>13</xdr:col>
      <xdr:colOff>119647</xdr:colOff>
      <xdr:row>23</xdr:row>
      <xdr:rowOff>77537</xdr:rowOff>
    </xdr:from>
    <xdr:to>
      <xdr:col>14</xdr:col>
      <xdr:colOff>272047</xdr:colOff>
      <xdr:row>27</xdr:row>
      <xdr:rowOff>79208</xdr:rowOff>
    </xdr:to>
    <xdr:sp macro="" textlink="">
      <xdr:nvSpPr>
        <xdr:cNvPr id="6" name="Rounded Rectangle 5"/>
        <xdr:cNvSpPr/>
      </xdr:nvSpPr>
      <xdr:spPr>
        <a:xfrm>
          <a:off x="8700502" y="4397208"/>
          <a:ext cx="812466" cy="703513"/>
        </a:xfrm>
        <a:prstGeom prst="roundRect">
          <a:avLst/>
        </a:prstGeom>
        <a:solidFill>
          <a:schemeClr val="tx1">
            <a:lumMod val="75000"/>
            <a:lumOff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240297</xdr:colOff>
      <xdr:row>23</xdr:row>
      <xdr:rowOff>73192</xdr:rowOff>
    </xdr:from>
    <xdr:to>
      <xdr:col>12</xdr:col>
      <xdr:colOff>436814</xdr:colOff>
      <xdr:row>27</xdr:row>
      <xdr:rowOff>93913</xdr:rowOff>
    </xdr:to>
    <xdr:sp macro="" textlink="">
      <xdr:nvSpPr>
        <xdr:cNvPr id="7" name="Rounded Rectangle 6"/>
        <xdr:cNvSpPr/>
      </xdr:nvSpPr>
      <xdr:spPr>
        <a:xfrm>
          <a:off x="7501021" y="4392863"/>
          <a:ext cx="856582" cy="722563"/>
        </a:xfrm>
        <a:prstGeom prst="roundRect">
          <a:avLst/>
        </a:prstGeom>
        <a:solidFill>
          <a:schemeClr val="tx1">
            <a:lumMod val="75000"/>
            <a:lumOff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13</xdr:col>
      <xdr:colOff>38100</xdr:colOff>
      <xdr:row>23</xdr:row>
      <xdr:rowOff>64836</xdr:rowOff>
    </xdr:from>
    <xdr:ext cx="965200" cy="438912"/>
    <xdr:sp macro="" textlink="">
      <xdr:nvSpPr>
        <xdr:cNvPr id="10" name="TextBox 9"/>
        <xdr:cNvSpPr txBox="1"/>
      </xdr:nvSpPr>
      <xdr:spPr>
        <a:xfrm>
          <a:off x="8618955" y="4384507"/>
          <a:ext cx="965200" cy="4389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indent="0" algn="ctr"/>
          <a:r>
            <a:rPr lang="en-US" sz="1000" b="1">
              <a:solidFill>
                <a:schemeClr val="bg1"/>
              </a:solidFill>
              <a:latin typeface="Arial" panose="020B0604020202020204" pitchFamily="34" charset="0"/>
              <a:ea typeface="+mn-ea"/>
              <a:cs typeface="Arial" panose="020B0604020202020204" pitchFamily="34" charset="0"/>
            </a:rPr>
            <a:t>Full Time </a:t>
          </a:r>
        </a:p>
        <a:p>
          <a:pPr marL="0" indent="0" algn="ctr"/>
          <a:r>
            <a:rPr lang="en-US" sz="1000" b="1">
              <a:solidFill>
                <a:schemeClr val="bg1"/>
              </a:solidFill>
              <a:latin typeface="Arial" panose="020B0604020202020204" pitchFamily="34" charset="0"/>
              <a:ea typeface="+mn-ea"/>
              <a:cs typeface="Arial" panose="020B0604020202020204" pitchFamily="34" charset="0"/>
            </a:rPr>
            <a:t>Employees</a:t>
          </a:r>
        </a:p>
      </xdr:txBody>
    </xdr:sp>
    <xdr:clientData/>
  </xdr:oneCellAnchor>
  <xdr:oneCellAnchor>
    <xdr:from>
      <xdr:col>13</xdr:col>
      <xdr:colOff>215900</xdr:colOff>
      <xdr:row>4</xdr:row>
      <xdr:rowOff>165100</xdr:rowOff>
    </xdr:from>
    <xdr:ext cx="184731" cy="252185"/>
    <xdr:sp macro="" textlink="">
      <xdr:nvSpPr>
        <xdr:cNvPr id="11" name="TextBox 10"/>
        <xdr:cNvSpPr txBox="1"/>
      </xdr:nvSpPr>
      <xdr:spPr>
        <a:xfrm>
          <a:off x="8801100" y="876300"/>
          <a:ext cx="184731" cy="2521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13</xdr:col>
      <xdr:colOff>334211</xdr:colOff>
      <xdr:row>25</xdr:row>
      <xdr:rowOff>41776</xdr:rowOff>
    </xdr:from>
    <xdr:ext cx="616619" cy="292100"/>
    <xdr:sp macro="" textlink="">
      <xdr:nvSpPr>
        <xdr:cNvPr id="12" name="TextBox 11"/>
        <xdr:cNvSpPr txBox="1"/>
      </xdr:nvSpPr>
      <xdr:spPr>
        <a:xfrm>
          <a:off x="12156908" y="4954671"/>
          <a:ext cx="616619" cy="292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800" b="1" i="0" u="none" strike="noStrike">
              <a:solidFill>
                <a:schemeClr val="accent2"/>
              </a:solidFill>
              <a:effectLst/>
              <a:latin typeface="Arial" panose="020B0604020202020204" pitchFamily="34" charset="0"/>
              <a:ea typeface="+mn-ea"/>
              <a:cs typeface="Arial" panose="020B0604020202020204" pitchFamily="34" charset="0"/>
            </a:rPr>
            <a:t>2</a:t>
          </a:r>
          <a:r>
            <a:rPr lang="en-US" sz="2400" b="1" i="0" u="none" strike="noStrike">
              <a:solidFill>
                <a:schemeClr val="accent2"/>
              </a:solidFill>
              <a:effectLst/>
              <a:latin typeface="+mn-lt"/>
              <a:ea typeface="+mn-ea"/>
              <a:cs typeface="+mn-cs"/>
            </a:rPr>
            <a:t>0</a:t>
          </a:r>
          <a:r>
            <a:rPr lang="en-US" sz="1200">
              <a:solidFill>
                <a:schemeClr val="bg1"/>
              </a:solidFill>
            </a:rPr>
            <a:t> </a:t>
          </a:r>
        </a:p>
      </xdr:txBody>
    </xdr:sp>
    <xdr:clientData/>
  </xdr:oneCellAnchor>
  <xdr:oneCellAnchor>
    <xdr:from>
      <xdr:col>11</xdr:col>
      <xdr:colOff>186489</xdr:colOff>
      <xdr:row>23</xdr:row>
      <xdr:rowOff>73191</xdr:rowOff>
    </xdr:from>
    <xdr:ext cx="969264" cy="438912"/>
    <xdr:sp macro="" textlink="">
      <xdr:nvSpPr>
        <xdr:cNvPr id="13" name="TextBox 12"/>
        <xdr:cNvSpPr txBox="1"/>
      </xdr:nvSpPr>
      <xdr:spPr>
        <a:xfrm>
          <a:off x="7447213" y="4392862"/>
          <a:ext cx="969264" cy="4389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indent="0" algn="ctr"/>
          <a:r>
            <a:rPr lang="en-US" sz="1000" b="1">
              <a:solidFill>
                <a:schemeClr val="bg1"/>
              </a:solidFill>
              <a:latin typeface="Arial" panose="020B0604020202020204" pitchFamily="34" charset="0"/>
              <a:ea typeface="+mn-ea"/>
              <a:cs typeface="Arial" panose="020B0604020202020204" pitchFamily="34" charset="0"/>
            </a:rPr>
            <a:t>Contracts</a:t>
          </a:r>
        </a:p>
        <a:p>
          <a:pPr marL="0" indent="0" algn="ctr"/>
          <a:r>
            <a:rPr lang="en-US" sz="1000" b="1">
              <a:solidFill>
                <a:schemeClr val="bg1"/>
              </a:solidFill>
              <a:latin typeface="Arial" panose="020B0604020202020204" pitchFamily="34" charset="0"/>
              <a:ea typeface="+mn-ea"/>
              <a:cs typeface="Arial" panose="020B0604020202020204" pitchFamily="34" charset="0"/>
            </a:rPr>
            <a:t>Employees</a:t>
          </a:r>
        </a:p>
      </xdr:txBody>
    </xdr:sp>
    <xdr:clientData/>
  </xdr:oneCellAnchor>
  <xdr:oneCellAnchor>
    <xdr:from>
      <xdr:col>11</xdr:col>
      <xdr:colOff>538412</xdr:colOff>
      <xdr:row>25</xdr:row>
      <xdr:rowOff>85225</xdr:rowOff>
    </xdr:from>
    <xdr:ext cx="508000" cy="290762"/>
    <xdr:sp macro="" textlink="">
      <xdr:nvSpPr>
        <xdr:cNvPr id="14" name="TextBox 13"/>
        <xdr:cNvSpPr txBox="1"/>
      </xdr:nvSpPr>
      <xdr:spPr>
        <a:xfrm>
          <a:off x="7799136" y="4755817"/>
          <a:ext cx="508000" cy="2907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800" b="1" i="0" u="none" strike="noStrike">
              <a:solidFill>
                <a:schemeClr val="accent2"/>
              </a:solidFill>
              <a:effectLst/>
              <a:latin typeface="Arial" panose="020B0604020202020204" pitchFamily="34" charset="0"/>
              <a:ea typeface="+mn-ea"/>
              <a:cs typeface="Arial" panose="020B0604020202020204" pitchFamily="34" charset="0"/>
            </a:rPr>
            <a:t>17</a:t>
          </a:r>
          <a:r>
            <a:rPr lang="en-US"/>
            <a:t> </a:t>
          </a:r>
          <a:endParaRPr lang="en-US" sz="1100"/>
        </a:p>
      </xdr:txBody>
    </xdr:sp>
    <xdr:clientData/>
  </xdr:oneCellAnchor>
  <xdr:twoCellAnchor>
    <xdr:from>
      <xdr:col>7</xdr:col>
      <xdr:colOff>284079</xdr:colOff>
      <xdr:row>15</xdr:row>
      <xdr:rowOff>0</xdr:rowOff>
    </xdr:from>
    <xdr:to>
      <xdr:col>10</xdr:col>
      <xdr:colOff>576513</xdr:colOff>
      <xdr:row>29</xdr:row>
      <xdr:rowOff>8357</xdr:rowOff>
    </xdr:to>
    <xdr:sp macro="" textlink="">
      <xdr:nvSpPr>
        <xdr:cNvPr id="15" name="Rounded Rectangle 14"/>
        <xdr:cNvSpPr/>
      </xdr:nvSpPr>
      <xdr:spPr>
        <a:xfrm>
          <a:off x="4904540" y="2840789"/>
          <a:ext cx="2272631" cy="2540002"/>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7</xdr:col>
      <xdr:colOff>296444</xdr:colOff>
      <xdr:row>18</xdr:row>
      <xdr:rowOff>131680</xdr:rowOff>
    </xdr:from>
    <xdr:ext cx="825500" cy="239809"/>
    <xdr:sp macro="" textlink="">
      <xdr:nvSpPr>
        <xdr:cNvPr id="17" name="TextBox 16"/>
        <xdr:cNvSpPr txBox="1"/>
      </xdr:nvSpPr>
      <xdr:spPr>
        <a:xfrm>
          <a:off x="4916905" y="3574048"/>
          <a:ext cx="825500"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000" b="1">
              <a:solidFill>
                <a:schemeClr val="bg1"/>
              </a:solidFill>
              <a:latin typeface="Arial" panose="020B0604020202020204" pitchFamily="34" charset="0"/>
              <a:ea typeface="+mn-ea"/>
              <a:cs typeface="Arial" panose="020B0604020202020204" pitchFamily="34" charset="0"/>
            </a:rPr>
            <a:t>Analyst</a:t>
          </a:r>
        </a:p>
      </xdr:txBody>
    </xdr:sp>
    <xdr:clientData/>
  </xdr:oneCellAnchor>
  <xdr:oneCellAnchor>
    <xdr:from>
      <xdr:col>7</xdr:col>
      <xdr:colOff>296778</xdr:colOff>
      <xdr:row>20</xdr:row>
      <xdr:rowOff>105611</xdr:rowOff>
    </xdr:from>
    <xdr:ext cx="825500" cy="239809"/>
    <xdr:sp macro="" textlink="">
      <xdr:nvSpPr>
        <xdr:cNvPr id="18" name="TextBox 17"/>
        <xdr:cNvSpPr txBox="1"/>
      </xdr:nvSpPr>
      <xdr:spPr>
        <a:xfrm>
          <a:off x="4917239" y="3898900"/>
          <a:ext cx="825500"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000" b="1">
              <a:solidFill>
                <a:schemeClr val="bg1"/>
              </a:solidFill>
              <a:latin typeface="Arial" panose="020B0604020202020204" pitchFamily="34" charset="0"/>
              <a:ea typeface="+mn-ea"/>
              <a:cs typeface="Arial" panose="020B0604020202020204" pitchFamily="34" charset="0"/>
            </a:rPr>
            <a:t>Designer</a:t>
          </a:r>
        </a:p>
      </xdr:txBody>
    </xdr:sp>
    <xdr:clientData/>
  </xdr:oneCellAnchor>
  <xdr:oneCellAnchor>
    <xdr:from>
      <xdr:col>7</xdr:col>
      <xdr:colOff>321845</xdr:colOff>
      <xdr:row>22</xdr:row>
      <xdr:rowOff>173790</xdr:rowOff>
    </xdr:from>
    <xdr:ext cx="806450" cy="247650"/>
    <xdr:sp macro="" textlink="">
      <xdr:nvSpPr>
        <xdr:cNvPr id="19" name="TextBox 18"/>
        <xdr:cNvSpPr txBox="1"/>
      </xdr:nvSpPr>
      <xdr:spPr>
        <a:xfrm>
          <a:off x="4942306" y="4318001"/>
          <a:ext cx="806450"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000" b="1">
              <a:solidFill>
                <a:schemeClr val="bg1"/>
              </a:solidFill>
              <a:latin typeface="Arial" panose="020B0604020202020204" pitchFamily="34" charset="0"/>
              <a:ea typeface="+mn-ea"/>
              <a:cs typeface="Arial" panose="020B0604020202020204" pitchFamily="34" charset="0"/>
            </a:rPr>
            <a:t>Developer</a:t>
          </a:r>
        </a:p>
      </xdr:txBody>
    </xdr:sp>
    <xdr:clientData/>
  </xdr:oneCellAnchor>
  <xdr:oneCellAnchor>
    <xdr:from>
      <xdr:col>7</xdr:col>
      <xdr:colOff>334210</xdr:colOff>
      <xdr:row>25</xdr:row>
      <xdr:rowOff>69516</xdr:rowOff>
    </xdr:from>
    <xdr:ext cx="1117600" cy="209550"/>
    <xdr:sp macro="" textlink="">
      <xdr:nvSpPr>
        <xdr:cNvPr id="20" name="TextBox 19"/>
        <xdr:cNvSpPr txBox="1"/>
      </xdr:nvSpPr>
      <xdr:spPr>
        <a:xfrm>
          <a:off x="4954671" y="4740108"/>
          <a:ext cx="1117600" cy="2095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000" b="1">
              <a:solidFill>
                <a:schemeClr val="bg1"/>
              </a:solidFill>
              <a:latin typeface="Arial" panose="020B0604020202020204" pitchFamily="34" charset="0"/>
              <a:ea typeface="+mn-ea"/>
              <a:cs typeface="Arial" panose="020B0604020202020204" pitchFamily="34" charset="0"/>
            </a:rPr>
            <a:t>HR</a:t>
          </a:r>
          <a:r>
            <a:rPr lang="en-US" sz="1000" b="1" baseline="0">
              <a:solidFill>
                <a:schemeClr val="bg1"/>
              </a:solidFill>
              <a:latin typeface="Arial" panose="020B0604020202020204" pitchFamily="34" charset="0"/>
              <a:ea typeface="+mn-ea"/>
              <a:cs typeface="Arial" panose="020B0604020202020204" pitchFamily="34" charset="0"/>
            </a:rPr>
            <a:t> Specialist</a:t>
          </a:r>
          <a:endParaRPr lang="en-US" sz="1000" b="1">
            <a:solidFill>
              <a:schemeClr val="bg1"/>
            </a:solidFill>
            <a:latin typeface="Arial" panose="020B0604020202020204" pitchFamily="34" charset="0"/>
            <a:ea typeface="+mn-ea"/>
            <a:cs typeface="Arial" panose="020B0604020202020204" pitchFamily="34" charset="0"/>
          </a:endParaRPr>
        </a:p>
      </xdr:txBody>
    </xdr:sp>
    <xdr:clientData/>
  </xdr:oneCellAnchor>
  <xdr:oneCellAnchor>
    <xdr:from>
      <xdr:col>7</xdr:col>
      <xdr:colOff>367965</xdr:colOff>
      <xdr:row>27</xdr:row>
      <xdr:rowOff>39436</xdr:rowOff>
    </xdr:from>
    <xdr:ext cx="825500" cy="239809"/>
    <xdr:sp macro="" textlink="">
      <xdr:nvSpPr>
        <xdr:cNvPr id="21" name="TextBox 20"/>
        <xdr:cNvSpPr txBox="1"/>
      </xdr:nvSpPr>
      <xdr:spPr>
        <a:xfrm>
          <a:off x="4988426" y="5060949"/>
          <a:ext cx="825500"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000" b="1">
              <a:solidFill>
                <a:schemeClr val="bg1"/>
              </a:solidFill>
              <a:latin typeface="Arial" panose="020B0604020202020204" pitchFamily="34" charset="0"/>
              <a:ea typeface="+mn-ea"/>
              <a:cs typeface="Arial" panose="020B0604020202020204" pitchFamily="34" charset="0"/>
            </a:rPr>
            <a:t>Manager</a:t>
          </a:r>
          <a:endParaRPr lang="en-US" sz="1050" b="1" i="0" u="none" strike="noStrike">
            <a:solidFill>
              <a:schemeClr val="bg1"/>
            </a:solidFill>
            <a:effectLst/>
            <a:latin typeface="Arial" panose="020B0604020202020204" pitchFamily="34" charset="0"/>
            <a:ea typeface="+mn-ea"/>
            <a:cs typeface="Arial" panose="020B0604020202020204" pitchFamily="34" charset="0"/>
          </a:endParaRPr>
        </a:p>
      </xdr:txBody>
    </xdr:sp>
    <xdr:clientData/>
  </xdr:oneCellAnchor>
  <xdr:oneCellAnchor>
    <xdr:from>
      <xdr:col>7</xdr:col>
      <xdr:colOff>227263</xdr:colOff>
      <xdr:row>17</xdr:row>
      <xdr:rowOff>27739</xdr:rowOff>
    </xdr:from>
    <xdr:ext cx="1054100" cy="330201"/>
    <xdr:sp macro="" textlink="">
      <xdr:nvSpPr>
        <xdr:cNvPr id="25" name="TextBox 24"/>
        <xdr:cNvSpPr txBox="1"/>
      </xdr:nvSpPr>
      <xdr:spPr>
        <a:xfrm>
          <a:off x="4847724" y="3294647"/>
          <a:ext cx="1054100" cy="3302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000" b="1">
              <a:solidFill>
                <a:schemeClr val="bg1"/>
              </a:solidFill>
              <a:latin typeface="Arial" panose="020B0604020202020204" pitchFamily="34" charset="0"/>
              <a:ea typeface="+mn-ea"/>
              <a:cs typeface="Arial" panose="020B0604020202020204" pitchFamily="34" charset="0"/>
            </a:rPr>
            <a:t>Total</a:t>
          </a:r>
          <a:r>
            <a:rPr lang="en-US" sz="1000" b="1" baseline="0">
              <a:solidFill>
                <a:schemeClr val="bg1"/>
              </a:solidFill>
              <a:latin typeface="Arial" panose="020B0604020202020204" pitchFamily="34" charset="0"/>
              <a:ea typeface="+mn-ea"/>
              <a:cs typeface="Arial" panose="020B0604020202020204" pitchFamily="34" charset="0"/>
            </a:rPr>
            <a:t> Salaries</a:t>
          </a:r>
          <a:endParaRPr lang="en-US" sz="1000" b="1">
            <a:solidFill>
              <a:schemeClr val="bg1"/>
            </a:solidFill>
            <a:latin typeface="Arial" panose="020B0604020202020204" pitchFamily="34" charset="0"/>
            <a:ea typeface="+mn-ea"/>
            <a:cs typeface="Arial" panose="020B0604020202020204" pitchFamily="34" charset="0"/>
          </a:endParaRPr>
        </a:p>
      </xdr:txBody>
    </xdr:sp>
    <xdr:clientData/>
  </xdr:oneCellAnchor>
  <xdr:oneCellAnchor>
    <xdr:from>
      <xdr:col>9</xdr:col>
      <xdr:colOff>91908</xdr:colOff>
      <xdr:row>20</xdr:row>
      <xdr:rowOff>100265</xdr:rowOff>
    </xdr:from>
    <xdr:ext cx="793750" cy="250657"/>
    <xdr:sp macro="" textlink="">
      <xdr:nvSpPr>
        <xdr:cNvPr id="26" name="TextBox 25"/>
        <xdr:cNvSpPr txBox="1"/>
      </xdr:nvSpPr>
      <xdr:spPr>
        <a:xfrm>
          <a:off x="8112961" y="4135857"/>
          <a:ext cx="793750" cy="2506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050" b="1" i="0" u="none" strike="noStrike">
              <a:solidFill>
                <a:schemeClr val="accent2"/>
              </a:solidFill>
              <a:effectLst/>
              <a:latin typeface="Arial" panose="020B0604020202020204" pitchFamily="34" charset="0"/>
              <a:ea typeface="+mn-ea"/>
              <a:cs typeface="Arial" panose="020B0604020202020204" pitchFamily="34" charset="0"/>
            </a:rPr>
            <a:t>613842</a:t>
          </a:r>
          <a:r>
            <a:rPr lang="en-US"/>
            <a:t>  </a:t>
          </a:r>
          <a:endParaRPr lang="en-US" sz="1100"/>
        </a:p>
      </xdr:txBody>
    </xdr:sp>
    <xdr:clientData/>
  </xdr:oneCellAnchor>
  <xdr:oneCellAnchor>
    <xdr:from>
      <xdr:col>9</xdr:col>
      <xdr:colOff>81212</xdr:colOff>
      <xdr:row>18</xdr:row>
      <xdr:rowOff>125327</xdr:rowOff>
    </xdr:from>
    <xdr:ext cx="812801" cy="250659"/>
    <xdr:sp macro="" textlink="">
      <xdr:nvSpPr>
        <xdr:cNvPr id="27" name="TextBox 26"/>
        <xdr:cNvSpPr txBox="1"/>
      </xdr:nvSpPr>
      <xdr:spPr>
        <a:xfrm>
          <a:off x="6021804" y="3567695"/>
          <a:ext cx="812801" cy="2506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050" b="1" i="0" u="none" strike="noStrike">
              <a:solidFill>
                <a:schemeClr val="accent2"/>
              </a:solidFill>
              <a:effectLst/>
              <a:latin typeface="Arial" panose="020B0604020202020204" pitchFamily="34" charset="0"/>
              <a:ea typeface="+mn-ea"/>
              <a:cs typeface="Arial" panose="020B0604020202020204" pitchFamily="34" charset="0"/>
            </a:rPr>
            <a:t>16704</a:t>
          </a:r>
          <a:r>
            <a:rPr lang="en-US" sz="900" b="1" i="0" u="none" strike="noStrike">
              <a:solidFill>
                <a:schemeClr val="accent2"/>
              </a:solidFill>
              <a:effectLst/>
              <a:latin typeface="Arial" panose="020B0604020202020204" pitchFamily="34" charset="0"/>
              <a:ea typeface="+mn-ea"/>
              <a:cs typeface="Arial" panose="020B0604020202020204" pitchFamily="34" charset="0"/>
            </a:rPr>
            <a:t>1</a:t>
          </a:r>
          <a:r>
            <a:rPr lang="en-US" sz="1100">
              <a:solidFill>
                <a:schemeClr val="accent2"/>
              </a:solidFill>
              <a:effectLst/>
              <a:latin typeface="+mn-lt"/>
              <a:ea typeface="+mn-ea"/>
              <a:cs typeface="+mn-cs"/>
            </a:rPr>
            <a:t> </a:t>
          </a:r>
          <a:endParaRPr lang="en-US" sz="1000">
            <a:solidFill>
              <a:schemeClr val="accent2"/>
            </a:solidFill>
            <a:effectLst/>
          </a:endParaRPr>
        </a:p>
        <a:p>
          <a:r>
            <a:rPr lang="en-US" sz="1000"/>
            <a:t> </a:t>
          </a:r>
        </a:p>
      </xdr:txBody>
    </xdr:sp>
    <xdr:clientData/>
  </xdr:oneCellAnchor>
  <xdr:oneCellAnchor>
    <xdr:from>
      <xdr:col>9</xdr:col>
      <xdr:colOff>112295</xdr:colOff>
      <xdr:row>17</xdr:row>
      <xdr:rowOff>4678</xdr:rowOff>
    </xdr:from>
    <xdr:ext cx="812800" cy="247184"/>
    <xdr:sp macro="" textlink="">
      <xdr:nvSpPr>
        <xdr:cNvPr id="8" name="TextBox 7"/>
        <xdr:cNvSpPr txBox="1"/>
      </xdr:nvSpPr>
      <xdr:spPr>
        <a:xfrm>
          <a:off x="6052887" y="3271586"/>
          <a:ext cx="812800" cy="247184"/>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050" b="1" i="0" u="none" strike="noStrike">
              <a:solidFill>
                <a:schemeClr val="bg1"/>
              </a:solidFill>
              <a:effectLst/>
              <a:latin typeface="Arial" panose="020B0604020202020204" pitchFamily="34" charset="0"/>
              <a:ea typeface="+mn-ea"/>
              <a:cs typeface="Arial" panose="020B0604020202020204" pitchFamily="34" charset="0"/>
            </a:rPr>
            <a:t>3104913 </a:t>
          </a:r>
        </a:p>
      </xdr:txBody>
    </xdr:sp>
    <xdr:clientData/>
  </xdr:oneCellAnchor>
  <xdr:oneCellAnchor>
    <xdr:from>
      <xdr:col>9</xdr:col>
      <xdr:colOff>93913</xdr:colOff>
      <xdr:row>22</xdr:row>
      <xdr:rowOff>159083</xdr:rowOff>
    </xdr:from>
    <xdr:ext cx="692150" cy="247184"/>
    <xdr:sp macro="" textlink="">
      <xdr:nvSpPr>
        <xdr:cNvPr id="28" name="TextBox 27"/>
        <xdr:cNvSpPr txBox="1"/>
      </xdr:nvSpPr>
      <xdr:spPr>
        <a:xfrm>
          <a:off x="6034505" y="4303294"/>
          <a:ext cx="692150" cy="247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050" b="1" i="0" u="none" strike="noStrike">
              <a:solidFill>
                <a:schemeClr val="accent2"/>
              </a:solidFill>
              <a:effectLst/>
              <a:latin typeface="Arial" panose="020B0604020202020204" pitchFamily="34" charset="0"/>
              <a:ea typeface="+mn-ea"/>
              <a:cs typeface="Arial" panose="020B0604020202020204" pitchFamily="34" charset="0"/>
            </a:rPr>
            <a:t>633594 </a:t>
          </a:r>
        </a:p>
      </xdr:txBody>
    </xdr:sp>
    <xdr:clientData/>
  </xdr:oneCellAnchor>
  <xdr:oneCellAnchor>
    <xdr:from>
      <xdr:col>9</xdr:col>
      <xdr:colOff>60826</xdr:colOff>
      <xdr:row>27</xdr:row>
      <xdr:rowOff>8358</xdr:rowOff>
    </xdr:from>
    <xdr:ext cx="679450" cy="300788"/>
    <xdr:sp macro="" textlink="">
      <xdr:nvSpPr>
        <xdr:cNvPr id="29" name="TextBox 28"/>
        <xdr:cNvSpPr txBox="1"/>
      </xdr:nvSpPr>
      <xdr:spPr>
        <a:xfrm>
          <a:off x="8624971" y="5272174"/>
          <a:ext cx="679450" cy="3007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050" b="1" i="0" u="none" strike="noStrike">
              <a:solidFill>
                <a:schemeClr val="bg1"/>
              </a:solidFill>
              <a:effectLst/>
              <a:latin typeface="Arial" panose="020B0604020202020204" pitchFamily="34" charset="0"/>
              <a:ea typeface="+mn-ea"/>
              <a:cs typeface="Arial" panose="020B0604020202020204" pitchFamily="34" charset="0"/>
            </a:rPr>
            <a:t> </a:t>
          </a:r>
          <a:r>
            <a:rPr lang="en-US" sz="1050" b="1" i="0" u="none" strike="noStrike">
              <a:solidFill>
                <a:schemeClr val="accent2"/>
              </a:solidFill>
              <a:effectLst/>
              <a:latin typeface="Arial" panose="020B0604020202020204" pitchFamily="34" charset="0"/>
              <a:ea typeface="+mn-ea"/>
              <a:cs typeface="Arial" panose="020B0604020202020204" pitchFamily="34" charset="0"/>
            </a:rPr>
            <a:t>731170</a:t>
          </a:r>
          <a:r>
            <a:rPr lang="en-US"/>
            <a:t> </a:t>
          </a:r>
          <a:endParaRPr lang="en-US" sz="1100"/>
        </a:p>
      </xdr:txBody>
    </xdr:sp>
    <xdr:clientData/>
  </xdr:oneCellAnchor>
  <xdr:oneCellAnchor>
    <xdr:from>
      <xdr:col>9</xdr:col>
      <xdr:colOff>100598</xdr:colOff>
      <xdr:row>25</xdr:row>
      <xdr:rowOff>71521</xdr:rowOff>
    </xdr:from>
    <xdr:ext cx="641350" cy="261034"/>
    <xdr:sp macro="" textlink="">
      <xdr:nvSpPr>
        <xdr:cNvPr id="30" name="TextBox 29"/>
        <xdr:cNvSpPr txBox="1"/>
      </xdr:nvSpPr>
      <xdr:spPr>
        <a:xfrm>
          <a:off x="8664743" y="4984416"/>
          <a:ext cx="641350" cy="2610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050" b="1" i="0" u="none" strike="noStrike">
              <a:solidFill>
                <a:schemeClr val="accent2"/>
              </a:solidFill>
              <a:effectLst/>
              <a:latin typeface="Arial" panose="020B0604020202020204" pitchFamily="34" charset="0"/>
              <a:ea typeface="+mn-ea"/>
              <a:cs typeface="Arial" panose="020B0604020202020204" pitchFamily="34" charset="0"/>
            </a:rPr>
            <a:t>959266</a:t>
          </a:r>
          <a:r>
            <a:rPr lang="en-US"/>
            <a:t> </a:t>
          </a:r>
          <a:endParaRPr lang="en-US" sz="1100"/>
        </a:p>
      </xdr:txBody>
    </xdr:sp>
    <xdr:clientData/>
  </xdr:oneCellAnchor>
  <xdr:twoCellAnchor>
    <xdr:from>
      <xdr:col>11</xdr:col>
      <xdr:colOff>0</xdr:colOff>
      <xdr:row>15</xdr:row>
      <xdr:rowOff>50131</xdr:rowOff>
    </xdr:from>
    <xdr:to>
      <xdr:col>14</xdr:col>
      <xdr:colOff>409409</xdr:colOff>
      <xdr:row>28</xdr:row>
      <xdr:rowOff>100262</xdr:rowOff>
    </xdr:to>
    <xdr:sp macro="" textlink="">
      <xdr:nvSpPr>
        <xdr:cNvPr id="9" name="Rounded Rectangle 8"/>
        <xdr:cNvSpPr/>
      </xdr:nvSpPr>
      <xdr:spPr>
        <a:xfrm>
          <a:off x="7260724" y="3133223"/>
          <a:ext cx="2389606" cy="2406315"/>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250658</xdr:colOff>
      <xdr:row>18</xdr:row>
      <xdr:rowOff>125329</xdr:rowOff>
    </xdr:from>
    <xdr:to>
      <xdr:col>12</xdr:col>
      <xdr:colOff>467895</xdr:colOff>
      <xdr:row>22</xdr:row>
      <xdr:rowOff>116973</xdr:rowOff>
    </xdr:to>
    <xdr:sp macro="" textlink="">
      <xdr:nvSpPr>
        <xdr:cNvPr id="23" name="Rounded Rectangle 22"/>
        <xdr:cNvSpPr/>
      </xdr:nvSpPr>
      <xdr:spPr>
        <a:xfrm>
          <a:off x="7511382" y="3567697"/>
          <a:ext cx="877302" cy="693487"/>
        </a:xfrm>
        <a:prstGeom prst="roundRect">
          <a:avLst/>
        </a:prstGeom>
        <a:solidFill>
          <a:schemeClr val="tx1">
            <a:lumMod val="75000"/>
            <a:lumOff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350921</xdr:colOff>
      <xdr:row>17</xdr:row>
      <xdr:rowOff>150396</xdr:rowOff>
    </xdr:from>
    <xdr:to>
      <xdr:col>13</xdr:col>
      <xdr:colOff>25065</xdr:colOff>
      <xdr:row>23</xdr:row>
      <xdr:rowOff>50132</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10</xdr:col>
      <xdr:colOff>593224</xdr:colOff>
      <xdr:row>6</xdr:row>
      <xdr:rowOff>25066</xdr:rowOff>
    </xdr:from>
    <xdr:ext cx="184731" cy="345544"/>
    <xdr:sp macro="" textlink="">
      <xdr:nvSpPr>
        <xdr:cNvPr id="24" name="TextBox 23"/>
        <xdr:cNvSpPr txBox="1"/>
      </xdr:nvSpPr>
      <xdr:spPr>
        <a:xfrm>
          <a:off x="7193882" y="1077829"/>
          <a:ext cx="184731"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400" b="1">
            <a:solidFill>
              <a:schemeClr val="bg1"/>
            </a:solidFill>
            <a:latin typeface="Arial Black" panose="020B0A04020102020204" pitchFamily="34" charset="0"/>
          </a:endParaRPr>
        </a:p>
      </xdr:txBody>
    </xdr:sp>
    <xdr:clientData/>
  </xdr:oneCellAnchor>
  <xdr:oneCellAnchor>
    <xdr:from>
      <xdr:col>10</xdr:col>
      <xdr:colOff>559803</xdr:colOff>
      <xdr:row>7</xdr:row>
      <xdr:rowOff>158750</xdr:rowOff>
    </xdr:from>
    <xdr:ext cx="184731" cy="291234"/>
    <xdr:sp macro="" textlink="">
      <xdr:nvSpPr>
        <xdr:cNvPr id="33" name="TextBox 32"/>
        <xdr:cNvSpPr txBox="1"/>
      </xdr:nvSpPr>
      <xdr:spPr>
        <a:xfrm>
          <a:off x="7160461" y="1386974"/>
          <a:ext cx="184731" cy="2912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b="0">
            <a:solidFill>
              <a:schemeClr val="bg1"/>
            </a:solidFill>
            <a:latin typeface="Arial Black" panose="020B0A04020102020204" pitchFamily="34" charset="0"/>
          </a:endParaRPr>
        </a:p>
      </xdr:txBody>
    </xdr:sp>
    <xdr:clientData/>
  </xdr:oneCellAnchor>
  <xdr:twoCellAnchor>
    <xdr:from>
      <xdr:col>2</xdr:col>
      <xdr:colOff>601577</xdr:colOff>
      <xdr:row>15</xdr:row>
      <xdr:rowOff>41778</xdr:rowOff>
    </xdr:from>
    <xdr:to>
      <xdr:col>7</xdr:col>
      <xdr:colOff>142039</xdr:colOff>
      <xdr:row>29</xdr:row>
      <xdr:rowOff>52141</xdr:rowOff>
    </xdr:to>
    <xdr:sp macro="" textlink="">
      <xdr:nvSpPr>
        <xdr:cNvPr id="35" name="Rounded Rectangle 34"/>
        <xdr:cNvSpPr/>
      </xdr:nvSpPr>
      <xdr:spPr>
        <a:xfrm>
          <a:off x="1921709" y="2882567"/>
          <a:ext cx="2840791" cy="2542008"/>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601580</xdr:colOff>
      <xdr:row>17</xdr:row>
      <xdr:rowOff>58486</xdr:rowOff>
    </xdr:from>
    <xdr:to>
      <xdr:col>7</xdr:col>
      <xdr:colOff>133687</xdr:colOff>
      <xdr:row>28</xdr:row>
      <xdr:rowOff>116971</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0</xdr:col>
      <xdr:colOff>0</xdr:colOff>
      <xdr:row>22</xdr:row>
      <xdr:rowOff>2160</xdr:rowOff>
    </xdr:from>
    <xdr:ext cx="1487236" cy="239809"/>
    <xdr:sp macro="" textlink="">
      <xdr:nvSpPr>
        <xdr:cNvPr id="34" name="TextBox 33"/>
        <xdr:cNvSpPr txBox="1"/>
      </xdr:nvSpPr>
      <xdr:spPr>
        <a:xfrm>
          <a:off x="0" y="4071173"/>
          <a:ext cx="1487236"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000" b="1">
              <a:solidFill>
                <a:schemeClr val="bg1"/>
              </a:solidFill>
              <a:latin typeface="Arial" panose="020B0604020202020204" pitchFamily="34" charset="0"/>
              <a:ea typeface="+mn-ea"/>
              <a:cs typeface="Arial" panose="020B0604020202020204" pitchFamily="34" charset="0"/>
            </a:rPr>
            <a:t>Head</a:t>
          </a:r>
          <a:r>
            <a:rPr lang="en-US" sz="1000" b="1" baseline="0">
              <a:solidFill>
                <a:schemeClr val="bg1"/>
              </a:solidFill>
              <a:latin typeface="Arial" panose="020B0604020202020204" pitchFamily="34" charset="0"/>
              <a:ea typeface="+mn-ea"/>
              <a:cs typeface="Arial" panose="020B0604020202020204" pitchFamily="34" charset="0"/>
            </a:rPr>
            <a:t> Office</a:t>
          </a:r>
          <a:endParaRPr lang="en-US" sz="1000" b="1">
            <a:solidFill>
              <a:schemeClr val="bg1"/>
            </a:solidFill>
            <a:latin typeface="Arial" panose="020B0604020202020204" pitchFamily="34" charset="0"/>
            <a:ea typeface="+mn-ea"/>
            <a:cs typeface="Arial" panose="020B0604020202020204" pitchFamily="34" charset="0"/>
          </a:endParaRPr>
        </a:p>
      </xdr:txBody>
    </xdr:sp>
    <xdr:clientData/>
  </xdr:oneCellAnchor>
  <xdr:twoCellAnchor>
    <xdr:from>
      <xdr:col>3</xdr:col>
      <xdr:colOff>150400</xdr:colOff>
      <xdr:row>10</xdr:row>
      <xdr:rowOff>50131</xdr:rowOff>
    </xdr:from>
    <xdr:to>
      <xdr:col>4</xdr:col>
      <xdr:colOff>785395</xdr:colOff>
      <xdr:row>13</xdr:row>
      <xdr:rowOff>334211</xdr:rowOff>
    </xdr:to>
    <xdr:sp macro="" textlink="">
      <xdr:nvSpPr>
        <xdr:cNvPr id="38" name="Rounded Rectangle 37"/>
        <xdr:cNvSpPr/>
      </xdr:nvSpPr>
      <xdr:spPr>
        <a:xfrm>
          <a:off x="2982834" y="2047039"/>
          <a:ext cx="1295061" cy="810461"/>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25</xdr:row>
      <xdr:rowOff>158752</xdr:rowOff>
    </xdr:from>
    <xdr:to>
      <xdr:col>1</xdr:col>
      <xdr:colOff>509671</xdr:colOff>
      <xdr:row>28</xdr:row>
      <xdr:rowOff>33421</xdr:rowOff>
    </xdr:to>
    <xdr:graphicFrame macro="">
      <xdr:nvGraphicFramePr>
        <xdr:cNvPr id="39" name="Chart 3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217237</xdr:colOff>
      <xdr:row>23</xdr:row>
      <xdr:rowOff>33421</xdr:rowOff>
    </xdr:from>
    <xdr:to>
      <xdr:col>1</xdr:col>
      <xdr:colOff>467895</xdr:colOff>
      <xdr:row>25</xdr:row>
      <xdr:rowOff>41777</xdr:rowOff>
    </xdr:to>
    <xdr:graphicFrame macro="">
      <xdr:nvGraphicFramePr>
        <xdr:cNvPr id="40" name="Chart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183815</xdr:colOff>
      <xdr:row>19</xdr:row>
      <xdr:rowOff>123323</xdr:rowOff>
    </xdr:from>
    <xdr:to>
      <xdr:col>1</xdr:col>
      <xdr:colOff>501316</xdr:colOff>
      <xdr:row>22</xdr:row>
      <xdr:rowOff>0</xdr:rowOff>
    </xdr:to>
    <xdr:graphicFrame macro="">
      <xdr:nvGraphicFramePr>
        <xdr:cNvPr id="41" name="Chart 4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0</xdr:col>
      <xdr:colOff>0</xdr:colOff>
      <xdr:row>18</xdr:row>
      <xdr:rowOff>127823</xdr:rowOff>
    </xdr:from>
    <xdr:ext cx="1487236" cy="239809"/>
    <xdr:sp macro="" textlink="">
      <xdr:nvSpPr>
        <xdr:cNvPr id="43" name="TextBox 42"/>
        <xdr:cNvSpPr txBox="1"/>
      </xdr:nvSpPr>
      <xdr:spPr>
        <a:xfrm>
          <a:off x="0" y="3494994"/>
          <a:ext cx="1487236"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r>
            <a:rPr lang="en-US" sz="1000" b="1">
              <a:solidFill>
                <a:schemeClr val="bg1"/>
              </a:solidFill>
              <a:latin typeface="Arial" panose="020B0604020202020204" pitchFamily="34" charset="0"/>
              <a:ea typeface="+mn-ea"/>
              <a:cs typeface="Arial" panose="020B0604020202020204" pitchFamily="34" charset="0"/>
            </a:rPr>
            <a:t>Branch Office</a:t>
          </a:r>
        </a:p>
      </xdr:txBody>
    </xdr:sp>
    <xdr:clientData/>
  </xdr:oneCellAnchor>
  <xdr:oneCellAnchor>
    <xdr:from>
      <xdr:col>0</xdr:col>
      <xdr:colOff>41775</xdr:colOff>
      <xdr:row>25</xdr:row>
      <xdr:rowOff>6659</xdr:rowOff>
    </xdr:from>
    <xdr:ext cx="1487236" cy="239809"/>
    <xdr:sp macro="" textlink="">
      <xdr:nvSpPr>
        <xdr:cNvPr id="44" name="TextBox 43"/>
        <xdr:cNvSpPr txBox="1"/>
      </xdr:nvSpPr>
      <xdr:spPr>
        <a:xfrm>
          <a:off x="41775" y="4602054"/>
          <a:ext cx="1487236"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000" b="1">
              <a:solidFill>
                <a:schemeClr val="bg1"/>
              </a:solidFill>
              <a:latin typeface="Arial" panose="020B0604020202020204" pitchFamily="34" charset="0"/>
              <a:ea typeface="+mn-ea"/>
              <a:cs typeface="Arial" panose="020B0604020202020204" pitchFamily="34" charset="0"/>
            </a:rPr>
            <a:t>Remote</a:t>
          </a:r>
        </a:p>
      </xdr:txBody>
    </xdr:sp>
    <xdr:clientData/>
  </xdr:oneCellAnchor>
  <xdr:twoCellAnchor>
    <xdr:from>
      <xdr:col>0</xdr:col>
      <xdr:colOff>0</xdr:colOff>
      <xdr:row>3</xdr:row>
      <xdr:rowOff>125328</xdr:rowOff>
    </xdr:from>
    <xdr:to>
      <xdr:col>2</xdr:col>
      <xdr:colOff>584868</xdr:colOff>
      <xdr:row>14</xdr:row>
      <xdr:rowOff>108617</xdr:rowOff>
    </xdr:to>
    <xdr:sp macro="" textlink="">
      <xdr:nvSpPr>
        <xdr:cNvPr id="42" name="Rounded Rectangle 41"/>
        <xdr:cNvSpPr/>
      </xdr:nvSpPr>
      <xdr:spPr>
        <a:xfrm>
          <a:off x="0" y="651710"/>
          <a:ext cx="2707105" cy="2364539"/>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oneCellAnchor>
    <xdr:from>
      <xdr:col>0</xdr:col>
      <xdr:colOff>0</xdr:colOff>
      <xdr:row>7</xdr:row>
      <xdr:rowOff>33421</xdr:rowOff>
    </xdr:from>
    <xdr:ext cx="1117998" cy="239809"/>
    <xdr:sp macro="" textlink="">
      <xdr:nvSpPr>
        <xdr:cNvPr id="16" name="TextBox 15"/>
        <xdr:cNvSpPr txBox="1"/>
      </xdr:nvSpPr>
      <xdr:spPr>
        <a:xfrm>
          <a:off x="0" y="1453816"/>
          <a:ext cx="111799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US" sz="1000" b="1">
              <a:solidFill>
                <a:schemeClr val="bg1"/>
              </a:solidFill>
              <a:latin typeface="Arial" panose="020B0604020202020204" pitchFamily="34" charset="0"/>
              <a:ea typeface="+mn-ea"/>
              <a:cs typeface="Arial" panose="020B0604020202020204" pitchFamily="34" charset="0"/>
            </a:rPr>
            <a:t>Communicaton</a:t>
          </a:r>
        </a:p>
      </xdr:txBody>
    </xdr:sp>
    <xdr:clientData/>
  </xdr:oneCellAnchor>
  <xdr:oneCellAnchor>
    <xdr:from>
      <xdr:col>0</xdr:col>
      <xdr:colOff>2006</xdr:colOff>
      <xdr:row>8</xdr:row>
      <xdr:rowOff>93913</xdr:rowOff>
    </xdr:from>
    <xdr:ext cx="612219" cy="239809"/>
    <xdr:sp macro="" textlink="">
      <xdr:nvSpPr>
        <xdr:cNvPr id="49" name="TextBox 48"/>
        <xdr:cNvSpPr txBox="1"/>
      </xdr:nvSpPr>
      <xdr:spPr>
        <a:xfrm>
          <a:off x="2006" y="1689768"/>
          <a:ext cx="612219"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US" sz="1000" b="1">
              <a:solidFill>
                <a:schemeClr val="bg1"/>
              </a:solidFill>
              <a:latin typeface="Arial" panose="020B0604020202020204" pitchFamily="34" charset="0"/>
              <a:ea typeface="+mn-ea"/>
              <a:cs typeface="Arial" panose="020B0604020202020204" pitchFamily="34" charset="0"/>
            </a:rPr>
            <a:t>Design</a:t>
          </a:r>
        </a:p>
      </xdr:txBody>
    </xdr:sp>
    <xdr:clientData/>
  </xdr:oneCellAnchor>
  <xdr:oneCellAnchor>
    <xdr:from>
      <xdr:col>0</xdr:col>
      <xdr:colOff>0</xdr:colOff>
      <xdr:row>9</xdr:row>
      <xdr:rowOff>154404</xdr:rowOff>
    </xdr:from>
    <xdr:ext cx="519758" cy="239809"/>
    <xdr:sp macro="" textlink="">
      <xdr:nvSpPr>
        <xdr:cNvPr id="50" name="TextBox 49"/>
        <xdr:cNvSpPr txBox="1"/>
      </xdr:nvSpPr>
      <xdr:spPr>
        <a:xfrm>
          <a:off x="0" y="1925720"/>
          <a:ext cx="51975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US" sz="1000" b="1">
              <a:solidFill>
                <a:schemeClr val="bg1"/>
              </a:solidFill>
              <a:latin typeface="Arial" panose="020B0604020202020204" pitchFamily="34" charset="0"/>
              <a:ea typeface="+mn-ea"/>
              <a:cs typeface="Arial" panose="020B0604020202020204" pitchFamily="34" charset="0"/>
            </a:rPr>
            <a:t>Excel</a:t>
          </a:r>
        </a:p>
      </xdr:txBody>
    </xdr:sp>
    <xdr:clientData/>
  </xdr:oneCellAnchor>
  <xdr:oneCellAnchor>
    <xdr:from>
      <xdr:col>0</xdr:col>
      <xdr:colOff>0</xdr:colOff>
      <xdr:row>11</xdr:row>
      <xdr:rowOff>56146</xdr:rowOff>
    </xdr:from>
    <xdr:ext cx="968470" cy="239809"/>
    <xdr:sp macro="" textlink="">
      <xdr:nvSpPr>
        <xdr:cNvPr id="51" name="TextBox 50"/>
        <xdr:cNvSpPr txBox="1"/>
      </xdr:nvSpPr>
      <xdr:spPr>
        <a:xfrm>
          <a:off x="0" y="2178383"/>
          <a:ext cx="968470"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US" sz="1000" b="1">
              <a:solidFill>
                <a:schemeClr val="bg1"/>
              </a:solidFill>
              <a:latin typeface="Arial" panose="020B0604020202020204" pitchFamily="34" charset="0"/>
              <a:ea typeface="+mn-ea"/>
              <a:cs typeface="Arial" panose="020B0604020202020204" pitchFamily="34" charset="0"/>
            </a:rPr>
            <a:t>Management</a:t>
          </a:r>
        </a:p>
      </xdr:txBody>
    </xdr:sp>
    <xdr:clientData/>
  </xdr:oneCellAnchor>
  <xdr:oneCellAnchor>
    <xdr:from>
      <xdr:col>0</xdr:col>
      <xdr:colOff>0</xdr:colOff>
      <xdr:row>12</xdr:row>
      <xdr:rowOff>150061</xdr:rowOff>
    </xdr:from>
    <xdr:ext cx="619272" cy="239809"/>
    <xdr:sp macro="" textlink="">
      <xdr:nvSpPr>
        <xdr:cNvPr id="52" name="TextBox 51"/>
        <xdr:cNvSpPr txBox="1"/>
      </xdr:nvSpPr>
      <xdr:spPr>
        <a:xfrm>
          <a:off x="0" y="2255587"/>
          <a:ext cx="619272"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US" sz="1000" b="1">
              <a:solidFill>
                <a:schemeClr val="bg1"/>
              </a:solidFill>
              <a:latin typeface="Arial" panose="020B0604020202020204" pitchFamily="34" charset="0"/>
              <a:ea typeface="+mn-ea"/>
              <a:cs typeface="Arial" panose="020B0604020202020204" pitchFamily="34" charset="0"/>
            </a:rPr>
            <a:t>Python</a:t>
          </a:r>
        </a:p>
      </xdr:txBody>
    </xdr:sp>
    <xdr:clientData/>
  </xdr:oneCellAnchor>
  <xdr:oneCellAnchor>
    <xdr:from>
      <xdr:col>1</xdr:col>
      <xdr:colOff>588878</xdr:colOff>
      <xdr:row>6</xdr:row>
      <xdr:rowOff>237958</xdr:rowOff>
    </xdr:from>
    <xdr:ext cx="477054" cy="295722"/>
    <xdr:sp macro="" textlink="">
      <xdr:nvSpPr>
        <xdr:cNvPr id="53" name="TextBox 52"/>
        <xdr:cNvSpPr txBox="1"/>
      </xdr:nvSpPr>
      <xdr:spPr>
        <a:xfrm>
          <a:off x="1248944" y="1407695"/>
          <a:ext cx="477054" cy="2957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US" sz="1400" b="1" i="0" u="none" strike="noStrike">
              <a:solidFill>
                <a:schemeClr val="accent2"/>
              </a:solidFill>
              <a:effectLst/>
              <a:latin typeface="+mn-lt"/>
              <a:ea typeface="+mn-ea"/>
              <a:cs typeface="+mn-cs"/>
            </a:rPr>
            <a:t>12</a:t>
          </a:r>
          <a:r>
            <a:rPr lang="en-US" sz="1000"/>
            <a:t> </a:t>
          </a:r>
          <a:endParaRPr lang="en-US" sz="1000" b="1">
            <a:solidFill>
              <a:schemeClr val="bg1"/>
            </a:solidFill>
            <a:latin typeface="Arial" panose="020B0604020202020204" pitchFamily="34" charset="0"/>
            <a:ea typeface="+mn-ea"/>
            <a:cs typeface="Arial" panose="020B0604020202020204" pitchFamily="34" charset="0"/>
          </a:endParaRPr>
        </a:p>
      </xdr:txBody>
    </xdr:sp>
    <xdr:clientData/>
  </xdr:oneCellAnchor>
  <xdr:oneCellAnchor>
    <xdr:from>
      <xdr:col>1</xdr:col>
      <xdr:colOff>626644</xdr:colOff>
      <xdr:row>9</xdr:row>
      <xdr:rowOff>108618</xdr:rowOff>
    </xdr:from>
    <xdr:ext cx="576514" cy="292434"/>
    <xdr:sp macro="" textlink="">
      <xdr:nvSpPr>
        <xdr:cNvPr id="54" name="TextBox 53"/>
        <xdr:cNvSpPr txBox="1"/>
      </xdr:nvSpPr>
      <xdr:spPr>
        <a:xfrm>
          <a:off x="1286710" y="1879934"/>
          <a:ext cx="576514" cy="2924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en-US" sz="1400" b="1" i="0" u="none" strike="noStrike">
              <a:solidFill>
                <a:schemeClr val="accent2"/>
              </a:solidFill>
              <a:effectLst/>
              <a:latin typeface="+mn-lt"/>
              <a:ea typeface="+mn-ea"/>
              <a:cs typeface="+mn-cs"/>
            </a:rPr>
            <a:t>7</a:t>
          </a:r>
          <a:r>
            <a:rPr lang="en-US" sz="1800" b="1">
              <a:solidFill>
                <a:schemeClr val="bg1"/>
              </a:solidFill>
            </a:rPr>
            <a:t> </a:t>
          </a:r>
          <a:endParaRPr lang="en-US" sz="1800" b="1">
            <a:solidFill>
              <a:schemeClr val="bg1"/>
            </a:solidFill>
            <a:latin typeface="Arial" panose="020B0604020202020204" pitchFamily="34" charset="0"/>
            <a:ea typeface="+mn-ea"/>
            <a:cs typeface="Arial" panose="020B0604020202020204" pitchFamily="34" charset="0"/>
          </a:endParaRPr>
        </a:p>
      </xdr:txBody>
    </xdr:sp>
    <xdr:clientData/>
  </xdr:oneCellAnchor>
  <xdr:oneCellAnchor>
    <xdr:from>
      <xdr:col>1</xdr:col>
      <xdr:colOff>576512</xdr:colOff>
      <xdr:row>11</xdr:row>
      <xdr:rowOff>41777</xdr:rowOff>
    </xdr:from>
    <xdr:ext cx="668422" cy="284078"/>
    <xdr:sp macro="" textlink="">
      <xdr:nvSpPr>
        <xdr:cNvPr id="55" name="TextBox 54"/>
        <xdr:cNvSpPr txBox="1"/>
      </xdr:nvSpPr>
      <xdr:spPr>
        <a:xfrm>
          <a:off x="1236578" y="2164014"/>
          <a:ext cx="668422" cy="284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lvl="0" indent="0"/>
          <a:r>
            <a:rPr lang="en-US" sz="1400" b="1" i="0" u="none" strike="noStrike">
              <a:solidFill>
                <a:schemeClr val="accent2"/>
              </a:solidFill>
              <a:effectLst/>
              <a:latin typeface="+mn-lt"/>
              <a:ea typeface="+mn-ea"/>
              <a:cs typeface="+mn-cs"/>
            </a:rPr>
            <a:t>11</a:t>
          </a:r>
          <a:r>
            <a:rPr lang="en-US" sz="1000"/>
            <a:t> </a:t>
          </a:r>
          <a:endParaRPr lang="en-US" sz="1000" b="1">
            <a:solidFill>
              <a:schemeClr val="bg1"/>
            </a:solidFill>
            <a:latin typeface="Arial" panose="020B0604020202020204" pitchFamily="34" charset="0"/>
            <a:ea typeface="+mn-ea"/>
            <a:cs typeface="Arial" panose="020B0604020202020204" pitchFamily="34" charset="0"/>
          </a:endParaRPr>
        </a:p>
      </xdr:txBody>
    </xdr:sp>
    <xdr:clientData/>
  </xdr:oneCellAnchor>
  <xdr:oneCellAnchor>
    <xdr:from>
      <xdr:col>1</xdr:col>
      <xdr:colOff>643355</xdr:colOff>
      <xdr:row>12</xdr:row>
      <xdr:rowOff>135355</xdr:rowOff>
    </xdr:from>
    <xdr:ext cx="660066" cy="295722"/>
    <xdr:sp macro="" textlink="">
      <xdr:nvSpPr>
        <xdr:cNvPr id="56" name="TextBox 55"/>
        <xdr:cNvSpPr txBox="1"/>
      </xdr:nvSpPr>
      <xdr:spPr>
        <a:xfrm>
          <a:off x="1303421" y="2433052"/>
          <a:ext cx="660066" cy="2957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r>
            <a:rPr lang="en-US" sz="1400" b="1" i="0" u="none" strike="noStrike">
              <a:solidFill>
                <a:schemeClr val="accent2"/>
              </a:solidFill>
              <a:effectLst/>
              <a:latin typeface="+mn-lt"/>
              <a:ea typeface="+mn-ea"/>
              <a:cs typeface="+mn-cs"/>
            </a:rPr>
            <a:t>9</a:t>
          </a:r>
          <a:r>
            <a:rPr lang="en-US" sz="1000"/>
            <a:t> </a:t>
          </a:r>
          <a:endParaRPr lang="en-US" sz="1000" b="1">
            <a:solidFill>
              <a:schemeClr val="bg1"/>
            </a:solidFill>
            <a:latin typeface="Arial" panose="020B0604020202020204" pitchFamily="34" charset="0"/>
            <a:ea typeface="+mn-ea"/>
            <a:cs typeface="Arial" panose="020B0604020202020204" pitchFamily="34" charset="0"/>
          </a:endParaRPr>
        </a:p>
      </xdr:txBody>
    </xdr:sp>
    <xdr:clientData/>
  </xdr:oneCellAnchor>
  <xdr:oneCellAnchor>
    <xdr:from>
      <xdr:col>1</xdr:col>
      <xdr:colOff>592890</xdr:colOff>
      <xdr:row>8</xdr:row>
      <xdr:rowOff>58487</xdr:rowOff>
    </xdr:from>
    <xdr:ext cx="543426" cy="309145"/>
    <xdr:sp macro="" textlink="">
      <xdr:nvSpPr>
        <xdr:cNvPr id="57" name="TextBox 56"/>
        <xdr:cNvSpPr txBox="1"/>
      </xdr:nvSpPr>
      <xdr:spPr>
        <a:xfrm>
          <a:off x="1252956" y="1654342"/>
          <a:ext cx="543426" cy="3091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indent="0"/>
          <a:r>
            <a:rPr lang="en-US" sz="1400" b="1" i="0" u="none" strike="noStrike">
              <a:solidFill>
                <a:schemeClr val="accent2"/>
              </a:solidFill>
              <a:effectLst/>
              <a:latin typeface="+mn-lt"/>
              <a:ea typeface="+mn-ea"/>
              <a:cs typeface="+mn-cs"/>
            </a:rPr>
            <a:t>11</a:t>
          </a:r>
          <a:r>
            <a:rPr lang="en-US" sz="1400" b="0">
              <a:solidFill>
                <a:schemeClr val="accent2"/>
              </a:solidFill>
            </a:rPr>
            <a:t> </a:t>
          </a:r>
          <a:endParaRPr lang="en-US" sz="1400" b="0">
            <a:solidFill>
              <a:schemeClr val="accent2"/>
            </a:solidFill>
            <a:latin typeface="Arial" panose="020B0604020202020204" pitchFamily="34" charset="0"/>
            <a:ea typeface="+mn-ea"/>
            <a:cs typeface="Arial" panose="020B0604020202020204" pitchFamily="34" charset="0"/>
          </a:endParaRPr>
        </a:p>
      </xdr:txBody>
    </xdr:sp>
    <xdr:clientData/>
  </xdr:oneCellAnchor>
  <xdr:twoCellAnchor editAs="oneCell">
    <xdr:from>
      <xdr:col>4</xdr:col>
      <xdr:colOff>0</xdr:colOff>
      <xdr:row>12</xdr:row>
      <xdr:rowOff>0</xdr:rowOff>
    </xdr:from>
    <xdr:to>
      <xdr:col>4</xdr:col>
      <xdr:colOff>304800</xdr:colOff>
      <xdr:row>13</xdr:row>
      <xdr:rowOff>127001</xdr:rowOff>
    </xdr:to>
    <xdr:sp macro="" textlink="">
      <xdr:nvSpPr>
        <xdr:cNvPr id="2049" name="AutoShape 1" descr="Employees Icon, HD Png Download ..."/>
        <xdr:cNvSpPr>
          <a:spLocks noChangeAspect="1" noChangeArrowheads="1"/>
        </xdr:cNvSpPr>
      </xdr:nvSpPr>
      <xdr:spPr bwMode="auto">
        <a:xfrm>
          <a:off x="2641600" y="2133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12</xdr:row>
      <xdr:rowOff>0</xdr:rowOff>
    </xdr:from>
    <xdr:to>
      <xdr:col>4</xdr:col>
      <xdr:colOff>304800</xdr:colOff>
      <xdr:row>13</xdr:row>
      <xdr:rowOff>127001</xdr:rowOff>
    </xdr:to>
    <xdr:sp macro="" textlink="">
      <xdr:nvSpPr>
        <xdr:cNvPr id="2050" name="AutoShape 2" descr="Employees Icon, HD Png Download ..."/>
        <xdr:cNvSpPr>
          <a:spLocks noChangeAspect="1" noChangeArrowheads="1"/>
        </xdr:cNvSpPr>
      </xdr:nvSpPr>
      <xdr:spPr bwMode="auto">
        <a:xfrm>
          <a:off x="2641600" y="2133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12</xdr:row>
      <xdr:rowOff>0</xdr:rowOff>
    </xdr:from>
    <xdr:to>
      <xdr:col>4</xdr:col>
      <xdr:colOff>304800</xdr:colOff>
      <xdr:row>13</xdr:row>
      <xdr:rowOff>127001</xdr:rowOff>
    </xdr:to>
    <xdr:sp macro="" textlink="">
      <xdr:nvSpPr>
        <xdr:cNvPr id="2051" name="AutoShape 3" descr="Employees Icon, HD Png Download ..."/>
        <xdr:cNvSpPr>
          <a:spLocks noChangeAspect="1" noChangeArrowheads="1"/>
        </xdr:cNvSpPr>
      </xdr:nvSpPr>
      <xdr:spPr bwMode="auto">
        <a:xfrm>
          <a:off x="2641600" y="2133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12</xdr:row>
      <xdr:rowOff>0</xdr:rowOff>
    </xdr:from>
    <xdr:to>
      <xdr:col>4</xdr:col>
      <xdr:colOff>304800</xdr:colOff>
      <xdr:row>13</xdr:row>
      <xdr:rowOff>127001</xdr:rowOff>
    </xdr:to>
    <xdr:sp macro="" textlink="">
      <xdr:nvSpPr>
        <xdr:cNvPr id="2052" name="AutoShape 4" descr="Employees Icon, HD Png Download ..."/>
        <xdr:cNvSpPr>
          <a:spLocks noChangeAspect="1" noChangeArrowheads="1"/>
        </xdr:cNvSpPr>
      </xdr:nvSpPr>
      <xdr:spPr bwMode="auto">
        <a:xfrm>
          <a:off x="2641600" y="2133600"/>
          <a:ext cx="304800" cy="304800"/>
        </a:xfrm>
        <a:prstGeom prst="rect">
          <a:avLst/>
        </a:prstGeom>
        <a:solidFill>
          <a:schemeClr val="tx1"/>
        </a:solidFill>
        <a:extLst/>
      </xdr:spPr>
    </xdr:sp>
    <xdr:clientData/>
  </xdr:twoCellAnchor>
  <xdr:twoCellAnchor editAs="oneCell">
    <xdr:from>
      <xdr:col>4</xdr:col>
      <xdr:colOff>275724</xdr:colOff>
      <xdr:row>6</xdr:row>
      <xdr:rowOff>91908</xdr:rowOff>
    </xdr:from>
    <xdr:to>
      <xdr:col>4</xdr:col>
      <xdr:colOff>580524</xdr:colOff>
      <xdr:row>7</xdr:row>
      <xdr:rowOff>143711</xdr:rowOff>
    </xdr:to>
    <xdr:sp macro="" textlink="">
      <xdr:nvSpPr>
        <xdr:cNvPr id="2053" name="AutoShape 5" descr="Employees Icon, HD Png Download ..."/>
        <xdr:cNvSpPr>
          <a:spLocks noChangeAspect="1" noChangeArrowheads="1"/>
        </xdr:cNvSpPr>
      </xdr:nvSpPr>
      <xdr:spPr bwMode="auto">
        <a:xfrm>
          <a:off x="2915987" y="1144671"/>
          <a:ext cx="304800" cy="30246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559801</xdr:colOff>
      <xdr:row>4</xdr:row>
      <xdr:rowOff>142039</xdr:rowOff>
    </xdr:from>
    <xdr:to>
      <xdr:col>2</xdr:col>
      <xdr:colOff>158748</xdr:colOff>
      <xdr:row>6</xdr:row>
      <xdr:rowOff>192171</xdr:rowOff>
    </xdr:to>
    <xdr:pic>
      <xdr:nvPicPr>
        <xdr:cNvPr id="22" name="Picture 21"/>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612564" y="843881"/>
          <a:ext cx="668421" cy="568158"/>
        </a:xfrm>
        <a:prstGeom prst="rect">
          <a:avLst/>
        </a:prstGeom>
        <a:ln>
          <a:noFill/>
        </a:ln>
        <a:effectLst>
          <a:softEdge rad="112500"/>
        </a:effectLst>
      </xdr:spPr>
    </xdr:pic>
    <xdr:clientData/>
  </xdr:twoCellAnchor>
  <xdr:twoCellAnchor>
    <xdr:from>
      <xdr:col>3</xdr:col>
      <xdr:colOff>158751</xdr:colOff>
      <xdr:row>5</xdr:row>
      <xdr:rowOff>192172</xdr:rowOff>
    </xdr:from>
    <xdr:to>
      <xdr:col>6</xdr:col>
      <xdr:colOff>643355</xdr:colOff>
      <xdr:row>9</xdr:row>
      <xdr:rowOff>83553</xdr:rowOff>
    </xdr:to>
    <xdr:sp macro="" textlink="">
      <xdr:nvSpPr>
        <xdr:cNvPr id="31" name="Rounded Rectangle 30"/>
        <xdr:cNvSpPr/>
      </xdr:nvSpPr>
      <xdr:spPr>
        <a:xfrm>
          <a:off x="2138948" y="1119606"/>
          <a:ext cx="2464802" cy="785394"/>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3</xdr:col>
      <xdr:colOff>459540</xdr:colOff>
      <xdr:row>6</xdr:row>
      <xdr:rowOff>167105</xdr:rowOff>
    </xdr:from>
    <xdr:ext cx="584868" cy="467896"/>
    <xdr:sp macro="" textlink="">
      <xdr:nvSpPr>
        <xdr:cNvPr id="37" name="TextBox 36"/>
        <xdr:cNvSpPr txBox="1"/>
      </xdr:nvSpPr>
      <xdr:spPr>
        <a:xfrm>
          <a:off x="2439737" y="1386973"/>
          <a:ext cx="584868" cy="4678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2400" b="1" i="0" u="none" strike="noStrike">
              <a:solidFill>
                <a:schemeClr val="accent2"/>
              </a:solidFill>
              <a:effectLst/>
              <a:latin typeface="Arial" panose="020B0604020202020204" pitchFamily="34" charset="0"/>
              <a:ea typeface="+mn-ea"/>
              <a:cs typeface="Arial" panose="020B0604020202020204" pitchFamily="34" charset="0"/>
            </a:rPr>
            <a:t>50</a:t>
          </a:r>
          <a:r>
            <a:rPr lang="en-US" sz="3200" b="1">
              <a:solidFill>
                <a:schemeClr val="accent2"/>
              </a:solidFill>
              <a:latin typeface="Arial" panose="020B0604020202020204" pitchFamily="34" charset="0"/>
              <a:cs typeface="Arial" panose="020B0604020202020204" pitchFamily="34" charset="0"/>
            </a:rPr>
            <a:t> </a:t>
          </a:r>
        </a:p>
      </xdr:txBody>
    </xdr:sp>
    <xdr:clientData/>
  </xdr:oneCellAnchor>
  <xdr:oneCellAnchor>
    <xdr:from>
      <xdr:col>3</xdr:col>
      <xdr:colOff>158750</xdr:colOff>
      <xdr:row>5</xdr:row>
      <xdr:rowOff>227596</xdr:rowOff>
    </xdr:from>
    <xdr:ext cx="1512302" cy="248654"/>
    <xdr:sp macro="" textlink="">
      <xdr:nvSpPr>
        <xdr:cNvPr id="63" name="TextBox 62"/>
        <xdr:cNvSpPr txBox="1"/>
      </xdr:nvSpPr>
      <xdr:spPr>
        <a:xfrm>
          <a:off x="2138947" y="1155030"/>
          <a:ext cx="1512302" cy="2486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b="1">
              <a:solidFill>
                <a:schemeClr val="bg1"/>
              </a:solidFill>
              <a:latin typeface="Arial" panose="020B0604020202020204" pitchFamily="34" charset="0"/>
              <a:cs typeface="Arial" panose="020B0604020202020204" pitchFamily="34" charset="0"/>
            </a:rPr>
            <a:t>TOTAL</a:t>
          </a:r>
          <a:r>
            <a:rPr lang="en-US" sz="900" b="1" baseline="0">
              <a:solidFill>
                <a:schemeClr val="bg1"/>
              </a:solidFill>
              <a:latin typeface="Arial" panose="020B0604020202020204" pitchFamily="34" charset="0"/>
              <a:cs typeface="Arial" panose="020B0604020202020204" pitchFamily="34" charset="0"/>
            </a:rPr>
            <a:t> EMPLOYEES</a:t>
          </a:r>
          <a:endParaRPr lang="en-US" sz="900" b="1">
            <a:solidFill>
              <a:schemeClr val="bg1"/>
            </a:solidFill>
            <a:latin typeface="Arial" panose="020B0604020202020204" pitchFamily="34" charset="0"/>
            <a:cs typeface="Arial" panose="020B0604020202020204" pitchFamily="34" charset="0"/>
          </a:endParaRPr>
        </a:p>
      </xdr:txBody>
    </xdr:sp>
    <xdr:clientData/>
  </xdr:oneCellAnchor>
  <xdr:twoCellAnchor>
    <xdr:from>
      <xdr:col>0</xdr:col>
      <xdr:colOff>33421</xdr:colOff>
      <xdr:row>15</xdr:row>
      <xdr:rowOff>10361</xdr:rowOff>
    </xdr:from>
    <xdr:to>
      <xdr:col>2</xdr:col>
      <xdr:colOff>484604</xdr:colOff>
      <xdr:row>28</xdr:row>
      <xdr:rowOff>150395</xdr:rowOff>
    </xdr:to>
    <xdr:sp macro="" textlink="">
      <xdr:nvSpPr>
        <xdr:cNvPr id="64" name="Rounded Rectangle 63"/>
        <xdr:cNvSpPr/>
      </xdr:nvSpPr>
      <xdr:spPr>
        <a:xfrm>
          <a:off x="33421" y="2851150"/>
          <a:ext cx="1771315" cy="2471153"/>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25065</xdr:colOff>
      <xdr:row>10</xdr:row>
      <xdr:rowOff>75197</xdr:rowOff>
    </xdr:from>
    <xdr:to>
      <xdr:col>6</xdr:col>
      <xdr:colOff>660066</xdr:colOff>
      <xdr:row>13</xdr:row>
      <xdr:rowOff>317500</xdr:rowOff>
    </xdr:to>
    <xdr:sp macro="" textlink="">
      <xdr:nvSpPr>
        <xdr:cNvPr id="65" name="Rounded Rectangle 64"/>
        <xdr:cNvSpPr/>
      </xdr:nvSpPr>
      <xdr:spPr>
        <a:xfrm>
          <a:off x="4436644" y="2072105"/>
          <a:ext cx="1295067" cy="768684"/>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877304</xdr:colOff>
      <xdr:row>10</xdr:row>
      <xdr:rowOff>70850</xdr:rowOff>
    </xdr:from>
    <xdr:ext cx="981576" cy="388689"/>
    <xdr:sp macro="" textlink="">
      <xdr:nvSpPr>
        <xdr:cNvPr id="68" name="TextBox 67"/>
        <xdr:cNvSpPr txBox="1"/>
      </xdr:nvSpPr>
      <xdr:spPr>
        <a:xfrm>
          <a:off x="4369804" y="2067758"/>
          <a:ext cx="981576" cy="388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1200" b="1" baseline="0">
              <a:solidFill>
                <a:schemeClr val="bg1"/>
              </a:solidFill>
              <a:latin typeface="Arial" panose="020B0604020202020204" pitchFamily="34" charset="0"/>
              <a:cs typeface="Arial" panose="020B0604020202020204" pitchFamily="34" charset="0"/>
            </a:rPr>
            <a:t> Males</a:t>
          </a:r>
          <a:endParaRPr lang="en-US" sz="1200" b="1">
            <a:solidFill>
              <a:schemeClr val="bg1"/>
            </a:solidFill>
            <a:latin typeface="Arial" panose="020B0604020202020204" pitchFamily="34" charset="0"/>
            <a:cs typeface="Arial" panose="020B0604020202020204" pitchFamily="34" charset="0"/>
          </a:endParaRPr>
        </a:p>
      </xdr:txBody>
    </xdr:sp>
    <xdr:clientData/>
  </xdr:oneCellAnchor>
  <xdr:oneCellAnchor>
    <xdr:from>
      <xdr:col>3</xdr:col>
      <xdr:colOff>14371</xdr:colOff>
      <xdr:row>10</xdr:row>
      <xdr:rowOff>47790</xdr:rowOff>
    </xdr:from>
    <xdr:ext cx="1378619" cy="319841"/>
    <xdr:sp macro="" textlink="">
      <xdr:nvSpPr>
        <xdr:cNvPr id="69" name="TextBox 68"/>
        <xdr:cNvSpPr txBox="1"/>
      </xdr:nvSpPr>
      <xdr:spPr>
        <a:xfrm>
          <a:off x="1994568" y="2044698"/>
          <a:ext cx="1378619" cy="3198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1200" b="1">
              <a:solidFill>
                <a:schemeClr val="bg1"/>
              </a:solidFill>
              <a:latin typeface="Arial" panose="020B0604020202020204" pitchFamily="34" charset="0"/>
              <a:cs typeface="Arial" panose="020B0604020202020204" pitchFamily="34" charset="0"/>
            </a:rPr>
            <a:t>Females</a:t>
          </a:r>
        </a:p>
      </xdr:txBody>
    </xdr:sp>
    <xdr:clientData/>
  </xdr:oneCellAnchor>
  <xdr:twoCellAnchor>
    <xdr:from>
      <xdr:col>3</xdr:col>
      <xdr:colOff>233946</xdr:colOff>
      <xdr:row>11</xdr:row>
      <xdr:rowOff>108619</xdr:rowOff>
    </xdr:from>
    <xdr:to>
      <xdr:col>4</xdr:col>
      <xdr:colOff>250657</xdr:colOff>
      <xdr:row>14</xdr:row>
      <xdr:rowOff>0</xdr:rowOff>
    </xdr:to>
    <xdr:graphicFrame macro="">
      <xdr:nvGraphicFramePr>
        <xdr:cNvPr id="70" name="Chart 6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242304</xdr:colOff>
      <xdr:row>11</xdr:row>
      <xdr:rowOff>58487</xdr:rowOff>
    </xdr:from>
    <xdr:to>
      <xdr:col>6</xdr:col>
      <xdr:colOff>200527</xdr:colOff>
      <xdr:row>13</xdr:row>
      <xdr:rowOff>250656</xdr:rowOff>
    </xdr:to>
    <xdr:graphicFrame macro="">
      <xdr:nvGraphicFramePr>
        <xdr:cNvPr id="71" name="Chart 7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5</xdr:col>
      <xdr:colOff>409407</xdr:colOff>
      <xdr:row>5</xdr:row>
      <xdr:rowOff>267368</xdr:rowOff>
    </xdr:from>
    <xdr:to>
      <xdr:col>6</xdr:col>
      <xdr:colOff>313322</xdr:colOff>
      <xdr:row>9</xdr:row>
      <xdr:rowOff>8355</xdr:rowOff>
    </xdr:to>
    <xdr:pic>
      <xdr:nvPicPr>
        <xdr:cNvPr id="58" name="Picture 57"/>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3709736" y="1194802"/>
          <a:ext cx="563981" cy="635000"/>
        </a:xfrm>
        <a:prstGeom prst="rect">
          <a:avLst/>
        </a:prstGeom>
        <a:ln>
          <a:noFill/>
        </a:ln>
        <a:effectLst>
          <a:softEdge rad="112500"/>
        </a:effectLst>
      </xdr:spPr>
    </xdr:pic>
    <xdr:clientData/>
  </xdr:twoCellAnchor>
  <xdr:oneCellAnchor>
    <xdr:from>
      <xdr:col>5</xdr:col>
      <xdr:colOff>317500</xdr:colOff>
      <xdr:row>12</xdr:row>
      <xdr:rowOff>66842</xdr:rowOff>
    </xdr:from>
    <xdr:ext cx="523220" cy="242302"/>
    <xdr:sp macro="" textlink="">
      <xdr:nvSpPr>
        <xdr:cNvPr id="59" name="TextBox 58"/>
        <xdr:cNvSpPr txBox="1"/>
      </xdr:nvSpPr>
      <xdr:spPr>
        <a:xfrm>
          <a:off x="3617829" y="2414671"/>
          <a:ext cx="523220" cy="242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0" i="0" u="none" strike="noStrike">
              <a:solidFill>
                <a:schemeClr val="bg1"/>
              </a:solidFill>
              <a:effectLst/>
              <a:latin typeface="+mn-lt"/>
              <a:ea typeface="+mn-ea"/>
              <a:cs typeface="+mn-cs"/>
            </a:rPr>
            <a:t>52%</a:t>
          </a:r>
          <a:endParaRPr lang="en-US" sz="1100">
            <a:solidFill>
              <a:schemeClr val="bg1"/>
            </a:solidFill>
          </a:endParaRPr>
        </a:p>
      </xdr:txBody>
    </xdr:sp>
    <xdr:clientData/>
  </xdr:oneCellAnchor>
  <xdr:oneCellAnchor>
    <xdr:from>
      <xdr:col>3</xdr:col>
      <xdr:colOff>384342</xdr:colOff>
      <xdr:row>12</xdr:row>
      <xdr:rowOff>91907</xdr:rowOff>
    </xdr:from>
    <xdr:ext cx="523220" cy="252185"/>
    <xdr:sp macro="" textlink="">
      <xdr:nvSpPr>
        <xdr:cNvPr id="60" name="TextBox 59"/>
        <xdr:cNvSpPr txBox="1"/>
      </xdr:nvSpPr>
      <xdr:spPr>
        <a:xfrm>
          <a:off x="2364539" y="2439736"/>
          <a:ext cx="523220" cy="2521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0" i="0" u="none" strike="noStrike">
              <a:solidFill>
                <a:schemeClr val="bg1"/>
              </a:solidFill>
              <a:effectLst/>
              <a:latin typeface="+mn-lt"/>
              <a:ea typeface="+mn-ea"/>
              <a:cs typeface="+mn-cs"/>
            </a:rPr>
            <a:t>48%</a:t>
          </a:r>
          <a:r>
            <a:rPr lang="en-US">
              <a:solidFill>
                <a:schemeClr val="bg1"/>
              </a:solidFill>
            </a:rPr>
            <a:t> </a:t>
          </a:r>
          <a:endParaRPr lang="en-US" sz="1100">
            <a:solidFill>
              <a:schemeClr val="bg1"/>
            </a:solidFill>
          </a:endParaRPr>
        </a:p>
      </xdr:txBody>
    </xdr:sp>
    <xdr:clientData/>
  </xdr:oneCellAnchor>
  <xdr:twoCellAnchor>
    <xdr:from>
      <xdr:col>11</xdr:col>
      <xdr:colOff>25066</xdr:colOff>
      <xdr:row>5</xdr:row>
      <xdr:rowOff>284078</xdr:rowOff>
    </xdr:from>
    <xdr:to>
      <xdr:col>14</xdr:col>
      <xdr:colOff>400719</xdr:colOff>
      <xdr:row>15</xdr:row>
      <xdr:rowOff>50133</xdr:rowOff>
    </xdr:to>
    <xdr:graphicFrame macro="">
      <xdr:nvGraphicFramePr>
        <xdr:cNvPr id="77" name="Chart 7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oneCellAnchor>
    <xdr:from>
      <xdr:col>12</xdr:col>
      <xdr:colOff>200526</xdr:colOff>
      <xdr:row>2</xdr:row>
      <xdr:rowOff>16710</xdr:rowOff>
    </xdr:from>
    <xdr:ext cx="599203" cy="404150"/>
    <xdr:sp macro="" textlink="">
      <xdr:nvSpPr>
        <xdr:cNvPr id="61" name="TextBox 60"/>
        <xdr:cNvSpPr txBox="1"/>
      </xdr:nvSpPr>
      <xdr:spPr>
        <a:xfrm>
          <a:off x="11287960" y="367631"/>
          <a:ext cx="599203" cy="4041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b="1" i="0" u="none" strike="noStrike">
              <a:solidFill>
                <a:schemeClr val="bg1"/>
              </a:solidFill>
              <a:effectLst/>
              <a:latin typeface="Segoe UI Black" panose="020B0A02040204020203" pitchFamily="34" charset="0"/>
              <a:ea typeface="Segoe UI Black" panose="020B0A02040204020203" pitchFamily="34" charset="0"/>
              <a:cs typeface="+mn-cs"/>
            </a:rPr>
            <a:t>2.6</a:t>
          </a:r>
          <a:r>
            <a:rPr lang="en-US" sz="1800" b="1">
              <a:solidFill>
                <a:schemeClr val="bg1"/>
              </a:solidFill>
              <a:latin typeface="Segoe UI Black" panose="020B0A02040204020203" pitchFamily="34" charset="0"/>
              <a:ea typeface="Segoe UI Black" panose="020B0A02040204020203" pitchFamily="34" charset="0"/>
            </a:rPr>
            <a:t> </a:t>
          </a:r>
        </a:p>
      </xdr:txBody>
    </xdr:sp>
    <xdr:clientData/>
  </xdr:oneCellAnchor>
  <xdr:oneCellAnchor>
    <xdr:from>
      <xdr:col>21</xdr:col>
      <xdr:colOff>436478</xdr:colOff>
      <xdr:row>4</xdr:row>
      <xdr:rowOff>68847</xdr:rowOff>
    </xdr:from>
    <xdr:ext cx="599203" cy="404150"/>
    <xdr:sp macro="" textlink="">
      <xdr:nvSpPr>
        <xdr:cNvPr id="79" name="TextBox 78"/>
        <xdr:cNvSpPr txBox="1"/>
      </xdr:nvSpPr>
      <xdr:spPr>
        <a:xfrm>
          <a:off x="14297860" y="770689"/>
          <a:ext cx="599203" cy="4041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b="1" i="0" u="none" strike="noStrike">
              <a:solidFill>
                <a:schemeClr val="bg1"/>
              </a:solidFill>
              <a:effectLst/>
              <a:latin typeface="Segoe UI Black" panose="020B0A02040204020203" pitchFamily="34" charset="0"/>
              <a:ea typeface="Segoe UI Black" panose="020B0A02040204020203" pitchFamily="34" charset="0"/>
              <a:cs typeface="+mn-cs"/>
            </a:rPr>
            <a:t>2.6</a:t>
          </a:r>
          <a:r>
            <a:rPr lang="en-US" sz="1800" b="1">
              <a:solidFill>
                <a:schemeClr val="bg1"/>
              </a:solidFill>
              <a:latin typeface="Segoe UI Black" panose="020B0A02040204020203" pitchFamily="34" charset="0"/>
              <a:ea typeface="Segoe UI Black" panose="020B0A02040204020203" pitchFamily="34" charset="0"/>
            </a:rPr>
            <a:t> </a:t>
          </a:r>
        </a:p>
      </xdr:txBody>
    </xdr:sp>
    <xdr:clientData/>
  </xdr:oneCellAnchor>
  <xdr:oneCellAnchor>
    <xdr:from>
      <xdr:col>11</xdr:col>
      <xdr:colOff>910725</xdr:colOff>
      <xdr:row>0</xdr:row>
      <xdr:rowOff>0</xdr:rowOff>
    </xdr:from>
    <xdr:ext cx="969210" cy="484605"/>
    <xdr:sp macro="" textlink="">
      <xdr:nvSpPr>
        <xdr:cNvPr id="80" name="TextBox 79"/>
        <xdr:cNvSpPr txBox="1"/>
      </xdr:nvSpPr>
      <xdr:spPr>
        <a:xfrm>
          <a:off x="11012238" y="0"/>
          <a:ext cx="969210" cy="4846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1100" b="0" baseline="0">
              <a:solidFill>
                <a:schemeClr val="accent2"/>
              </a:solidFill>
              <a:latin typeface="Segoe UI Black" panose="020B0A02040204020203" pitchFamily="34" charset="0"/>
              <a:ea typeface="Segoe UI Black" panose="020B0A02040204020203" pitchFamily="34" charset="0"/>
            </a:rPr>
            <a:t>Performance</a:t>
          </a:r>
        </a:p>
        <a:p>
          <a:pPr algn="ctr"/>
          <a:r>
            <a:rPr lang="en-US" sz="1100" b="0" baseline="0">
              <a:solidFill>
                <a:schemeClr val="accent2"/>
              </a:solidFill>
              <a:latin typeface="Segoe UI Black" panose="020B0A02040204020203" pitchFamily="34" charset="0"/>
              <a:ea typeface="Segoe UI Black" panose="020B0A02040204020203" pitchFamily="34" charset="0"/>
            </a:rPr>
            <a:t> Ratings</a:t>
          </a:r>
          <a:r>
            <a:rPr lang="en-US" sz="1100" b="0">
              <a:solidFill>
                <a:schemeClr val="accent2"/>
              </a:solidFill>
              <a:latin typeface="Segoe UI Black" panose="020B0A02040204020203" pitchFamily="34" charset="0"/>
              <a:ea typeface="Segoe UI Black" panose="020B0A02040204020203" pitchFamily="34" charset="0"/>
            </a:rPr>
            <a:t> </a:t>
          </a:r>
        </a:p>
      </xdr:txBody>
    </xdr:sp>
    <xdr:clientData/>
  </xdr:oneCellAnchor>
  <xdr:twoCellAnchor>
    <xdr:from>
      <xdr:col>11</xdr:col>
      <xdr:colOff>843882</xdr:colOff>
      <xdr:row>0</xdr:row>
      <xdr:rowOff>33422</xdr:rowOff>
    </xdr:from>
    <xdr:to>
      <xdr:col>14</xdr:col>
      <xdr:colOff>413084</xdr:colOff>
      <xdr:row>4</xdr:row>
      <xdr:rowOff>41777</xdr:rowOff>
    </xdr:to>
    <xdr:sp macro="" textlink="">
      <xdr:nvSpPr>
        <xdr:cNvPr id="62" name="Rounded Rectangle 61"/>
        <xdr:cNvSpPr/>
      </xdr:nvSpPr>
      <xdr:spPr>
        <a:xfrm>
          <a:off x="10945395" y="33422"/>
          <a:ext cx="1950452" cy="710197"/>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13</xdr:col>
      <xdr:colOff>275724</xdr:colOff>
      <xdr:row>0</xdr:row>
      <xdr:rowOff>150395</xdr:rowOff>
    </xdr:from>
    <xdr:to>
      <xdr:col>14</xdr:col>
      <xdr:colOff>370303</xdr:colOff>
      <xdr:row>4</xdr:row>
      <xdr:rowOff>58487</xdr:rowOff>
    </xdr:to>
    <xdr:pic>
      <xdr:nvPicPr>
        <xdr:cNvPr id="74" name="Picture 73"/>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2098421" y="150395"/>
          <a:ext cx="754645" cy="609934"/>
        </a:xfrm>
        <a:prstGeom prst="rect">
          <a:avLst/>
        </a:prstGeom>
        <a:ln>
          <a:noFill/>
        </a:ln>
        <a:effectLst>
          <a:softEdge rad="112500"/>
        </a:effectLst>
      </xdr:spPr>
    </xdr:pic>
    <xdr:clientData/>
  </xdr:twoCellAnchor>
  <xdr:oneCellAnchor>
    <xdr:from>
      <xdr:col>1</xdr:col>
      <xdr:colOff>467893</xdr:colOff>
      <xdr:row>20</xdr:row>
      <xdr:rowOff>50131</xdr:rowOff>
    </xdr:from>
    <xdr:ext cx="523220" cy="252185"/>
    <xdr:sp macro="" textlink="">
      <xdr:nvSpPr>
        <xdr:cNvPr id="75" name="TextBox 74"/>
        <xdr:cNvSpPr txBox="1"/>
      </xdr:nvSpPr>
      <xdr:spPr>
        <a:xfrm>
          <a:off x="1127959" y="3818355"/>
          <a:ext cx="523220" cy="2521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eaLnBrk="1" fontAlgn="auto" latinLnBrk="0" hangingPunct="1"/>
          <a:r>
            <a:rPr lang="en-US" sz="1100" b="1" i="0">
              <a:solidFill>
                <a:schemeClr val="bg1"/>
              </a:solidFill>
              <a:effectLst/>
              <a:latin typeface="+mn-lt"/>
              <a:ea typeface="+mn-ea"/>
              <a:cs typeface="+mn-cs"/>
            </a:rPr>
            <a:t>46%</a:t>
          </a:r>
          <a:r>
            <a:rPr lang="en-US" sz="1100" b="1">
              <a:solidFill>
                <a:schemeClr val="bg1"/>
              </a:solidFill>
              <a:effectLst/>
              <a:latin typeface="+mn-lt"/>
              <a:ea typeface="+mn-ea"/>
              <a:cs typeface="+mn-cs"/>
            </a:rPr>
            <a:t> </a:t>
          </a:r>
          <a:endParaRPr lang="en-US" sz="1200">
            <a:solidFill>
              <a:schemeClr val="bg1"/>
            </a:solidFill>
            <a:effectLst/>
          </a:endParaRPr>
        </a:p>
      </xdr:txBody>
    </xdr:sp>
    <xdr:clientData/>
  </xdr:oneCellAnchor>
  <xdr:oneCellAnchor>
    <xdr:from>
      <xdr:col>1</xdr:col>
      <xdr:colOff>467894</xdr:colOff>
      <xdr:row>23</xdr:row>
      <xdr:rowOff>75197</xdr:rowOff>
    </xdr:from>
    <xdr:ext cx="523220" cy="252185"/>
    <xdr:sp macro="" textlink="">
      <xdr:nvSpPr>
        <xdr:cNvPr id="78" name="TextBox 77"/>
        <xdr:cNvSpPr txBox="1"/>
      </xdr:nvSpPr>
      <xdr:spPr>
        <a:xfrm>
          <a:off x="1127960" y="4369802"/>
          <a:ext cx="523220" cy="2521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i="0" u="none" strike="noStrike">
              <a:solidFill>
                <a:schemeClr val="bg1"/>
              </a:solidFill>
              <a:effectLst/>
              <a:latin typeface="+mn-lt"/>
              <a:ea typeface="+mn-ea"/>
              <a:cs typeface="+mn-cs"/>
            </a:rPr>
            <a:t>16%</a:t>
          </a:r>
          <a:r>
            <a:rPr lang="en-US" b="1">
              <a:solidFill>
                <a:schemeClr val="bg1"/>
              </a:solidFill>
            </a:rPr>
            <a:t> </a:t>
          </a:r>
          <a:endParaRPr lang="en-US" sz="1100" b="1">
            <a:solidFill>
              <a:schemeClr val="bg1"/>
            </a:solidFill>
          </a:endParaRPr>
        </a:p>
      </xdr:txBody>
    </xdr:sp>
    <xdr:clientData/>
  </xdr:oneCellAnchor>
  <xdr:oneCellAnchor>
    <xdr:from>
      <xdr:col>1</xdr:col>
      <xdr:colOff>492960</xdr:colOff>
      <xdr:row>26</xdr:row>
      <xdr:rowOff>33420</xdr:rowOff>
    </xdr:from>
    <xdr:ext cx="523220" cy="252185"/>
    <xdr:sp macro="" textlink="">
      <xdr:nvSpPr>
        <xdr:cNvPr id="81" name="TextBox 80"/>
        <xdr:cNvSpPr txBox="1"/>
      </xdr:nvSpPr>
      <xdr:spPr>
        <a:xfrm>
          <a:off x="1153026" y="4854407"/>
          <a:ext cx="523220" cy="2521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0" i="0" u="none" strike="noStrike">
              <a:solidFill>
                <a:schemeClr val="bg1"/>
              </a:solidFill>
              <a:effectLst/>
              <a:latin typeface="+mn-lt"/>
              <a:ea typeface="+mn-ea"/>
              <a:cs typeface="+mn-cs"/>
            </a:rPr>
            <a:t>38%</a:t>
          </a:r>
          <a:r>
            <a:rPr lang="en-US" b="0">
              <a:solidFill>
                <a:schemeClr val="bg1"/>
              </a:solidFill>
            </a:rPr>
            <a:t> </a:t>
          </a:r>
          <a:endParaRPr lang="en-US" sz="1100" b="0">
            <a:solidFill>
              <a:schemeClr val="bg1"/>
            </a:solidFill>
          </a:endParaRPr>
        </a:p>
      </xdr:txBody>
    </xdr:sp>
    <xdr:clientData/>
  </xdr:oneCellAnchor>
  <xdr:twoCellAnchor>
    <xdr:from>
      <xdr:col>10</xdr:col>
      <xdr:colOff>626645</xdr:colOff>
      <xdr:row>4</xdr:row>
      <xdr:rowOff>125328</xdr:rowOff>
    </xdr:from>
    <xdr:to>
      <xdr:col>14</xdr:col>
      <xdr:colOff>459540</xdr:colOff>
      <xdr:row>14</xdr:row>
      <xdr:rowOff>158749</xdr:rowOff>
    </xdr:to>
    <xdr:sp macro="" textlink="">
      <xdr:nvSpPr>
        <xdr:cNvPr id="87" name="Rounded Rectangle 86"/>
        <xdr:cNvSpPr/>
      </xdr:nvSpPr>
      <xdr:spPr>
        <a:xfrm>
          <a:off x="9416382" y="827170"/>
          <a:ext cx="2982829" cy="2239211"/>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225591</xdr:colOff>
      <xdr:row>3</xdr:row>
      <xdr:rowOff>133684</xdr:rowOff>
    </xdr:from>
    <xdr:to>
      <xdr:col>10</xdr:col>
      <xdr:colOff>561807</xdr:colOff>
      <xdr:row>14</xdr:row>
      <xdr:rowOff>85558</xdr:rowOff>
    </xdr:to>
    <xdr:sp macro="" textlink="">
      <xdr:nvSpPr>
        <xdr:cNvPr id="88" name="Rounded Rectangle 87"/>
        <xdr:cNvSpPr/>
      </xdr:nvSpPr>
      <xdr:spPr>
        <a:xfrm>
          <a:off x="6207959" y="660066"/>
          <a:ext cx="3143585" cy="2333124"/>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68847</xdr:colOff>
      <xdr:row>3</xdr:row>
      <xdr:rowOff>93913</xdr:rowOff>
    </xdr:from>
    <xdr:to>
      <xdr:col>7</xdr:col>
      <xdr:colOff>91907</xdr:colOff>
      <xdr:row>14</xdr:row>
      <xdr:rowOff>75197</xdr:rowOff>
    </xdr:to>
    <xdr:sp macro="" textlink="">
      <xdr:nvSpPr>
        <xdr:cNvPr id="82" name="Rounded Rectangle 81"/>
        <xdr:cNvSpPr/>
      </xdr:nvSpPr>
      <xdr:spPr>
        <a:xfrm>
          <a:off x="2049044" y="620295"/>
          <a:ext cx="2663324" cy="2362534"/>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0</xdr:col>
      <xdr:colOff>25067</xdr:colOff>
      <xdr:row>0</xdr:row>
      <xdr:rowOff>0</xdr:rowOff>
    </xdr:from>
    <xdr:ext cx="4403222" cy="459539"/>
    <xdr:sp macro="" textlink="">
      <xdr:nvSpPr>
        <xdr:cNvPr id="45" name="TextBox 44"/>
        <xdr:cNvSpPr txBox="1"/>
      </xdr:nvSpPr>
      <xdr:spPr>
        <a:xfrm>
          <a:off x="25067" y="0"/>
          <a:ext cx="4403222" cy="4595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400" b="1">
              <a:solidFill>
                <a:schemeClr val="accent2"/>
              </a:solidFill>
            </a:rPr>
            <a:t>HR ANALYTICS DASHBOARD</a:t>
          </a:r>
        </a:p>
      </xdr:txBody>
    </xdr:sp>
    <xdr:clientData/>
  </xdr:oneCellAnchor>
  <xdr:twoCellAnchor editAs="oneCell">
    <xdr:from>
      <xdr:col>7</xdr:col>
      <xdr:colOff>367633</xdr:colOff>
      <xdr:row>0</xdr:row>
      <xdr:rowOff>0</xdr:rowOff>
    </xdr:from>
    <xdr:to>
      <xdr:col>11</xdr:col>
      <xdr:colOff>635001</xdr:colOff>
      <xdr:row>3</xdr:row>
      <xdr:rowOff>91907</xdr:rowOff>
    </xdr:to>
    <mc:AlternateContent xmlns:mc="http://schemas.openxmlformats.org/markup-compatibility/2006">
      <mc:Choice xmlns:a14="http://schemas.microsoft.com/office/drawing/2010/main" Requires="a14">
        <xdr:graphicFrame macro="">
          <xdr:nvGraphicFramePr>
            <xdr:cNvPr id="83" name="Department 1"/>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6324936" y="0"/>
              <a:ext cx="4411578" cy="6182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877304</xdr:colOff>
      <xdr:row>0</xdr:row>
      <xdr:rowOff>0</xdr:rowOff>
    </xdr:from>
    <xdr:to>
      <xdr:col>7</xdr:col>
      <xdr:colOff>158751</xdr:colOff>
      <xdr:row>3</xdr:row>
      <xdr:rowOff>75197</xdr:rowOff>
    </xdr:to>
    <mc:AlternateContent xmlns:mc="http://schemas.openxmlformats.org/markup-compatibility/2006">
      <mc:Choice xmlns:a14="http://schemas.microsoft.com/office/drawing/2010/main" Requires="a14">
        <xdr:graphicFrame macro="">
          <xdr:nvGraphicFramePr>
            <xdr:cNvPr id="84" name="Gender 1"/>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4369804" y="0"/>
              <a:ext cx="1746250" cy="6015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284079</xdr:colOff>
      <xdr:row>5</xdr:row>
      <xdr:rowOff>83552</xdr:rowOff>
    </xdr:from>
    <xdr:to>
      <xdr:col>10</xdr:col>
      <xdr:colOff>476250</xdr:colOff>
      <xdr:row>14</xdr:row>
      <xdr:rowOff>116973</xdr:rowOff>
    </xdr:to>
    <xdr:graphicFrame macro="">
      <xdr:nvGraphicFramePr>
        <xdr:cNvPr id="85" name="Chart 8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man_Akram" refreshedDate="45851.737192245368" createdVersion="6" refreshedVersion="6" minRefreshableVersion="3" recordCount="50">
  <cacheSource type="worksheet">
    <worksheetSource name="Table1"/>
  </cacheSource>
  <cacheFields count="21">
    <cacheField name="Employee ID" numFmtId="0">
      <sharedItems containsSemiMixedTypes="0" containsString="0" containsNumber="1" containsInteger="1" minValue="1550" maxValue="9968"/>
    </cacheField>
    <cacheField name="Full Name" numFmtId="0">
      <sharedItems count="49">
        <s v="Lori Nguyen"/>
        <s v="Gary Garcia"/>
        <s v="Jeremy Nguyen"/>
        <s v="Kimberly Jones"/>
        <s v="Anthony Gates"/>
        <s v="Courtney Foster"/>
        <s v="Catherine Hall"/>
        <s v="Deanna Ball"/>
        <s v="Candace Nelson"/>
        <s v="Mandy Davis"/>
        <s v="Matthew Powell"/>
        <s v="Bruce Nelson"/>
        <s v="Dawn Cole"/>
        <s v="Tanner Morse"/>
        <s v="Jose Griffin"/>
        <s v="Daniel Hawkins"/>
        <s v="Elaine Mcclain"/>
        <s v="Thomas Kramer"/>
        <s v="Kevin Whitaker"/>
        <s v="Dustin Carter"/>
        <s v="Nicole Williamson"/>
        <s v="Matthew Knight"/>
        <s v="Donna Jones"/>
        <s v="Carolyn Bullock"/>
        <s v="Wendy Gomez"/>
        <s v="Michael Thomas"/>
        <s v="Kevin Bell"/>
        <s v="Richard Landry"/>
        <s v="George Hurley"/>
        <s v="Mark Lopez"/>
        <s v="Robert Williams"/>
        <s v="Mary Schmidt"/>
        <s v="Mary Martinez"/>
        <s v="Paul Hall"/>
        <s v="Samantha Foster"/>
        <s v="Timothy Aguilar"/>
        <s v="Charles Andrews"/>
        <s v="Veronica Nelson"/>
        <s v="Chris Sanchez"/>
        <s v="Cassie Galvan"/>
        <s v="Jessica Jones"/>
        <s v="Emily Walker"/>
        <s v="Vickie Lewis"/>
        <s v="Alexis Clark"/>
        <s v="Robert Davis"/>
        <s v="Daniel Brown MD"/>
        <s v="Anna Payne"/>
        <s v="Rhonda Pena"/>
        <s v="Nicole Gonzalez"/>
      </sharedItems>
    </cacheField>
    <cacheField name="Gender" numFmtId="0">
      <sharedItems count="2">
        <s v="Female"/>
        <s v="Male"/>
      </sharedItems>
    </cacheField>
    <cacheField name="Age" numFmtId="0">
      <sharedItems containsSemiMixedTypes="0" containsString="0" containsNumber="1" containsInteger="1" minValue="20" maxValue="60"/>
    </cacheField>
    <cacheField name="Age range" numFmtId="0">
      <sharedItems count="5">
        <s v="18-25"/>
        <s v="26-35"/>
        <s v="36-45"/>
        <s v="56 &lt;"/>
        <s v="46-55"/>
      </sharedItems>
    </cacheField>
    <cacheField name="Region" numFmtId="0">
      <sharedItems count="5">
        <s v="East"/>
        <s v="Central"/>
        <s v="West"/>
        <s v="South"/>
        <s v="North"/>
      </sharedItems>
    </cacheField>
    <cacheField name="Job Title" numFmtId="0">
      <sharedItems count="5">
        <s v="Manager"/>
        <s v="Designer"/>
        <s v="HR Specialist"/>
        <s v="Developer"/>
        <s v="Analyst"/>
      </sharedItems>
    </cacheField>
    <cacheField name="Department" numFmtId="0">
      <sharedItems count="5">
        <s v="Finance"/>
        <s v="HR"/>
        <s v="Marketing"/>
        <s v="Operations"/>
        <s v="IT"/>
      </sharedItems>
    </cacheField>
    <cacheField name="Manager/Supervisor" numFmtId="0">
      <sharedItems/>
    </cacheField>
    <cacheField name="Date of Hire" numFmtId="0">
      <sharedItems/>
    </cacheField>
    <cacheField name="Employment Status" numFmtId="0">
      <sharedItems count="3">
        <s v="Full-Time"/>
        <s v="Contract"/>
        <s v="Part-Time"/>
      </sharedItems>
    </cacheField>
    <cacheField name="Work Location" numFmtId="0">
      <sharedItems count="3">
        <s v="Head Office"/>
        <s v="Branch Office"/>
        <s v="Remote"/>
      </sharedItems>
    </cacheField>
    <cacheField name="Salary" numFmtId="0">
      <sharedItems containsSemiMixedTypes="0" containsString="0" containsNumber="1" containsInteger="1" minValue="30137" maxValue="98961"/>
    </cacheField>
    <cacheField name="Pay Grade" numFmtId="0">
      <sharedItems/>
    </cacheField>
    <cacheField name="Bonus/Allowances" numFmtId="0">
      <sharedItems containsSemiMixedTypes="0" containsString="0" containsNumber="1" containsInteger="1" minValue="1024" maxValue="9911"/>
    </cacheField>
    <cacheField name="Insurance Details" numFmtId="0">
      <sharedItems/>
    </cacheField>
    <cacheField name="Leave Taken" numFmtId="0">
      <sharedItems containsSemiMixedTypes="0" containsString="0" containsNumber="1" containsInteger="1" minValue="0" maxValue="20"/>
    </cacheField>
    <cacheField name="Performance Rating" numFmtId="0">
      <sharedItems containsSemiMixedTypes="0" containsString="0" containsNumber="1" containsInteger="1" minValue="1" maxValue="5"/>
    </cacheField>
    <cacheField name="Training Programs Attended" numFmtId="0">
      <sharedItems/>
    </cacheField>
    <cacheField name="Skills" numFmtId="0">
      <sharedItems count="5">
        <s v="Design"/>
        <s v="Management"/>
        <s v="Python"/>
        <s v="Communication"/>
        <s v="Excel"/>
      </sharedItems>
    </cacheField>
    <cacheField name="Certifications"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0">
  <r>
    <n v="4294"/>
    <x v="0"/>
    <x v="0"/>
    <n v="25"/>
    <x v="0"/>
    <x v="0"/>
    <x v="0"/>
    <x v="0"/>
    <s v="Luis Reynolds"/>
    <s v="2019-03-15"/>
    <x v="0"/>
    <x v="0"/>
    <n v="53700"/>
    <s v="C"/>
    <n v="1463"/>
    <s v="Health"/>
    <n v="1"/>
    <n v="1"/>
    <s v="Leadership Training"/>
    <x v="0"/>
    <s v="Certified Professional"/>
  </r>
  <r>
    <n v="9116"/>
    <x v="1"/>
    <x v="1"/>
    <n v="27"/>
    <x v="1"/>
    <x v="1"/>
    <x v="1"/>
    <x v="1"/>
    <s v="Ashley Simmons MD"/>
    <s v="2022-12-20"/>
    <x v="0"/>
    <x v="1"/>
    <n v="91091"/>
    <s v="B"/>
    <n v="1024"/>
    <s v="None"/>
    <n v="19"/>
    <n v="4"/>
    <s v="Excel Workshop"/>
    <x v="0"/>
    <s v="Certified Professional"/>
  </r>
  <r>
    <n v="5120"/>
    <x v="2"/>
    <x v="1"/>
    <n v="34"/>
    <x v="1"/>
    <x v="2"/>
    <x v="2"/>
    <x v="2"/>
    <s v="Cassandra Duncan"/>
    <s v="2022-08-10"/>
    <x v="0"/>
    <x v="2"/>
    <n v="57538"/>
    <s v="D"/>
    <n v="1674"/>
    <s v="None"/>
    <n v="8"/>
    <n v="1"/>
    <s v="None"/>
    <x v="1"/>
    <s v="Advanced Training"/>
  </r>
  <r>
    <n v="8071"/>
    <x v="3"/>
    <x v="0"/>
    <n v="41"/>
    <x v="2"/>
    <x v="2"/>
    <x v="0"/>
    <x v="3"/>
    <s v="Janet Harris"/>
    <s v="2024-09-03"/>
    <x v="1"/>
    <x v="0"/>
    <n v="62993"/>
    <s v="A"/>
    <n v="2695"/>
    <s v="Health + Dental"/>
    <n v="0"/>
    <n v="2"/>
    <s v="None"/>
    <x v="2"/>
    <s v="None"/>
  </r>
  <r>
    <n v="9351"/>
    <x v="4"/>
    <x v="1"/>
    <n v="56"/>
    <x v="3"/>
    <x v="0"/>
    <x v="0"/>
    <x v="2"/>
    <s v="Mr. Frank Clay"/>
    <s v="2019-03-14"/>
    <x v="1"/>
    <x v="1"/>
    <n v="45773"/>
    <s v="A"/>
    <n v="8776"/>
    <s v="Health"/>
    <n v="16"/>
    <n v="4"/>
    <s v="Leadership Training"/>
    <x v="2"/>
    <s v="None"/>
  </r>
  <r>
    <n v="2873"/>
    <x v="5"/>
    <x v="0"/>
    <n v="28"/>
    <x v="1"/>
    <x v="2"/>
    <x v="3"/>
    <x v="2"/>
    <s v="Dorothy Price"/>
    <s v="2017-01-23"/>
    <x v="0"/>
    <x v="1"/>
    <n v="96249"/>
    <s v="C"/>
    <n v="4826"/>
    <s v="Health + Dental"/>
    <n v="7"/>
    <n v="3"/>
    <s v="Leadership Training"/>
    <x v="3"/>
    <s v="Certified Professional"/>
  </r>
  <r>
    <n v="3540"/>
    <x v="6"/>
    <x v="0"/>
    <n v="20"/>
    <x v="0"/>
    <x v="1"/>
    <x v="2"/>
    <x v="2"/>
    <s v="Michele Sexton"/>
    <s v="2024-08-17"/>
    <x v="0"/>
    <x v="2"/>
    <n v="61596"/>
    <s v="C"/>
    <n v="8818"/>
    <s v="Health + Dental"/>
    <n v="4"/>
    <n v="2"/>
    <s v="Leadership Training"/>
    <x v="1"/>
    <s v="None"/>
  </r>
  <r>
    <n v="3653"/>
    <x v="7"/>
    <x v="0"/>
    <n v="58"/>
    <x v="3"/>
    <x v="3"/>
    <x v="1"/>
    <x v="4"/>
    <s v="Richard Schmidt"/>
    <s v="2014-12-09"/>
    <x v="0"/>
    <x v="2"/>
    <n v="97869"/>
    <s v="A"/>
    <n v="1966"/>
    <s v="Health"/>
    <n v="10"/>
    <n v="1"/>
    <s v="Leadership Training"/>
    <x v="0"/>
    <s v="Certified Professional"/>
  </r>
  <r>
    <n v="5587"/>
    <x v="8"/>
    <x v="0"/>
    <n v="44"/>
    <x v="2"/>
    <x v="3"/>
    <x v="2"/>
    <x v="2"/>
    <s v="Teresa Pearson"/>
    <s v="2021-06-28"/>
    <x v="0"/>
    <x v="0"/>
    <n v="81235"/>
    <s v="A"/>
    <n v="6553"/>
    <s v="None"/>
    <n v="16"/>
    <n v="2"/>
    <s v="None"/>
    <x v="1"/>
    <s v="Certified Professional"/>
  </r>
  <r>
    <n v="9554"/>
    <x v="9"/>
    <x v="0"/>
    <n v="29"/>
    <x v="1"/>
    <x v="1"/>
    <x v="2"/>
    <x v="3"/>
    <s v="Laura Hart"/>
    <s v="2018-05-20"/>
    <x v="0"/>
    <x v="1"/>
    <n v="87852"/>
    <s v="A"/>
    <n v="4980"/>
    <s v="Health + Dental"/>
    <n v="19"/>
    <n v="3"/>
    <s v="None"/>
    <x v="2"/>
    <s v="Certified Professional"/>
  </r>
  <r>
    <n v="6213"/>
    <x v="10"/>
    <x v="1"/>
    <n v="23"/>
    <x v="0"/>
    <x v="3"/>
    <x v="0"/>
    <x v="2"/>
    <s v="Andrea May"/>
    <s v="2017-02-13"/>
    <x v="1"/>
    <x v="1"/>
    <n v="59359"/>
    <s v="A"/>
    <n v="9449"/>
    <s v="Health + Dental"/>
    <n v="20"/>
    <n v="3"/>
    <s v="None"/>
    <x v="1"/>
    <s v="None"/>
  </r>
  <r>
    <n v="9105"/>
    <x v="11"/>
    <x v="1"/>
    <n v="30"/>
    <x v="1"/>
    <x v="0"/>
    <x v="1"/>
    <x v="0"/>
    <s v="Casey Martin"/>
    <s v="2024-05-05"/>
    <x v="1"/>
    <x v="2"/>
    <n v="81225"/>
    <s v="D"/>
    <n v="6202"/>
    <s v="Health + Dental"/>
    <n v="2"/>
    <n v="2"/>
    <s v="Excel Workshop"/>
    <x v="4"/>
    <s v="Certified Professional"/>
  </r>
  <r>
    <n v="9508"/>
    <x v="12"/>
    <x v="0"/>
    <n v="49"/>
    <x v="4"/>
    <x v="1"/>
    <x v="0"/>
    <x v="0"/>
    <s v="Amber Allen"/>
    <s v="2022-04-19"/>
    <x v="1"/>
    <x v="0"/>
    <n v="32788"/>
    <s v="D"/>
    <n v="4396"/>
    <s v="Health"/>
    <n v="13"/>
    <n v="5"/>
    <s v="None"/>
    <x v="3"/>
    <s v="Advanced Training"/>
  </r>
  <r>
    <n v="2436"/>
    <x v="13"/>
    <x v="1"/>
    <n v="60"/>
    <x v="3"/>
    <x v="4"/>
    <x v="0"/>
    <x v="3"/>
    <s v="Adam Johnson"/>
    <s v="2015-11-16"/>
    <x v="1"/>
    <x v="2"/>
    <n v="70452"/>
    <s v="D"/>
    <n v="9911"/>
    <s v="None"/>
    <n v="2"/>
    <n v="1"/>
    <s v="None"/>
    <x v="3"/>
    <s v="Certified Professional"/>
  </r>
  <r>
    <n v="4441"/>
    <x v="14"/>
    <x v="1"/>
    <n v="46"/>
    <x v="4"/>
    <x v="1"/>
    <x v="3"/>
    <x v="0"/>
    <s v="Nicole Dominguez"/>
    <s v="2023-09-09"/>
    <x v="0"/>
    <x v="1"/>
    <n v="33045"/>
    <s v="B"/>
    <n v="1456"/>
    <s v="None"/>
    <n v="16"/>
    <n v="3"/>
    <s v="Excel Workshop"/>
    <x v="3"/>
    <s v="None"/>
  </r>
  <r>
    <n v="5827"/>
    <x v="15"/>
    <x v="1"/>
    <n v="57"/>
    <x v="3"/>
    <x v="2"/>
    <x v="3"/>
    <x v="1"/>
    <s v="Andrew Best"/>
    <s v="2017-12-12"/>
    <x v="2"/>
    <x v="2"/>
    <n v="96429"/>
    <s v="C"/>
    <n v="4740"/>
    <s v="None"/>
    <n v="8"/>
    <n v="1"/>
    <s v="Excel Workshop"/>
    <x v="2"/>
    <s v="None"/>
  </r>
  <r>
    <n v="5184"/>
    <x v="16"/>
    <x v="0"/>
    <n v="24"/>
    <x v="0"/>
    <x v="1"/>
    <x v="2"/>
    <x v="2"/>
    <s v="Gabrielle Rodriguez"/>
    <s v="2017-03-10"/>
    <x v="2"/>
    <x v="2"/>
    <n v="33183"/>
    <s v="A"/>
    <n v="8114"/>
    <s v="None"/>
    <n v="4"/>
    <n v="2"/>
    <s v="Excel Workshop"/>
    <x v="4"/>
    <s v="Advanced Training"/>
  </r>
  <r>
    <n v="5874"/>
    <x v="3"/>
    <x v="0"/>
    <n v="35"/>
    <x v="1"/>
    <x v="4"/>
    <x v="3"/>
    <x v="0"/>
    <s v="Allison Harvey"/>
    <s v="2019-03-04"/>
    <x v="2"/>
    <x v="0"/>
    <n v="75065"/>
    <s v="C"/>
    <n v="7123"/>
    <s v="None"/>
    <n v="20"/>
    <n v="2"/>
    <s v="None"/>
    <x v="0"/>
    <s v="Advanced Training"/>
  </r>
  <r>
    <n v="9834"/>
    <x v="17"/>
    <x v="1"/>
    <n v="41"/>
    <x v="2"/>
    <x v="1"/>
    <x v="1"/>
    <x v="4"/>
    <s v="Tristan Mejia"/>
    <s v="2022-11-20"/>
    <x v="0"/>
    <x v="2"/>
    <n v="32877"/>
    <s v="C"/>
    <n v="6432"/>
    <s v="Health"/>
    <n v="11"/>
    <n v="1"/>
    <s v="None"/>
    <x v="0"/>
    <s v="None"/>
  </r>
  <r>
    <n v="5096"/>
    <x v="18"/>
    <x v="1"/>
    <n v="36"/>
    <x v="2"/>
    <x v="1"/>
    <x v="4"/>
    <x v="3"/>
    <s v="Mary Welch"/>
    <s v="2021-03-02"/>
    <x v="0"/>
    <x v="1"/>
    <n v="46811"/>
    <s v="D"/>
    <n v="1567"/>
    <s v="None"/>
    <n v="7"/>
    <n v="3"/>
    <s v="Excel Workshop"/>
    <x v="0"/>
    <s v="Advanced Training"/>
  </r>
  <r>
    <n v="2263"/>
    <x v="19"/>
    <x v="1"/>
    <n v="31"/>
    <x v="1"/>
    <x v="3"/>
    <x v="2"/>
    <x v="1"/>
    <s v="Douglas Miles"/>
    <s v="2021-08-01"/>
    <x v="1"/>
    <x v="1"/>
    <n v="87538"/>
    <s v="C"/>
    <n v="3588"/>
    <s v="Health + Dental"/>
    <n v="11"/>
    <n v="5"/>
    <s v="Excel Workshop"/>
    <x v="2"/>
    <s v="None"/>
  </r>
  <r>
    <n v="6505"/>
    <x v="20"/>
    <x v="0"/>
    <n v="28"/>
    <x v="1"/>
    <x v="0"/>
    <x v="1"/>
    <x v="4"/>
    <s v="Jessica Fleming"/>
    <s v="2015-08-14"/>
    <x v="0"/>
    <x v="1"/>
    <n v="73002"/>
    <s v="C"/>
    <n v="6296"/>
    <s v="Health"/>
    <n v="2"/>
    <n v="5"/>
    <s v="Excel Workshop"/>
    <x v="1"/>
    <s v="Certified Professional"/>
  </r>
  <r>
    <n v="8626"/>
    <x v="21"/>
    <x v="1"/>
    <n v="37"/>
    <x v="2"/>
    <x v="3"/>
    <x v="1"/>
    <x v="3"/>
    <s v="Christine Lee"/>
    <s v="2015-10-21"/>
    <x v="2"/>
    <x v="2"/>
    <n v="41653"/>
    <s v="D"/>
    <n v="9236"/>
    <s v="None"/>
    <n v="13"/>
    <n v="1"/>
    <s v="Excel Workshop"/>
    <x v="0"/>
    <s v="None"/>
  </r>
  <r>
    <n v="5979"/>
    <x v="22"/>
    <x v="0"/>
    <n v="31"/>
    <x v="1"/>
    <x v="0"/>
    <x v="0"/>
    <x v="2"/>
    <s v="Mario Smith DVM"/>
    <s v="2015-03-14"/>
    <x v="1"/>
    <x v="1"/>
    <n v="67582"/>
    <s v="A"/>
    <n v="1375"/>
    <s v="Health"/>
    <n v="20"/>
    <n v="3"/>
    <s v="Excel Workshop"/>
    <x v="1"/>
    <s v="None"/>
  </r>
  <r>
    <n v="3104"/>
    <x v="23"/>
    <x v="0"/>
    <n v="23"/>
    <x v="0"/>
    <x v="3"/>
    <x v="1"/>
    <x v="1"/>
    <s v="Joseph Francis"/>
    <s v="2024-05-22"/>
    <x v="2"/>
    <x v="1"/>
    <n v="37351"/>
    <s v="D"/>
    <n v="7858"/>
    <s v="Health + Dental"/>
    <n v="18"/>
    <n v="2"/>
    <s v="Leadership Training"/>
    <x v="1"/>
    <s v="Advanced Training"/>
  </r>
  <r>
    <n v="8967"/>
    <x v="24"/>
    <x v="0"/>
    <n v="48"/>
    <x v="4"/>
    <x v="4"/>
    <x v="2"/>
    <x v="0"/>
    <s v="Sarah Young"/>
    <s v="2017-03-19"/>
    <x v="0"/>
    <x v="1"/>
    <n v="36721"/>
    <s v="B"/>
    <n v="8820"/>
    <s v="Health + Dental"/>
    <n v="0"/>
    <n v="2"/>
    <s v="Excel Workshop"/>
    <x v="1"/>
    <s v="Certified Professional"/>
  </r>
  <r>
    <n v="5087"/>
    <x v="25"/>
    <x v="1"/>
    <n v="28"/>
    <x v="1"/>
    <x v="2"/>
    <x v="4"/>
    <x v="0"/>
    <s v="Aaron Hart"/>
    <s v="2021-09-15"/>
    <x v="1"/>
    <x v="2"/>
    <n v="46326"/>
    <s v="B"/>
    <n v="9189"/>
    <s v="Health + Dental"/>
    <n v="8"/>
    <n v="4"/>
    <s v="Leadership Training"/>
    <x v="3"/>
    <s v="Advanced Training"/>
  </r>
  <r>
    <n v="3358"/>
    <x v="26"/>
    <x v="1"/>
    <n v="30"/>
    <x v="1"/>
    <x v="1"/>
    <x v="3"/>
    <x v="1"/>
    <s v="Brian Boyd"/>
    <s v="2022-05-09"/>
    <x v="0"/>
    <x v="0"/>
    <n v="59007"/>
    <s v="C"/>
    <n v="3380"/>
    <s v="Health"/>
    <n v="17"/>
    <n v="3"/>
    <s v="None"/>
    <x v="4"/>
    <s v="Certified Professional"/>
  </r>
  <r>
    <n v="8256"/>
    <x v="27"/>
    <x v="1"/>
    <n v="46"/>
    <x v="4"/>
    <x v="3"/>
    <x v="0"/>
    <x v="3"/>
    <s v="Steven Krueger"/>
    <s v="2017-06-22"/>
    <x v="0"/>
    <x v="1"/>
    <n v="52020"/>
    <s v="B"/>
    <n v="9585"/>
    <s v="Health + Dental"/>
    <n v="0"/>
    <n v="4"/>
    <s v="Excel Workshop"/>
    <x v="4"/>
    <s v="None"/>
  </r>
  <r>
    <n v="5763"/>
    <x v="28"/>
    <x v="1"/>
    <n v="44"/>
    <x v="2"/>
    <x v="1"/>
    <x v="2"/>
    <x v="1"/>
    <s v="Debra Williams"/>
    <s v="2020-11-28"/>
    <x v="2"/>
    <x v="1"/>
    <n v="98961"/>
    <s v="D"/>
    <n v="2688"/>
    <s v="Health"/>
    <n v="2"/>
    <n v="5"/>
    <s v="Excel Workshop"/>
    <x v="4"/>
    <s v="Certified Professional"/>
  </r>
  <r>
    <n v="6838"/>
    <x v="29"/>
    <x v="1"/>
    <n v="45"/>
    <x v="2"/>
    <x v="2"/>
    <x v="3"/>
    <x v="2"/>
    <s v="Karen Mitchell"/>
    <s v="2015-08-30"/>
    <x v="2"/>
    <x v="1"/>
    <n v="81943"/>
    <s v="C"/>
    <n v="2255"/>
    <s v="Health"/>
    <n v="18"/>
    <n v="2"/>
    <s v="None"/>
    <x v="2"/>
    <s v="Certified Professional"/>
  </r>
  <r>
    <n v="9544"/>
    <x v="30"/>
    <x v="1"/>
    <n v="52"/>
    <x v="4"/>
    <x v="4"/>
    <x v="2"/>
    <x v="1"/>
    <s v="Joseph Sanders"/>
    <s v="2018-10-27"/>
    <x v="2"/>
    <x v="1"/>
    <n v="47627"/>
    <s v="C"/>
    <n v="1221"/>
    <s v="None"/>
    <n v="4"/>
    <n v="3"/>
    <s v="None"/>
    <x v="1"/>
    <s v="None"/>
  </r>
  <r>
    <n v="8012"/>
    <x v="31"/>
    <x v="0"/>
    <n v="52"/>
    <x v="4"/>
    <x v="0"/>
    <x v="0"/>
    <x v="4"/>
    <s v="Shelly George"/>
    <s v="2018-08-26"/>
    <x v="2"/>
    <x v="1"/>
    <n v="56162"/>
    <s v="D"/>
    <n v="6560"/>
    <s v="Health + Dental"/>
    <n v="9"/>
    <n v="4"/>
    <s v="Excel Workshop"/>
    <x v="3"/>
    <s v="None"/>
  </r>
  <r>
    <n v="9374"/>
    <x v="32"/>
    <x v="0"/>
    <n v="42"/>
    <x v="2"/>
    <x v="1"/>
    <x v="2"/>
    <x v="2"/>
    <s v="Nicole Houston"/>
    <s v="2023-07-24"/>
    <x v="1"/>
    <x v="2"/>
    <n v="95734"/>
    <s v="C"/>
    <n v="4854"/>
    <s v="Health"/>
    <n v="13"/>
    <n v="2"/>
    <s v="Leadership Training"/>
    <x v="0"/>
    <s v="Certified Professional"/>
  </r>
  <r>
    <n v="3487"/>
    <x v="33"/>
    <x v="1"/>
    <n v="58"/>
    <x v="3"/>
    <x v="1"/>
    <x v="1"/>
    <x v="3"/>
    <s v="Kristin Shaffer"/>
    <s v="2018-07-09"/>
    <x v="1"/>
    <x v="2"/>
    <n v="74789"/>
    <s v="C"/>
    <n v="8101"/>
    <s v="Health + Dental"/>
    <n v="14"/>
    <n v="5"/>
    <s v="Excel Workshop"/>
    <x v="2"/>
    <s v="None"/>
  </r>
  <r>
    <n v="8445"/>
    <x v="34"/>
    <x v="0"/>
    <n v="24"/>
    <x v="0"/>
    <x v="4"/>
    <x v="0"/>
    <x v="3"/>
    <s v="Joel Aguilar"/>
    <s v="2016-12-21"/>
    <x v="0"/>
    <x v="2"/>
    <n v="30137"/>
    <s v="B"/>
    <n v="4031"/>
    <s v="None"/>
    <n v="5"/>
    <n v="3"/>
    <s v="None"/>
    <x v="1"/>
    <s v="Certified Professional"/>
  </r>
  <r>
    <n v="1550"/>
    <x v="35"/>
    <x v="1"/>
    <n v="21"/>
    <x v="0"/>
    <x v="1"/>
    <x v="0"/>
    <x v="0"/>
    <s v="Michael Wade"/>
    <s v="2019-06-27"/>
    <x v="0"/>
    <x v="2"/>
    <n v="95510"/>
    <s v="C"/>
    <n v="6811"/>
    <s v="Health"/>
    <n v="18"/>
    <n v="4"/>
    <s v="Excel Workshop"/>
    <x v="4"/>
    <s v="Certified Professional"/>
  </r>
  <r>
    <n v="9968"/>
    <x v="36"/>
    <x v="1"/>
    <n v="58"/>
    <x v="3"/>
    <x v="1"/>
    <x v="3"/>
    <x v="0"/>
    <s v="Jessica Walsh"/>
    <s v="2021-08-27"/>
    <x v="1"/>
    <x v="0"/>
    <n v="80325"/>
    <s v="B"/>
    <n v="6230"/>
    <s v="Health"/>
    <n v="5"/>
    <n v="4"/>
    <s v="None"/>
    <x v="2"/>
    <s v="Advanced Training"/>
  </r>
  <r>
    <n v="8029"/>
    <x v="37"/>
    <x v="0"/>
    <n v="57"/>
    <x v="3"/>
    <x v="3"/>
    <x v="4"/>
    <x v="4"/>
    <s v="Kelly Mack"/>
    <s v="2017-05-28"/>
    <x v="2"/>
    <x v="1"/>
    <n v="34109"/>
    <s v="B"/>
    <n v="9232"/>
    <s v="Health"/>
    <n v="13"/>
    <n v="3"/>
    <s v="Leadership Training"/>
    <x v="0"/>
    <s v="Certified Professional"/>
  </r>
  <r>
    <n v="8847"/>
    <x v="38"/>
    <x v="1"/>
    <n v="41"/>
    <x v="2"/>
    <x v="3"/>
    <x v="3"/>
    <x v="0"/>
    <s v="John Conley"/>
    <s v="2022-01-30"/>
    <x v="2"/>
    <x v="2"/>
    <n v="73330"/>
    <s v="C"/>
    <n v="2276"/>
    <s v="Health + Dental"/>
    <n v="5"/>
    <n v="1"/>
    <s v="None"/>
    <x v="1"/>
    <s v="Advanced Training"/>
  </r>
  <r>
    <n v="1955"/>
    <x v="39"/>
    <x v="0"/>
    <n v="58"/>
    <x v="3"/>
    <x v="2"/>
    <x v="2"/>
    <x v="1"/>
    <s v="Aaron Baker"/>
    <s v="2017-04-20"/>
    <x v="1"/>
    <x v="2"/>
    <n v="46567"/>
    <s v="A"/>
    <n v="2825"/>
    <s v="Health"/>
    <n v="15"/>
    <n v="3"/>
    <s v="None"/>
    <x v="4"/>
    <s v="Advanced Training"/>
  </r>
  <r>
    <n v="4522"/>
    <x v="40"/>
    <x v="0"/>
    <n v="36"/>
    <x v="2"/>
    <x v="0"/>
    <x v="4"/>
    <x v="0"/>
    <s v="Christopher Bass"/>
    <s v="2019-07-22"/>
    <x v="1"/>
    <x v="1"/>
    <n v="39795"/>
    <s v="A"/>
    <n v="1670"/>
    <s v="None"/>
    <n v="0"/>
    <n v="2"/>
    <s v="Excel Workshop"/>
    <x v="3"/>
    <s v="None"/>
  </r>
  <r>
    <n v="3078"/>
    <x v="41"/>
    <x v="0"/>
    <n v="21"/>
    <x v="0"/>
    <x v="0"/>
    <x v="0"/>
    <x v="4"/>
    <s v="Sean Tucker PhD"/>
    <s v="2018-11-29"/>
    <x v="1"/>
    <x v="2"/>
    <n v="59506"/>
    <s v="A"/>
    <n v="4428"/>
    <s v="Health + Dental"/>
    <n v="0"/>
    <n v="1"/>
    <s v="None"/>
    <x v="3"/>
    <s v="Certified Professional"/>
  </r>
  <r>
    <n v="6357"/>
    <x v="42"/>
    <x v="0"/>
    <n v="46"/>
    <x v="4"/>
    <x v="2"/>
    <x v="1"/>
    <x v="4"/>
    <s v="Jacob Scott"/>
    <s v="2022-11-14"/>
    <x v="1"/>
    <x v="2"/>
    <n v="49058"/>
    <s v="B"/>
    <n v="4396"/>
    <s v="None"/>
    <n v="5"/>
    <n v="1"/>
    <s v="None"/>
    <x v="3"/>
    <s v="None"/>
  </r>
  <r>
    <n v="7951"/>
    <x v="43"/>
    <x v="0"/>
    <n v="36"/>
    <x v="2"/>
    <x v="3"/>
    <x v="2"/>
    <x v="4"/>
    <s v="Joel Park"/>
    <s v="2016-02-23"/>
    <x v="1"/>
    <x v="0"/>
    <n v="98612"/>
    <s v="A"/>
    <n v="1168"/>
    <s v="None"/>
    <n v="9"/>
    <n v="2"/>
    <s v="Excel Workshop"/>
    <x v="0"/>
    <s v="Certified Professional"/>
  </r>
  <r>
    <n v="9228"/>
    <x v="44"/>
    <x v="1"/>
    <n v="41"/>
    <x v="2"/>
    <x v="4"/>
    <x v="3"/>
    <x v="1"/>
    <s v="Russell Marshall"/>
    <s v="2018-05-18"/>
    <x v="2"/>
    <x v="1"/>
    <n v="38201"/>
    <s v="A"/>
    <n v="7111"/>
    <s v="Health"/>
    <n v="8"/>
    <n v="4"/>
    <s v="Leadership Training"/>
    <x v="3"/>
    <s v="None"/>
  </r>
  <r>
    <n v="8988"/>
    <x v="45"/>
    <x v="1"/>
    <n v="25"/>
    <x v="0"/>
    <x v="0"/>
    <x v="2"/>
    <x v="2"/>
    <s v="James Holden"/>
    <s v="2024-03-09"/>
    <x v="2"/>
    <x v="1"/>
    <n v="92919"/>
    <s v="D"/>
    <n v="9497"/>
    <s v="Health"/>
    <n v="7"/>
    <n v="2"/>
    <s v="None"/>
    <x v="3"/>
    <s v="Advanced Training"/>
  </r>
  <r>
    <n v="1952"/>
    <x v="46"/>
    <x v="0"/>
    <n v="29"/>
    <x v="1"/>
    <x v="4"/>
    <x v="0"/>
    <x v="1"/>
    <s v="Thomas Murphy"/>
    <s v="2024-03-27"/>
    <x v="0"/>
    <x v="2"/>
    <n v="45188"/>
    <s v="A"/>
    <n v="9591"/>
    <s v="Health + Dental"/>
    <n v="18"/>
    <n v="3"/>
    <s v="Leadership Training"/>
    <x v="3"/>
    <s v="None"/>
  </r>
  <r>
    <n v="5760"/>
    <x v="47"/>
    <x v="0"/>
    <n v="59"/>
    <x v="3"/>
    <x v="2"/>
    <x v="1"/>
    <x v="0"/>
    <s v="Mark Abbott"/>
    <s v="2019-12-23"/>
    <x v="0"/>
    <x v="1"/>
    <n v="34927"/>
    <s v="D"/>
    <n v="6996"/>
    <s v="Health + Dental"/>
    <n v="16"/>
    <n v="1"/>
    <s v="Excel Workshop"/>
    <x v="0"/>
    <s v="Certified Professional"/>
  </r>
  <r>
    <n v="5742"/>
    <x v="48"/>
    <x v="0"/>
    <n v="27"/>
    <x v="1"/>
    <x v="0"/>
    <x v="2"/>
    <x v="3"/>
    <s v="Robin Lynch"/>
    <s v="2016-08-25"/>
    <x v="0"/>
    <x v="1"/>
    <n v="33183"/>
    <s v="A"/>
    <n v="1659"/>
    <s v="None"/>
    <n v="11"/>
    <n v="1"/>
    <s v="Leadership Training"/>
    <x v="2"/>
    <s v="Non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JOB TITLE" cacheId="1"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5">
  <location ref="Z3:AA9" firstHeaderRow="1" firstDataRow="1" firstDataCol="1"/>
  <pivotFields count="21">
    <pivotField compact="0" outline="0" showAll="0"/>
    <pivotField compact="0" outline="0" showAll="0">
      <items count="50">
        <item x="43"/>
        <item x="46"/>
        <item x="4"/>
        <item x="11"/>
        <item x="8"/>
        <item x="23"/>
        <item x="39"/>
        <item x="6"/>
        <item x="36"/>
        <item x="38"/>
        <item x="5"/>
        <item x="45"/>
        <item x="15"/>
        <item x="12"/>
        <item x="7"/>
        <item x="22"/>
        <item x="19"/>
        <item x="16"/>
        <item x="41"/>
        <item x="1"/>
        <item x="28"/>
        <item x="2"/>
        <item x="40"/>
        <item x="14"/>
        <item x="26"/>
        <item x="18"/>
        <item x="3"/>
        <item x="0"/>
        <item x="9"/>
        <item x="29"/>
        <item x="32"/>
        <item x="31"/>
        <item x="21"/>
        <item x="10"/>
        <item x="25"/>
        <item x="48"/>
        <item x="20"/>
        <item x="33"/>
        <item x="47"/>
        <item x="27"/>
        <item x="44"/>
        <item x="30"/>
        <item x="34"/>
        <item x="13"/>
        <item x="17"/>
        <item x="35"/>
        <item x="37"/>
        <item x="42"/>
        <item x="24"/>
        <item t="default"/>
      </items>
    </pivotField>
    <pivotField compact="0" outline="0" showAll="0">
      <items count="3">
        <item x="0"/>
        <item x="1"/>
        <item t="default"/>
      </items>
    </pivotField>
    <pivotField compact="0" outline="0" showAll="0"/>
    <pivotField compact="0" outline="0" showAll="0"/>
    <pivotField compact="0" outline="0" showAll="0">
      <items count="6">
        <item x="1"/>
        <item x="0"/>
        <item x="4"/>
        <item x="3"/>
        <item x="2"/>
        <item t="default"/>
      </items>
    </pivotField>
    <pivotField axis="axisRow" compact="0" outline="0" showAll="0">
      <items count="6">
        <item x="4"/>
        <item x="1"/>
        <item x="3"/>
        <item x="2"/>
        <item x="0"/>
        <item t="default"/>
      </items>
    </pivotField>
    <pivotField compact="0" outline="0" showAll="0">
      <items count="6">
        <item x="0"/>
        <item x="1"/>
        <item x="4"/>
        <item x="2"/>
        <item x="3"/>
        <item t="default"/>
      </items>
    </pivotField>
    <pivotField compact="0" outline="0" showAll="0"/>
    <pivotField compact="0" outline="0" showAll="0"/>
    <pivotField compact="0" outline="0" showAll="0">
      <items count="4">
        <item x="1"/>
        <item x="0"/>
        <item x="2"/>
        <item t="default"/>
      </items>
    </pivotField>
    <pivotField compact="0" outline="0" showAll="0">
      <items count="4">
        <item x="1"/>
        <item x="0"/>
        <item x="2"/>
        <item t="default"/>
      </items>
    </pivotField>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items count="6">
        <item x="3"/>
        <item x="0"/>
        <item x="4"/>
        <item x="1"/>
        <item x="2"/>
        <item t="default"/>
      </items>
    </pivotField>
    <pivotField compact="0" outline="0" showAll="0"/>
  </pivotFields>
  <rowFields count="1">
    <field x="6"/>
  </rowFields>
  <rowItems count="6">
    <i>
      <x/>
    </i>
    <i>
      <x v="1"/>
    </i>
    <i>
      <x v="2"/>
    </i>
    <i>
      <x v="3"/>
    </i>
    <i>
      <x v="4"/>
    </i>
    <i t="grand">
      <x/>
    </i>
  </rowItems>
  <colItems count="1">
    <i/>
  </colItems>
  <dataFields count="1">
    <dataField name="Sum of Leave Taken" fld="16" baseField="0" baseItem="0"/>
  </dataFields>
  <formats count="4">
    <format dxfId="6">
      <pivotArea grandRow="1" outline="0" collapsedLevelsAreSubtotals="1" fieldPosition="0"/>
    </format>
    <format dxfId="7">
      <pivotArea grandRow="1" outline="0" collapsedLevelsAreSubtotals="1" fieldPosition="0"/>
    </format>
    <format dxfId="5">
      <pivotArea grandRow="1" outline="0" collapsedLevelsAreSubtotals="1" fieldPosition="0"/>
    </format>
    <format dxfId="4">
      <pivotArea grandRow="1"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Work location" cacheId="1"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
  <location ref="L3:M7" firstHeaderRow="1" firstDataRow="1" firstDataCol="1"/>
  <pivotFields count="21">
    <pivotField compact="0" outline="0" showAll="0"/>
    <pivotField dataField="1" compact="0" outline="0" showAll="0">
      <items count="50">
        <item x="43"/>
        <item x="46"/>
        <item x="4"/>
        <item x="11"/>
        <item x="8"/>
        <item x="23"/>
        <item x="39"/>
        <item x="6"/>
        <item x="36"/>
        <item x="38"/>
        <item x="5"/>
        <item x="45"/>
        <item x="15"/>
        <item x="12"/>
        <item x="7"/>
        <item x="22"/>
        <item x="19"/>
        <item x="16"/>
        <item x="41"/>
        <item x="1"/>
        <item x="28"/>
        <item x="2"/>
        <item x="40"/>
        <item x="14"/>
        <item x="26"/>
        <item x="18"/>
        <item x="3"/>
        <item x="0"/>
        <item x="9"/>
        <item x="29"/>
        <item x="32"/>
        <item x="31"/>
        <item x="21"/>
        <item x="10"/>
        <item x="25"/>
        <item x="48"/>
        <item x="20"/>
        <item x="33"/>
        <item x="47"/>
        <item x="27"/>
        <item x="44"/>
        <item x="30"/>
        <item x="34"/>
        <item x="13"/>
        <item x="17"/>
        <item x="35"/>
        <item x="37"/>
        <item x="42"/>
        <item x="24"/>
        <item t="default"/>
      </items>
    </pivotField>
    <pivotField compact="0" outline="0" showAll="0">
      <items count="3">
        <item x="0"/>
        <item x="1"/>
        <item t="default"/>
      </items>
    </pivotField>
    <pivotField compact="0" outline="0" showAll="0"/>
    <pivotField compact="0" outline="0" showAll="0"/>
    <pivotField compact="0" outline="0" showAll="0"/>
    <pivotField compact="0" outline="0" showAll="0">
      <items count="6">
        <item x="4"/>
        <item x="1"/>
        <item x="3"/>
        <item x="2"/>
        <item x="0"/>
        <item t="default"/>
      </items>
    </pivotField>
    <pivotField compact="0" outline="0" showAll="0">
      <items count="6">
        <item x="0"/>
        <item x="1"/>
        <item x="4"/>
        <item x="2"/>
        <item x="3"/>
        <item t="default"/>
      </items>
    </pivotField>
    <pivotField compact="0" outline="0" showAll="0"/>
    <pivotField compact="0" outline="0" showAll="0"/>
    <pivotField compact="0" outline="0" showAll="0">
      <items count="4">
        <item x="1"/>
        <item x="0"/>
        <item x="2"/>
        <item t="default"/>
      </items>
    </pivotField>
    <pivotField axis="axisRow" compact="0" outline="0" showAll="0">
      <items count="4">
        <item x="1"/>
        <item x="0"/>
        <item x="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1"/>
  </rowFields>
  <rowItems count="4">
    <i>
      <x/>
    </i>
    <i>
      <x v="1"/>
    </i>
    <i>
      <x v="2"/>
    </i>
    <i t="grand">
      <x/>
    </i>
  </rowItems>
  <colItems count="1">
    <i/>
  </colItems>
  <dataFields count="1">
    <dataField name="Count of Full Name" fld="1" subtotal="count" baseField="0" baseItem="0"/>
  </dataFields>
  <chartFormats count="4">
    <chartFormat chart="0" format="1" series="1">
      <pivotArea type="data" outline="0" fieldPosition="0">
        <references count="2">
          <reference field="4294967294" count="1" selected="0">
            <x v="0"/>
          </reference>
          <reference field="11" count="1" selected="0">
            <x v="1"/>
          </reference>
        </references>
      </pivotArea>
    </chartFormat>
    <chartFormat chart="0" format="2" series="1">
      <pivotArea type="data" outline="0" fieldPosition="0">
        <references count="2">
          <reference field="4294967294" count="1" selected="0">
            <x v="0"/>
          </reference>
          <reference field="11" count="1" selected="0">
            <x v="2"/>
          </reference>
        </references>
      </pivotArea>
    </chartFormat>
    <chartFormat chart="0" format="3" series="1">
      <pivotArea type="data" outline="0" fieldPosition="0">
        <references count="2">
          <reference field="4294967294" count="1" selected="0">
            <x v="0"/>
          </reference>
          <reference field="11"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Region" cacheId="1"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
  <location ref="T3:U9" firstHeaderRow="1" firstDataRow="1" firstDataCol="1"/>
  <pivotFields count="21">
    <pivotField compact="0" outline="0" showAll="0"/>
    <pivotField dataField="1" compact="0" outline="0" showAll="0">
      <items count="50">
        <item x="43"/>
        <item x="46"/>
        <item x="4"/>
        <item x="11"/>
        <item x="8"/>
        <item x="23"/>
        <item x="39"/>
        <item x="6"/>
        <item x="36"/>
        <item x="38"/>
        <item x="5"/>
        <item x="45"/>
        <item x="15"/>
        <item x="12"/>
        <item x="7"/>
        <item x="22"/>
        <item x="19"/>
        <item x="16"/>
        <item x="41"/>
        <item x="1"/>
        <item x="28"/>
        <item x="2"/>
        <item x="40"/>
        <item x="14"/>
        <item x="26"/>
        <item x="18"/>
        <item x="3"/>
        <item x="0"/>
        <item x="9"/>
        <item x="29"/>
        <item x="32"/>
        <item x="31"/>
        <item x="21"/>
        <item x="10"/>
        <item x="25"/>
        <item x="48"/>
        <item x="20"/>
        <item x="33"/>
        <item x="47"/>
        <item x="27"/>
        <item x="44"/>
        <item x="30"/>
        <item x="34"/>
        <item x="13"/>
        <item x="17"/>
        <item x="35"/>
        <item x="37"/>
        <item x="42"/>
        <item x="24"/>
        <item t="default"/>
      </items>
    </pivotField>
    <pivotField compact="0" outline="0" showAll="0">
      <items count="3">
        <item x="0"/>
        <item x="1"/>
        <item t="default"/>
      </items>
    </pivotField>
    <pivotField compact="0" outline="0" showAll="0"/>
    <pivotField compact="0" outline="0" showAll="0"/>
    <pivotField axis="axisRow" compact="0" outline="0" showAll="0">
      <items count="6">
        <item x="1"/>
        <item x="0"/>
        <item x="4"/>
        <item x="3"/>
        <item x="2"/>
        <item t="default"/>
      </items>
    </pivotField>
    <pivotField compact="0" outline="0" showAll="0">
      <items count="6">
        <item x="4"/>
        <item x="1"/>
        <item x="3"/>
        <item x="2"/>
        <item x="0"/>
        <item t="default"/>
      </items>
    </pivotField>
    <pivotField compact="0" outline="0" showAll="0">
      <items count="6">
        <item x="0"/>
        <item x="1"/>
        <item x="4"/>
        <item x="2"/>
        <item x="3"/>
        <item t="default"/>
      </items>
    </pivotField>
    <pivotField compact="0" outline="0" showAll="0"/>
    <pivotField compact="0" outline="0" showAll="0"/>
    <pivotField compact="0" outline="0" showAll="0">
      <items count="4">
        <item x="1"/>
        <item x="0"/>
        <item x="2"/>
        <item t="default"/>
      </items>
    </pivotField>
    <pivotField compact="0" outline="0" showAll="0">
      <items count="4">
        <item x="1"/>
        <item x="0"/>
        <item x="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6">
        <item x="3"/>
        <item x="0"/>
        <item x="4"/>
        <item x="1"/>
        <item x="2"/>
        <item t="default"/>
      </items>
    </pivotField>
    <pivotField compact="0" outline="0" showAll="0"/>
  </pivotFields>
  <rowFields count="1">
    <field x="5"/>
  </rowFields>
  <rowItems count="6">
    <i>
      <x/>
    </i>
    <i>
      <x v="1"/>
    </i>
    <i>
      <x v="2"/>
    </i>
    <i>
      <x v="3"/>
    </i>
    <i>
      <x v="4"/>
    </i>
    <i t="grand">
      <x/>
    </i>
  </rowItems>
  <colItems count="1">
    <i/>
  </colItems>
  <dataFields count="1">
    <dataField name="Count of Full Name" fld="1" subtotal="count" baseField="0" baseItem="0"/>
  </dataFields>
  <chartFormats count="1">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Age Range" cacheId="1"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0">
  <location ref="G3:J10" firstHeaderRow="1" firstDataRow="2" firstDataCol="1"/>
  <pivotFields count="21">
    <pivotField compact="0" outline="0" showAll="0"/>
    <pivotField dataField="1" compact="0" outline="0" showAll="0"/>
    <pivotField axis="axisCol" compact="0" outline="0" showAll="0">
      <items count="3">
        <item x="0"/>
        <item x="1"/>
        <item t="default"/>
      </items>
    </pivotField>
    <pivotField compact="0" outline="0" showAll="0"/>
    <pivotField axis="axisRow" compact="0" outline="0" showAll="0">
      <items count="6">
        <item x="0"/>
        <item x="1"/>
        <item x="2"/>
        <item x="4"/>
        <item x="3"/>
        <item t="default"/>
      </items>
    </pivotField>
    <pivotField compact="0" outline="0" showAll="0"/>
    <pivotField compact="0" outline="0" showAll="0"/>
    <pivotField compact="0" outline="0" showAll="0">
      <items count="6">
        <item x="0"/>
        <item x="1"/>
        <item x="4"/>
        <item x="2"/>
        <item x="3"/>
        <item t="default"/>
      </items>
    </pivotField>
    <pivotField compact="0" outline="0" showAll="0"/>
    <pivotField compact="0" outline="0" showAll="0"/>
    <pivotField compact="0" outline="0" showAll="0">
      <items count="4">
        <item x="1"/>
        <item x="0"/>
        <item x="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4"/>
  </rowFields>
  <rowItems count="6">
    <i>
      <x/>
    </i>
    <i>
      <x v="1"/>
    </i>
    <i>
      <x v="2"/>
    </i>
    <i>
      <x v="3"/>
    </i>
    <i>
      <x v="4"/>
    </i>
    <i t="grand">
      <x/>
    </i>
  </rowItems>
  <colFields count="1">
    <field x="2"/>
  </colFields>
  <colItems count="3">
    <i>
      <x/>
    </i>
    <i>
      <x v="1"/>
    </i>
    <i t="grand">
      <x/>
    </i>
  </colItems>
  <dataFields count="1">
    <dataField name="Count of Full Name" fld="1" subtotal="count" baseField="0" baseItem="0"/>
  </dataFields>
  <chartFormats count="4">
    <chartFormat chart="9" format="8" series="1">
      <pivotArea type="data" outline="0" fieldPosition="0">
        <references count="2">
          <reference field="4294967294" count="1" selected="0">
            <x v="0"/>
          </reference>
          <reference field="2" count="1" selected="0">
            <x v="0"/>
          </reference>
        </references>
      </pivotArea>
    </chartFormat>
    <chartFormat chart="9" format="9" series="1">
      <pivotArea type="data" outline="0" fieldPosition="0">
        <references count="2">
          <reference field="4294967294" count="1" selected="0">
            <x v="0"/>
          </reference>
          <reference field="2" count="1" selected="0">
            <x v="1"/>
          </reference>
        </references>
      </pivotArea>
    </chartFormat>
    <chartFormat chart="9" format="10">
      <pivotArea type="data" outline="0" fieldPosition="0">
        <references count="3">
          <reference field="4294967294" count="1" selected="0">
            <x v="0"/>
          </reference>
          <reference field="2" count="1" selected="0">
            <x v="0"/>
          </reference>
          <reference field="4" count="1" selected="0">
            <x v="0"/>
          </reference>
        </references>
      </pivotArea>
    </chartFormat>
    <chartFormat chart="9" format="11">
      <pivotArea type="data" outline="0" fieldPosition="0">
        <references count="3">
          <reference field="4294967294" count="1" selected="0">
            <x v="0"/>
          </reference>
          <reference field="2" count="1" selected="0">
            <x v="1"/>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Skills" cacheId="1"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
  <location ref="Q3:R9" firstHeaderRow="1" firstDataRow="1" firstDataCol="1"/>
  <pivotFields count="21">
    <pivotField compact="0" outline="0" showAll="0"/>
    <pivotField dataField="1" compact="0" outline="0" showAll="0">
      <items count="50">
        <item x="43"/>
        <item x="46"/>
        <item x="4"/>
        <item x="11"/>
        <item x="8"/>
        <item x="23"/>
        <item x="39"/>
        <item x="6"/>
        <item x="36"/>
        <item x="38"/>
        <item x="5"/>
        <item x="45"/>
        <item x="15"/>
        <item x="12"/>
        <item x="7"/>
        <item x="22"/>
        <item x="19"/>
        <item x="16"/>
        <item x="41"/>
        <item x="1"/>
        <item x="28"/>
        <item x="2"/>
        <item x="40"/>
        <item x="14"/>
        <item x="26"/>
        <item x="18"/>
        <item x="3"/>
        <item x="0"/>
        <item x="9"/>
        <item x="29"/>
        <item x="32"/>
        <item x="31"/>
        <item x="21"/>
        <item x="10"/>
        <item x="25"/>
        <item x="48"/>
        <item x="20"/>
        <item x="33"/>
        <item x="47"/>
        <item x="27"/>
        <item x="44"/>
        <item x="30"/>
        <item x="34"/>
        <item x="13"/>
        <item x="17"/>
        <item x="35"/>
        <item x="37"/>
        <item x="42"/>
        <item x="24"/>
        <item t="default"/>
      </items>
    </pivotField>
    <pivotField compact="0" outline="0" showAll="0">
      <items count="3">
        <item x="0"/>
        <item x="1"/>
        <item t="default"/>
      </items>
    </pivotField>
    <pivotField compact="0" outline="0" showAll="0"/>
    <pivotField compact="0" outline="0" showAll="0"/>
    <pivotField compact="0" outline="0" showAll="0"/>
    <pivotField compact="0" outline="0" showAll="0">
      <items count="6">
        <item x="4"/>
        <item x="1"/>
        <item x="3"/>
        <item x="2"/>
        <item x="0"/>
        <item t="default"/>
      </items>
    </pivotField>
    <pivotField compact="0" outline="0" showAll="0">
      <items count="6">
        <item x="0"/>
        <item x="1"/>
        <item x="4"/>
        <item x="2"/>
        <item x="3"/>
        <item t="default"/>
      </items>
    </pivotField>
    <pivotField compact="0" outline="0" showAll="0"/>
    <pivotField compact="0" outline="0" showAll="0"/>
    <pivotField compact="0" outline="0" showAll="0">
      <items count="4">
        <item x="1"/>
        <item x="0"/>
        <item x="2"/>
        <item t="default"/>
      </items>
    </pivotField>
    <pivotField compact="0" outline="0" showAll="0">
      <items count="4">
        <item x="1"/>
        <item x="0"/>
        <item x="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6">
        <item x="3"/>
        <item x="0"/>
        <item x="4"/>
        <item x="1"/>
        <item x="2"/>
        <item t="default"/>
      </items>
    </pivotField>
    <pivotField compact="0" outline="0" showAll="0"/>
  </pivotFields>
  <rowFields count="1">
    <field x="19"/>
  </rowFields>
  <rowItems count="6">
    <i>
      <x/>
    </i>
    <i>
      <x v="1"/>
    </i>
    <i>
      <x v="2"/>
    </i>
    <i>
      <x v="3"/>
    </i>
    <i>
      <x v="4"/>
    </i>
    <i t="grand">
      <x/>
    </i>
  </rowItems>
  <colItems count="1">
    <i/>
  </colItems>
  <dataFields count="1">
    <dataField name="Count of Full Name" fld="1" subtotal="count" baseField="0" baseItem="0"/>
  </dataFields>
  <chartFormats count="1">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Salaries" cacheId="1"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4">
  <location ref="D3:F9" firstHeaderRow="0" firstDataRow="1" firstDataCol="1"/>
  <pivotFields count="21">
    <pivotField compact="0" outline="0" showAll="0"/>
    <pivotField compact="0" outline="0" showAll="0"/>
    <pivotField compact="0" outline="0" showAll="0">
      <items count="3">
        <item x="0"/>
        <item x="1"/>
        <item t="default"/>
      </items>
    </pivotField>
    <pivotField compact="0" outline="0" showAll="0"/>
    <pivotField compact="0" outline="0" showAll="0"/>
    <pivotField compact="0" outline="0" showAll="0"/>
    <pivotField axis="axisRow" compact="0" outline="0" showAll="0">
      <items count="6">
        <item x="4"/>
        <item x="1"/>
        <item x="3"/>
        <item x="2"/>
        <item x="0"/>
        <item t="default"/>
      </items>
    </pivotField>
    <pivotField compact="0" outline="0" showAll="0">
      <items count="6">
        <item x="0"/>
        <item x="1"/>
        <item x="4"/>
        <item x="2"/>
        <item x="3"/>
        <item t="default"/>
      </items>
    </pivotField>
    <pivotField compact="0" outline="0" showAll="0"/>
    <pivotField compact="0" outline="0" showAll="0"/>
    <pivotField compact="0" outline="0" showAll="0">
      <items count="4">
        <item x="1"/>
        <item x="0"/>
        <item x="2"/>
        <item t="default"/>
      </items>
    </pivotField>
    <pivotField compact="0" outline="0" showAll="0"/>
    <pivotField dataField="1"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s>
  <rowFields count="1">
    <field x="6"/>
  </rowFields>
  <rowItems count="6">
    <i>
      <x/>
    </i>
    <i>
      <x v="1"/>
    </i>
    <i>
      <x v="2"/>
    </i>
    <i>
      <x v="3"/>
    </i>
    <i>
      <x v="4"/>
    </i>
    <i t="grand">
      <x/>
    </i>
  </rowItems>
  <colFields count="1">
    <field x="-2"/>
  </colFields>
  <colItems count="2">
    <i>
      <x/>
    </i>
    <i i="1">
      <x v="1"/>
    </i>
  </colItems>
  <dataFields count="2">
    <dataField name="Sum of Leave Taken" fld="16" baseField="0" baseItem="0"/>
    <dataField name="Sum of Salary" fld="12" baseField="0" baseItem="0"/>
  </dataFields>
  <chartFormats count="4">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Employement Status" cacheId="1"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5">
  <location ref="A3:B7" firstHeaderRow="1" firstDataRow="1" firstDataCol="1"/>
  <pivotFields count="21">
    <pivotField compact="0" outline="0" showAll="0"/>
    <pivotField dataField="1" compact="0" outline="0" showAll="0"/>
    <pivotField compact="0" outline="0" showAll="0">
      <items count="3">
        <item x="0"/>
        <item x="1"/>
        <item t="default"/>
      </items>
    </pivotField>
    <pivotField compact="0" outline="0" showAll="0"/>
    <pivotField compact="0" outline="0" showAll="0"/>
    <pivotField compact="0" outline="0" showAll="0"/>
    <pivotField compact="0" outline="0" showAll="0"/>
    <pivotField compact="0" outline="0" showAll="0">
      <items count="6">
        <item x="0"/>
        <item x="1"/>
        <item x="4"/>
        <item x="2"/>
        <item x="3"/>
        <item t="default"/>
      </items>
    </pivotField>
    <pivotField compact="0" outline="0" showAll="0"/>
    <pivotField compact="0" outline="0" showAll="0"/>
    <pivotField axis="axisRow" compact="0" outline="0" showAll="0">
      <items count="4">
        <item x="1"/>
        <item x="0"/>
        <item x="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0"/>
  </rowFields>
  <rowItems count="4">
    <i>
      <x/>
    </i>
    <i>
      <x v="1"/>
    </i>
    <i>
      <x v="2"/>
    </i>
    <i t="grand">
      <x/>
    </i>
  </rowItems>
  <colItems count="1">
    <i/>
  </colItems>
  <dataFields count="1">
    <dataField name="Count of Full Name" fld="1" subtotal="count" baseField="10" baseItem="0"/>
  </dataFields>
  <chartFormats count="4">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10" count="1" selected="0">
            <x v="0"/>
          </reference>
        </references>
      </pivotArea>
    </chartFormat>
    <chartFormat chart="4" format="7">
      <pivotArea type="data" outline="0" fieldPosition="0">
        <references count="2">
          <reference field="4294967294" count="1" selected="0">
            <x v="0"/>
          </reference>
          <reference field="10" count="1" selected="0">
            <x v="1"/>
          </reference>
        </references>
      </pivotArea>
    </chartFormat>
    <chartFormat chart="4" format="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Department" cacheId="1"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
  <location ref="W3:X9" firstHeaderRow="1" firstDataRow="1" firstDataCol="1"/>
  <pivotFields count="21">
    <pivotField compact="0" outline="0" showAll="0"/>
    <pivotField compact="0" outline="0" showAll="0">
      <items count="50">
        <item x="43"/>
        <item x="46"/>
        <item x="4"/>
        <item x="11"/>
        <item x="8"/>
        <item x="23"/>
        <item x="39"/>
        <item x="6"/>
        <item x="36"/>
        <item x="38"/>
        <item x="5"/>
        <item x="45"/>
        <item x="15"/>
        <item x="12"/>
        <item x="7"/>
        <item x="22"/>
        <item x="19"/>
        <item x="16"/>
        <item x="41"/>
        <item x="1"/>
        <item x="28"/>
        <item x="2"/>
        <item x="40"/>
        <item x="14"/>
        <item x="26"/>
        <item x="18"/>
        <item x="3"/>
        <item x="0"/>
        <item x="9"/>
        <item x="29"/>
        <item x="32"/>
        <item x="31"/>
        <item x="21"/>
        <item x="10"/>
        <item x="25"/>
        <item x="48"/>
        <item x="20"/>
        <item x="33"/>
        <item x="47"/>
        <item x="27"/>
        <item x="44"/>
        <item x="30"/>
        <item x="34"/>
        <item x="13"/>
        <item x="17"/>
        <item x="35"/>
        <item x="37"/>
        <item x="42"/>
        <item x="24"/>
        <item t="default"/>
      </items>
    </pivotField>
    <pivotField compact="0" outline="0" showAll="0">
      <items count="3">
        <item x="0"/>
        <item x="1"/>
        <item t="default"/>
      </items>
    </pivotField>
    <pivotField compact="0" outline="0" showAll="0"/>
    <pivotField compact="0" outline="0" showAll="0"/>
    <pivotField compact="0" outline="0" showAll="0">
      <items count="6">
        <item x="1"/>
        <item x="0"/>
        <item x="4"/>
        <item x="3"/>
        <item x="2"/>
        <item t="default"/>
      </items>
    </pivotField>
    <pivotField compact="0" outline="0" showAll="0">
      <items count="6">
        <item x="4"/>
        <item x="1"/>
        <item x="3"/>
        <item x="2"/>
        <item x="0"/>
        <item t="default"/>
      </items>
    </pivotField>
    <pivotField axis="axisRow" compact="0" outline="0" showAll="0">
      <items count="6">
        <item x="0"/>
        <item x="1"/>
        <item x="4"/>
        <item x="2"/>
        <item x="3"/>
        <item t="default"/>
      </items>
    </pivotField>
    <pivotField compact="0" outline="0" showAll="0"/>
    <pivotField compact="0" outline="0" showAll="0"/>
    <pivotField compact="0" outline="0" showAll="0">
      <items count="4">
        <item x="1"/>
        <item x="0"/>
        <item x="2"/>
        <item t="default"/>
      </items>
    </pivotField>
    <pivotField compact="0" outline="0" showAll="0">
      <items count="4">
        <item x="1"/>
        <item x="0"/>
        <item x="2"/>
        <item t="default"/>
      </items>
    </pivotField>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items count="6">
        <item x="3"/>
        <item x="0"/>
        <item x="4"/>
        <item x="1"/>
        <item x="2"/>
        <item t="default"/>
      </items>
    </pivotField>
    <pivotField compact="0" outline="0" showAll="0"/>
  </pivotFields>
  <rowFields count="1">
    <field x="7"/>
  </rowFields>
  <rowItems count="6">
    <i>
      <x/>
    </i>
    <i>
      <x v="1"/>
    </i>
    <i>
      <x v="2"/>
    </i>
    <i>
      <x v="3"/>
    </i>
    <i>
      <x v="4"/>
    </i>
    <i t="grand">
      <x/>
    </i>
  </rowItems>
  <colItems count="1">
    <i/>
  </colItems>
  <dataFields count="1">
    <dataField name="Average of Performance Rating" fld="17" subtotal="average" baseField="7" baseItem="0"/>
  </dataFields>
  <formats count="10">
    <format dxfId="48">
      <pivotArea outline="0" fieldPosition="0">
        <references count="1">
          <reference field="7" count="0" selected="0"/>
        </references>
      </pivotArea>
    </format>
    <format dxfId="47">
      <pivotArea outline="0" fieldPosition="0">
        <references count="1">
          <reference field="7" count="0" selected="0"/>
        </references>
      </pivotArea>
    </format>
    <format dxfId="46">
      <pivotArea outline="0" fieldPosition="0">
        <references count="1">
          <reference field="7" count="0" selected="0"/>
        </references>
      </pivotArea>
    </format>
    <format dxfId="45">
      <pivotArea outline="0" fieldPosition="0">
        <references count="1">
          <reference field="7" count="0" selected="0"/>
        </references>
      </pivotArea>
    </format>
    <format dxfId="44">
      <pivotArea outline="0" fieldPosition="0">
        <references count="1">
          <reference field="7" count="0" selected="0"/>
        </references>
      </pivotArea>
    </format>
    <format dxfId="43">
      <pivotArea outline="0" fieldPosition="0">
        <references count="1">
          <reference field="7" count="0" selected="0"/>
        </references>
      </pivotArea>
    </format>
    <format dxfId="42">
      <pivotArea outline="0" fieldPosition="0">
        <references count="1">
          <reference field="7" count="0" selected="0"/>
        </references>
      </pivotArea>
    </format>
    <format dxfId="41">
      <pivotArea outline="0" fieldPosition="0">
        <references count="1">
          <reference field="7" count="0" selected="0"/>
        </references>
      </pivotArea>
    </format>
    <format dxfId="40">
      <pivotArea grandRow="1" outline="0" collapsedLevelsAreSubtotals="1" fieldPosition="0"/>
    </format>
    <format dxfId="39">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4" name="Department"/>
    <pivotTable tabId="4" name="Age Range"/>
    <pivotTable tabId="4" name="Employement Status"/>
    <pivotTable tabId="4" name="Region"/>
    <pivotTable tabId="4" name="Salaries"/>
    <pivotTable tabId="4" name="Skills"/>
    <pivotTable tabId="4" name="Work location"/>
    <pivotTable tabId="4" name="JOB TITLE"/>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epartment" sourceName="Department">
  <pivotTables>
    <pivotTable tabId="4" name="Department"/>
    <pivotTable tabId="4" name="Age Range"/>
    <pivotTable tabId="4" name="Employement Status"/>
    <pivotTable tabId="4" name="Region"/>
    <pivotTable tabId="4" name="Salaries"/>
    <pivotTable tabId="4" name="Skills"/>
    <pivotTable tabId="4" name="Work location"/>
    <pivotTable tabId="4" name="JOB TITLE"/>
  </pivotTables>
  <data>
    <tabular pivotCacheId="1">
      <items count="5">
        <i x="0" s="1"/>
        <i x="1" s="1"/>
        <i x="4"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style="SlicerStyleDark2" rowHeight="230716"/>
  <slicer name="Department" cache="Slicer_Department" caption="Department" style="SlicerStyleDark2" rowHeight="230716"/>
</slicers>
</file>

<file path=xl/slicers/slicer2.xml><?xml version="1.0" encoding="utf-8"?>
<slicers xmlns="http://schemas.microsoft.com/office/spreadsheetml/2009/9/main" xmlns:mc="http://schemas.openxmlformats.org/markup-compatibility/2006" xmlns:x="http://schemas.openxmlformats.org/spreadsheetml/2006/main" mc:Ignorable="x">
  <slicer name="Gender 1" cache="Slicer_Gender" caption="Gender" columnCount="2" style="Slicer Style 4" rowHeight="182880"/>
  <slicer name="Department 1" cache="Slicer_Department" caption="Department" columnCount="5" style="Slicer Style 4" rowHeight="274320"/>
</slicers>
</file>

<file path=xl/tables/table1.xml><?xml version="1.0" encoding="utf-8"?>
<table xmlns="http://schemas.openxmlformats.org/spreadsheetml/2006/main" id="4" name="Table4" displayName="Table4" ref="G22:J23" headerRowCount="0" totalsRowShown="0">
  <tableColumns count="4">
    <tableColumn id="1" name="Column1"/>
    <tableColumn id="2" name="Column2">
      <calculatedColumnFormula>IFERROR(GETPIVOTDATA("Full Name",$G$3,"Gender","Female"),"0")</calculatedColumnFormula>
    </tableColumn>
    <tableColumn id="3" name="% Total">
      <calculatedColumnFormula>SUM(Table4[[#This Row],[Column2]])/SUBTOTAL(109,Table4[[#All],[Column2]])</calculatedColumnFormula>
    </tableColumn>
    <tableColumn id="4" name="Column3" dataDxfId="38">
      <calculatedColumnFormula>1-Table4[[#This Row],[% Total]]</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U51" totalsRowShown="0" headerRowDxfId="37" dataDxfId="36">
  <autoFilter ref="A1:U51"/>
  <tableColumns count="21">
    <tableColumn id="1" name="Employee ID" dataDxfId="35"/>
    <tableColumn id="2" name="Full Name" dataDxfId="34"/>
    <tableColumn id="3" name="Gender" dataDxfId="33"/>
    <tableColumn id="4" name="Age" dataDxfId="32"/>
    <tableColumn id="5" name="Age range" dataDxfId="31"/>
    <tableColumn id="6" name="Region" dataDxfId="30"/>
    <tableColumn id="7" name="Job Title" dataDxfId="29"/>
    <tableColumn id="8" name="Department" dataDxfId="28"/>
    <tableColumn id="9" name="Manager/Supervisor" dataDxfId="27"/>
    <tableColumn id="10" name="Date of Hire" dataDxfId="26"/>
    <tableColumn id="11" name="Employment Status" dataDxfId="25"/>
    <tableColumn id="12" name="Work Location" dataDxfId="24"/>
    <tableColumn id="13" name="Salary" dataDxfId="23"/>
    <tableColumn id="14" name="Pay Grade" dataDxfId="22"/>
    <tableColumn id="15" name="Bonus/Allowances" dataDxfId="21"/>
    <tableColumn id="16" name="Insurance Details" dataDxfId="20"/>
    <tableColumn id="17" name="Leave Taken" dataDxfId="19"/>
    <tableColumn id="18" name="Performance Rating" dataDxfId="18"/>
    <tableColumn id="19" name="Training Programs Attended" dataDxfId="17"/>
    <tableColumn id="20" name="Skills" dataDxfId="16"/>
    <tableColumn id="21" name="Certifications" dataDxfId="15"/>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table" Target="../tables/table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A23"/>
  <sheetViews>
    <sheetView topLeftCell="Y2" workbookViewId="0">
      <selection activeCell="Z5" sqref="Z5"/>
    </sheetView>
  </sheetViews>
  <sheetFormatPr defaultRowHeight="14"/>
  <cols>
    <col min="1" max="1" width="19.58203125" customWidth="1"/>
    <col min="2" max="2" width="17.1640625" customWidth="1"/>
    <col min="3" max="3" width="3.9140625" customWidth="1"/>
    <col min="4" max="4" width="11.6640625" customWidth="1"/>
    <col min="5" max="5" width="18.5" customWidth="1"/>
    <col min="6" max="6" width="12.58203125" customWidth="1"/>
    <col min="7" max="7" width="17.1640625" customWidth="1"/>
    <col min="8" max="9" width="9.08203125" customWidth="1"/>
    <col min="10" max="10" width="10.83203125" bestFit="1" customWidth="1"/>
    <col min="11" max="11" width="4.4140625" customWidth="1"/>
    <col min="12" max="12" width="15.25" customWidth="1"/>
    <col min="13" max="13" width="17.1640625" customWidth="1"/>
    <col min="14" max="14" width="6.75" customWidth="1"/>
    <col min="15" max="15" width="7.33203125" customWidth="1"/>
    <col min="16" max="16" width="10.83203125" hidden="1" customWidth="1"/>
    <col min="17" max="17" width="13.33203125" customWidth="1"/>
    <col min="18" max="18" width="17.1640625" bestFit="1" customWidth="1"/>
    <col min="20" max="20" width="10.83203125" customWidth="1"/>
    <col min="21" max="21" width="17.1640625" bestFit="1" customWidth="1"/>
    <col min="23" max="23" width="12.75" bestFit="1" customWidth="1"/>
    <col min="24" max="24" width="27.75" bestFit="1" customWidth="1"/>
    <col min="26" max="26" width="11.6640625" customWidth="1"/>
    <col min="27" max="27" width="18.5" customWidth="1"/>
    <col min="28" max="28" width="27.75" bestFit="1" customWidth="1"/>
  </cols>
  <sheetData>
    <row r="2" spans="1:27">
      <c r="A2" s="12" t="s">
        <v>218</v>
      </c>
      <c r="D2" t="s">
        <v>219</v>
      </c>
    </row>
    <row r="3" spans="1:27">
      <c r="A3" s="5" t="s">
        <v>10</v>
      </c>
      <c r="B3" t="s">
        <v>215</v>
      </c>
      <c r="D3" s="5" t="s">
        <v>6</v>
      </c>
      <c r="E3" t="s">
        <v>220</v>
      </c>
      <c r="F3" t="s">
        <v>217</v>
      </c>
      <c r="G3" s="5" t="s">
        <v>215</v>
      </c>
      <c r="H3" s="5" t="s">
        <v>2</v>
      </c>
      <c r="L3" s="5" t="s">
        <v>11</v>
      </c>
      <c r="M3" t="s">
        <v>215</v>
      </c>
      <c r="Q3" s="5" t="s">
        <v>19</v>
      </c>
      <c r="R3" t="s">
        <v>215</v>
      </c>
      <c r="T3" s="5" t="s">
        <v>5</v>
      </c>
      <c r="U3" t="s">
        <v>215</v>
      </c>
      <c r="W3" s="5" t="s">
        <v>7</v>
      </c>
      <c r="X3" t="s">
        <v>221</v>
      </c>
      <c r="Z3" s="5" t="s">
        <v>6</v>
      </c>
      <c r="AA3" t="s">
        <v>220</v>
      </c>
    </row>
    <row r="4" spans="1:27">
      <c r="A4" t="s">
        <v>63</v>
      </c>
      <c r="B4" s="7">
        <v>17</v>
      </c>
      <c r="D4" t="s">
        <v>121</v>
      </c>
      <c r="E4" s="7">
        <v>28</v>
      </c>
      <c r="F4" s="7">
        <v>167041</v>
      </c>
      <c r="G4" s="5" t="s">
        <v>4</v>
      </c>
      <c r="H4" t="s">
        <v>22</v>
      </c>
      <c r="I4" t="s">
        <v>37</v>
      </c>
      <c r="J4" t="s">
        <v>214</v>
      </c>
      <c r="L4" t="s">
        <v>44</v>
      </c>
      <c r="M4" s="7">
        <v>23</v>
      </c>
      <c r="P4" s="7"/>
      <c r="Q4" t="s">
        <v>75</v>
      </c>
      <c r="R4" s="7">
        <v>12</v>
      </c>
      <c r="T4" t="s">
        <v>39</v>
      </c>
      <c r="U4" s="7">
        <v>14</v>
      </c>
      <c r="W4" t="s">
        <v>26</v>
      </c>
      <c r="X4" s="23">
        <v>2.5833333333333335</v>
      </c>
      <c r="Z4" t="s">
        <v>121</v>
      </c>
      <c r="AA4" s="7">
        <v>28</v>
      </c>
    </row>
    <row r="5" spans="1:27">
      <c r="A5" t="s">
        <v>29</v>
      </c>
      <c r="B5" s="7">
        <v>20</v>
      </c>
      <c r="D5" t="s">
        <v>40</v>
      </c>
      <c r="E5" s="7">
        <v>110</v>
      </c>
      <c r="F5" s="7">
        <v>613842</v>
      </c>
      <c r="G5" t="s">
        <v>23</v>
      </c>
      <c r="H5" s="7">
        <v>6</v>
      </c>
      <c r="I5" s="7">
        <v>3</v>
      </c>
      <c r="J5" s="7">
        <v>9</v>
      </c>
      <c r="L5" t="s">
        <v>30</v>
      </c>
      <c r="M5" s="7">
        <v>8</v>
      </c>
      <c r="P5" s="7"/>
      <c r="Q5" t="s">
        <v>34</v>
      </c>
      <c r="R5" s="7">
        <v>11</v>
      </c>
      <c r="T5" t="s">
        <v>24</v>
      </c>
      <c r="U5" s="7">
        <v>10</v>
      </c>
      <c r="W5" t="s">
        <v>41</v>
      </c>
      <c r="X5" s="23">
        <v>3.3</v>
      </c>
      <c r="Z5" t="s">
        <v>40</v>
      </c>
      <c r="AA5" s="7">
        <v>110</v>
      </c>
    </row>
    <row r="6" spans="1:27">
      <c r="A6" t="s">
        <v>111</v>
      </c>
      <c r="B6" s="7">
        <v>13</v>
      </c>
      <c r="D6" t="s">
        <v>72</v>
      </c>
      <c r="E6" s="7">
        <v>104</v>
      </c>
      <c r="F6" s="7">
        <v>633594</v>
      </c>
      <c r="G6" t="s">
        <v>38</v>
      </c>
      <c r="H6" s="7">
        <v>7</v>
      </c>
      <c r="I6" s="7">
        <v>6</v>
      </c>
      <c r="J6" s="7">
        <v>13</v>
      </c>
      <c r="L6" t="s">
        <v>54</v>
      </c>
      <c r="M6" s="7">
        <v>19</v>
      </c>
      <c r="P6" s="7"/>
      <c r="Q6" t="s">
        <v>96</v>
      </c>
      <c r="R6" s="7">
        <v>7</v>
      </c>
      <c r="T6" t="s">
        <v>102</v>
      </c>
      <c r="U6" s="7">
        <v>7</v>
      </c>
      <c r="W6" t="s">
        <v>81</v>
      </c>
      <c r="X6" s="23">
        <v>2.25</v>
      </c>
      <c r="Z6" t="s">
        <v>72</v>
      </c>
      <c r="AA6" s="7">
        <v>104</v>
      </c>
    </row>
    <row r="7" spans="1:27">
      <c r="A7" t="s">
        <v>214</v>
      </c>
      <c r="B7" s="7">
        <v>50</v>
      </c>
      <c r="D7" t="s">
        <v>50</v>
      </c>
      <c r="E7" s="7">
        <v>123</v>
      </c>
      <c r="F7" s="7">
        <v>959266</v>
      </c>
      <c r="G7" t="s">
        <v>59</v>
      </c>
      <c r="H7" s="7">
        <v>5</v>
      </c>
      <c r="I7" s="7">
        <v>7</v>
      </c>
      <c r="J7" s="7">
        <v>12</v>
      </c>
      <c r="L7" t="s">
        <v>214</v>
      </c>
      <c r="M7" s="7">
        <v>50</v>
      </c>
      <c r="P7" s="7"/>
      <c r="Q7" t="s">
        <v>56</v>
      </c>
      <c r="R7" s="7">
        <v>11</v>
      </c>
      <c r="T7" t="s">
        <v>80</v>
      </c>
      <c r="U7" s="7">
        <v>10</v>
      </c>
      <c r="W7" t="s">
        <v>51</v>
      </c>
      <c r="X7" s="23">
        <v>2.3636363636363638</v>
      </c>
      <c r="Z7" t="s">
        <v>50</v>
      </c>
      <c r="AA7" s="7">
        <v>123</v>
      </c>
    </row>
    <row r="8" spans="1:27">
      <c r="D8" t="s">
        <v>25</v>
      </c>
      <c r="E8" s="7">
        <v>122</v>
      </c>
      <c r="F8" s="7">
        <v>731170</v>
      </c>
      <c r="G8" t="s">
        <v>98</v>
      </c>
      <c r="H8" s="7">
        <v>4</v>
      </c>
      <c r="I8" s="7">
        <v>3</v>
      </c>
      <c r="J8" s="7">
        <v>7</v>
      </c>
      <c r="Q8" t="s">
        <v>66</v>
      </c>
      <c r="R8" s="7">
        <v>9</v>
      </c>
      <c r="T8" t="s">
        <v>49</v>
      </c>
      <c r="U8" s="7">
        <v>9</v>
      </c>
      <c r="W8" t="s">
        <v>60</v>
      </c>
      <c r="X8" s="23">
        <v>2.5555555555555554</v>
      </c>
      <c r="Z8" t="s">
        <v>25</v>
      </c>
      <c r="AA8" s="7">
        <v>122</v>
      </c>
    </row>
    <row r="9" spans="1:27">
      <c r="D9" t="s">
        <v>214</v>
      </c>
      <c r="E9" s="7">
        <v>487</v>
      </c>
      <c r="F9" s="7">
        <v>3104913</v>
      </c>
      <c r="G9" t="s">
        <v>68</v>
      </c>
      <c r="H9" s="7">
        <v>4</v>
      </c>
      <c r="I9" s="7">
        <v>5</v>
      </c>
      <c r="J9" s="7">
        <v>9</v>
      </c>
      <c r="Q9" t="s">
        <v>214</v>
      </c>
      <c r="R9" s="7">
        <v>50</v>
      </c>
      <c r="T9" t="s">
        <v>214</v>
      </c>
      <c r="U9" s="7">
        <v>50</v>
      </c>
      <c r="W9" t="s">
        <v>214</v>
      </c>
      <c r="X9" s="22">
        <v>2.62</v>
      </c>
      <c r="Z9" t="s">
        <v>214</v>
      </c>
      <c r="AA9" s="30">
        <v>487</v>
      </c>
    </row>
    <row r="10" spans="1:27">
      <c r="A10" s="6" t="s">
        <v>63</v>
      </c>
      <c r="B10">
        <f>IFERROR(GETPIVOTDATA("Full Name",$A$3,"Employment Status","Contract"),"0")</f>
        <v>17</v>
      </c>
      <c r="G10" t="s">
        <v>214</v>
      </c>
      <c r="H10" s="7">
        <v>26</v>
      </c>
      <c r="I10" s="7">
        <v>24</v>
      </c>
      <c r="J10" s="7">
        <v>50</v>
      </c>
    </row>
    <row r="11" spans="1:27">
      <c r="A11" s="6" t="s">
        <v>29</v>
      </c>
      <c r="B11">
        <f>IFERROR(GETPIVOTDATA("Full Name",$A$3,"Employment Status","Full-Time"),"0")</f>
        <v>20</v>
      </c>
      <c r="D11" t="s">
        <v>121</v>
      </c>
      <c r="E11">
        <f>IFERROR(GETPIVOTDATA("Salary",$D$3,"Job Title","Analyst"),"0")</f>
        <v>167041</v>
      </c>
      <c r="F11">
        <f>IFERROR(GETPIVOTDATA("Sum of Leave Taken",$D$3,"Job Title","Analyst"),"0")</f>
        <v>28</v>
      </c>
    </row>
    <row r="12" spans="1:27">
      <c r="A12" s="6" t="s">
        <v>111</v>
      </c>
      <c r="B12">
        <f>IFERROR(GETPIVOTDATA("Full Name",$A$3,"Employment Status","Part-Time"),"0")</f>
        <v>13</v>
      </c>
      <c r="D12" t="s">
        <v>40</v>
      </c>
      <c r="E12">
        <f>IFERROR(GETPIVOTDATA("Salary",$D$3,"Job Title","Designer"),"0")</f>
        <v>613842</v>
      </c>
      <c r="F12">
        <f>IFERROR(GETPIVOTDATA("Sum of Leave Taken",$D$3,"Job Title","Designer"),"0")</f>
        <v>110</v>
      </c>
      <c r="G12" s="15" t="s">
        <v>4</v>
      </c>
      <c r="L12" s="17"/>
      <c r="Q12" s="15" t="s">
        <v>19</v>
      </c>
      <c r="T12" s="15" t="s">
        <v>5</v>
      </c>
      <c r="W12" s="15" t="s">
        <v>7</v>
      </c>
    </row>
    <row r="13" spans="1:27">
      <c r="A13" s="6" t="s">
        <v>216</v>
      </c>
      <c r="B13" s="8">
        <v>50</v>
      </c>
      <c r="D13" t="s">
        <v>72</v>
      </c>
      <c r="E13">
        <f>IFERROR(GETPIVOTDATA("Salary",$D$3,"Job Title","Developer"),"0")</f>
        <v>633594</v>
      </c>
      <c r="F13">
        <f>IFERROR(GETPIVOTDATA("Sum of Leave Taken",$D$3,"Job Title","Developer"),"0")</f>
        <v>104</v>
      </c>
      <c r="G13" t="s">
        <v>23</v>
      </c>
      <c r="H13">
        <f>IFERROR(GETPIVOTDATA("Full Name",$G$3,"Age range","18-25"),"0")</f>
        <v>9</v>
      </c>
      <c r="L13" t="s">
        <v>44</v>
      </c>
      <c r="M13">
        <f>IFERROR(GETPIVOTDATA("Full Name",$L$3,"Work Location","Branch Office"),"0")</f>
        <v>23</v>
      </c>
      <c r="N13" s="18">
        <f>SUM(M13)/SUM($M$13:$M$15)</f>
        <v>0.46</v>
      </c>
      <c r="O13" s="20">
        <f>1-N13</f>
        <v>0.54</v>
      </c>
      <c r="Q13" t="s">
        <v>75</v>
      </c>
      <c r="R13">
        <f>IFERROR(GETPIVOTDATA("Full Name",$Q$3,"Skills","Communication"),"0")</f>
        <v>12</v>
      </c>
      <c r="T13" t="s">
        <v>39</v>
      </c>
      <c r="U13">
        <f>IFERROR(GETPIVOTDATA("Full Name",$T$3,"Region","Central"),"0")</f>
        <v>14</v>
      </c>
      <c r="W13" t="s">
        <v>26</v>
      </c>
      <c r="X13" s="23">
        <f>IFERROR(GETPIVOTDATA("Performance Rating",$W$3,"Department","Finance"),"0")</f>
        <v>2.5833333333333335</v>
      </c>
    </row>
    <row r="14" spans="1:27">
      <c r="D14" t="s">
        <v>50</v>
      </c>
      <c r="E14">
        <f>IFERROR(GETPIVOTDATA("Salary",$D$3,"Job Title","HR Specialist"),"0")</f>
        <v>959266</v>
      </c>
      <c r="F14">
        <f>IFERROR(GETPIVOTDATA("Sum of Leave Taken",$D$3,"Job Title","HR Specialist"),"0")</f>
        <v>123</v>
      </c>
      <c r="G14" t="s">
        <v>38</v>
      </c>
      <c r="H14">
        <f>IFERROR(GETPIVOTDATA("Full Name",$G$3:$G$3,"Age range","26-35"),"0")</f>
        <v>13</v>
      </c>
      <c r="L14" t="s">
        <v>30</v>
      </c>
      <c r="M14">
        <f>IFERROR(GETPIVOTDATA("Full Name",$L$3,"Work Location","Head Office"),"0")</f>
        <v>8</v>
      </c>
      <c r="N14" s="19">
        <f>SUM(M14)/SUM($M$13:$M$15)</f>
        <v>0.16</v>
      </c>
      <c r="O14" s="20">
        <f>1-N14</f>
        <v>0.84</v>
      </c>
      <c r="Q14" t="s">
        <v>34</v>
      </c>
      <c r="R14">
        <f>IFERROR(GETPIVOTDATA("Full Name",$Q$3,"Skills","Design"),"0")</f>
        <v>11</v>
      </c>
      <c r="T14" t="s">
        <v>24</v>
      </c>
      <c r="U14">
        <f>IFERROR(GETPIVOTDATA("Full Name",$T$3,"Region","East"),"0")</f>
        <v>10</v>
      </c>
      <c r="W14" t="s">
        <v>41</v>
      </c>
      <c r="X14" s="23">
        <f>IFERROR(GETPIVOTDATA("Performance Rating",$W$3,"Department","HR"),"0")</f>
        <v>3.3</v>
      </c>
    </row>
    <row r="15" spans="1:27">
      <c r="D15" t="s">
        <v>25</v>
      </c>
      <c r="E15">
        <f>IFERROR(GETPIVOTDATA("Salary",$D$3,"Job Title","Manager"),"0")</f>
        <v>731170</v>
      </c>
      <c r="F15">
        <f>IFERROR(GETPIVOTDATA("Sum of Leave Taken",$D$3,"Job Title","Manager"),"0")</f>
        <v>122</v>
      </c>
      <c r="G15" t="s">
        <v>59</v>
      </c>
      <c r="H15">
        <f>IFERROR(GETPIVOTDATA("Full Name",$G$3,"Age range","36-45"),"0")</f>
        <v>12</v>
      </c>
      <c r="L15" t="s">
        <v>54</v>
      </c>
      <c r="M15">
        <f>IFERROR(GETPIVOTDATA("Full Name",$L$3,"Work Location","Remote"),"0")</f>
        <v>19</v>
      </c>
      <c r="N15" s="19">
        <f>SUM(M15)/SUM($M$13:$M$15)</f>
        <v>0.38</v>
      </c>
      <c r="O15" s="20">
        <f>1-N15</f>
        <v>0.62</v>
      </c>
      <c r="Q15" t="s">
        <v>96</v>
      </c>
      <c r="R15">
        <f>IFERROR(GETPIVOTDATA("Full Name",$Q$3,"Skills","Excel"),"0")</f>
        <v>7</v>
      </c>
      <c r="T15" t="s">
        <v>102</v>
      </c>
      <c r="U15">
        <f>IFERROR(GETPIVOTDATA("Full Name",$T$3,"Region","North"),"0")</f>
        <v>7</v>
      </c>
      <c r="W15" t="s">
        <v>81</v>
      </c>
      <c r="X15" s="23">
        <f>IFERROR(GETPIVOTDATA("Performance Rating",$W$3,"Department","IT"),"0")</f>
        <v>2.25</v>
      </c>
    </row>
    <row r="16" spans="1:27">
      <c r="D16" s="9" t="s">
        <v>214</v>
      </c>
      <c r="E16">
        <f>IFERROR(GETPIVOTDATA("Salary",$D$3),"0")</f>
        <v>3104913</v>
      </c>
      <c r="F16">
        <f>IFERROR(GETPIVOTDATA("Sum of Leave Taken",$D$3),"0")</f>
        <v>487</v>
      </c>
      <c r="G16" t="s">
        <v>98</v>
      </c>
      <c r="H16">
        <f>IFERROR(GETPIVOTDATA("Full Name",$G$3,"Age range","46-55"),"0")</f>
        <v>7</v>
      </c>
      <c r="L16" t="s">
        <v>216</v>
      </c>
      <c r="M16">
        <f>IFERROR(GETPIVOTDATA("Full Name",$L$3),"0")</f>
        <v>50</v>
      </c>
      <c r="N16" s="19"/>
      <c r="Q16" t="s">
        <v>56</v>
      </c>
      <c r="R16">
        <f>IFERROR(GETPIVOTDATA("Full Name",$Q$3,"Skills","Management"),"0")</f>
        <v>11</v>
      </c>
      <c r="T16" t="s">
        <v>80</v>
      </c>
      <c r="U16">
        <f>IFERROR(GETPIVOTDATA("Full Name",$T$3,"Region","South"),"0")</f>
        <v>10</v>
      </c>
      <c r="W16" t="s">
        <v>51</v>
      </c>
      <c r="X16" s="23">
        <f>IFERROR(GETPIVOTDATA("Performance Rating",$W$3,"Department","Marketing"),"0")</f>
        <v>2.3636363636363638</v>
      </c>
    </row>
    <row r="17" spans="7:24">
      <c r="G17" t="s">
        <v>68</v>
      </c>
      <c r="H17">
        <f>IFERROR(GETPIVOTDATA("Full Name",$G$3,"Age range","56 &lt;"),"0")</f>
        <v>9</v>
      </c>
      <c r="M17" s="16"/>
      <c r="Q17" t="s">
        <v>66</v>
      </c>
      <c r="R17">
        <f>IFERROR(GETPIVOTDATA("Full Name",$Q$3,"Skills","Python"),"0")</f>
        <v>9</v>
      </c>
      <c r="T17" t="s">
        <v>49</v>
      </c>
      <c r="U17">
        <f>IFERROR(GETPIVOTDATA("Full Name",$T$3,"Region","West"),"0")</f>
        <v>9</v>
      </c>
      <c r="W17" t="s">
        <v>60</v>
      </c>
      <c r="X17" s="23">
        <f>IFERROR(GETPIVOTDATA("Performance Rating",$W$3,"Department","Operations"),"0")</f>
        <v>2.5555555555555554</v>
      </c>
    </row>
    <row r="18" spans="7:24">
      <c r="G18" s="9" t="s">
        <v>214</v>
      </c>
      <c r="H18">
        <f>IFERROR(GETPIVOTDATA("Full Name",$G$3),"0")</f>
        <v>50</v>
      </c>
      <c r="Q18" s="9" t="s">
        <v>214</v>
      </c>
      <c r="R18">
        <f>IFERROR(GETPIVOTDATA("Full Name",$Q$3),"0")</f>
        <v>50</v>
      </c>
      <c r="T18" s="9" t="s">
        <v>214</v>
      </c>
      <c r="U18">
        <f>IFERROR(GETPIVOTDATA("Full Name",$T$3),"0")</f>
        <v>50</v>
      </c>
      <c r="W18" s="9" t="s">
        <v>214</v>
      </c>
      <c r="X18" s="23">
        <f>IFERROR(GETPIVOTDATA("Performance Rating",$W$3),"0")</f>
        <v>2.62</v>
      </c>
    </row>
    <row r="22" spans="7:24">
      <c r="G22" t="s">
        <v>37</v>
      </c>
      <c r="H22">
        <f>IFERROR(GETPIVOTDATA("Full Name",$G$3,"Gender","Male"),"0")</f>
        <v>24</v>
      </c>
      <c r="I22" s="16">
        <f>SUM(Table4[[#This Row],[Column2]])/SUBTOTAL(109,Table4[[#All],[Column2]])</f>
        <v>0.48</v>
      </c>
      <c r="J22" s="21">
        <f>1-Table4[[#This Row],[% Total]]</f>
        <v>0.52</v>
      </c>
    </row>
    <row r="23" spans="7:24">
      <c r="G23" t="s">
        <v>22</v>
      </c>
      <c r="H23">
        <f>IFERROR(GETPIVOTDATA("Full Name",$G$3,"Gender","Female"),"0")</f>
        <v>26</v>
      </c>
      <c r="I23" s="16">
        <f>SUM(Table4[[#This Row],[Column2]])/SUBTOTAL(109,Table4[[#All],[Column2]])</f>
        <v>0.52</v>
      </c>
      <c r="J23" s="21">
        <f>1-Table4[[#This Row],[% Total]]</f>
        <v>0.48</v>
      </c>
    </row>
  </sheetData>
  <pageMargins left="0.7" right="0.7" top="0.75" bottom="0.75" header="0.3" footer="0.3"/>
  <drawing r:id="rId9"/>
  <tableParts count="1">
    <tablePart r:id="rId10"/>
  </tableParts>
  <extLst>
    <ext xmlns:x14="http://schemas.microsoft.com/office/spreadsheetml/2009/9/main" uri="{A8765BA9-456A-4dab-B4F3-ACF838C121DE}">
      <x14:slicerList>
        <x14:slicer r:id="rId11"/>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1"/>
  <sheetViews>
    <sheetView topLeftCell="A2" workbookViewId="0">
      <selection activeCell="E8" sqref="E8"/>
    </sheetView>
  </sheetViews>
  <sheetFormatPr defaultColWidth="9.1640625" defaultRowHeight="14"/>
  <cols>
    <col min="1" max="1" width="17.75" style="2" bestFit="1" customWidth="1"/>
    <col min="2" max="2" width="18.1640625" style="2" bestFit="1" customWidth="1"/>
    <col min="3" max="3" width="12.83203125" style="2" bestFit="1" customWidth="1"/>
    <col min="4" max="4" width="9.58203125" style="2" bestFit="1" customWidth="1"/>
    <col min="5" max="5" width="15.83203125" style="2" bestFit="1" customWidth="1"/>
    <col min="6" max="6" width="12.25" style="2" bestFit="1" customWidth="1"/>
    <col min="7" max="7" width="14.1640625" style="2" bestFit="1" customWidth="1"/>
    <col min="8" max="8" width="17.4140625" style="2" bestFit="1" customWidth="1"/>
    <col min="9" max="9" width="25.75" style="2" bestFit="1" customWidth="1"/>
    <col min="10" max="10" width="18" style="2" bestFit="1" customWidth="1"/>
    <col min="11" max="11" width="25" style="2" bestFit="1" customWidth="1"/>
    <col min="12" max="12" width="20.25" style="2" bestFit="1" customWidth="1"/>
    <col min="13" max="13" width="11.83203125" style="2" bestFit="1" customWidth="1"/>
    <col min="14" max="14" width="16.1640625" style="2" bestFit="1" customWidth="1"/>
    <col min="15" max="15" width="24" style="2" bestFit="1" customWidth="1"/>
    <col min="16" max="16" width="22.75" style="2" bestFit="1" customWidth="1"/>
    <col min="17" max="17" width="18.1640625" style="2" bestFit="1" customWidth="1"/>
    <col min="18" max="18" width="25.4140625" style="2" bestFit="1" customWidth="1"/>
    <col min="19" max="19" width="34" style="2" bestFit="1" customWidth="1"/>
    <col min="20" max="20" width="16" style="2" bestFit="1" customWidth="1"/>
    <col min="21" max="21" width="21.1640625" style="2" bestFit="1" customWidth="1"/>
    <col min="22" max="16384" width="9.1640625" style="2"/>
  </cols>
  <sheetData>
    <row r="1" spans="1:21" ht="43.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spans="1:21">
      <c r="A2" s="3">
        <v>4294</v>
      </c>
      <c r="B2" s="3" t="s">
        <v>21</v>
      </c>
      <c r="C2" s="3" t="s">
        <v>22</v>
      </c>
      <c r="D2" s="3">
        <v>25</v>
      </c>
      <c r="E2" s="3" t="s">
        <v>23</v>
      </c>
      <c r="F2" s="3" t="s">
        <v>24</v>
      </c>
      <c r="G2" s="3" t="s">
        <v>25</v>
      </c>
      <c r="H2" s="3" t="s">
        <v>26</v>
      </c>
      <c r="I2" s="3" t="s">
        <v>27</v>
      </c>
      <c r="J2" s="3" t="s">
        <v>28</v>
      </c>
      <c r="K2" s="3" t="s">
        <v>29</v>
      </c>
      <c r="L2" s="3" t="s">
        <v>30</v>
      </c>
      <c r="M2" s="3">
        <v>53700</v>
      </c>
      <c r="N2" s="3" t="s">
        <v>31</v>
      </c>
      <c r="O2" s="3">
        <v>1463</v>
      </c>
      <c r="P2" s="3" t="s">
        <v>32</v>
      </c>
      <c r="Q2" s="3">
        <v>1</v>
      </c>
      <c r="R2" s="3">
        <v>1</v>
      </c>
      <c r="S2" s="3" t="s">
        <v>33</v>
      </c>
      <c r="T2" s="3" t="s">
        <v>34</v>
      </c>
      <c r="U2" s="3" t="s">
        <v>35</v>
      </c>
    </row>
    <row r="3" spans="1:21">
      <c r="A3" s="3">
        <v>9116</v>
      </c>
      <c r="B3" s="3" t="s">
        <v>36</v>
      </c>
      <c r="C3" s="3" t="s">
        <v>37</v>
      </c>
      <c r="D3" s="3">
        <v>27</v>
      </c>
      <c r="E3" s="3" t="s">
        <v>38</v>
      </c>
      <c r="F3" s="3" t="s">
        <v>39</v>
      </c>
      <c r="G3" s="3" t="s">
        <v>40</v>
      </c>
      <c r="H3" s="3" t="s">
        <v>41</v>
      </c>
      <c r="I3" s="3" t="s">
        <v>42</v>
      </c>
      <c r="J3" s="3" t="s">
        <v>43</v>
      </c>
      <c r="K3" s="3" t="s">
        <v>29</v>
      </c>
      <c r="L3" s="3" t="s">
        <v>44</v>
      </c>
      <c r="M3" s="3">
        <v>91091</v>
      </c>
      <c r="N3" s="3" t="s">
        <v>45</v>
      </c>
      <c r="O3" s="3">
        <v>1024</v>
      </c>
      <c r="P3" s="3" t="s">
        <v>46</v>
      </c>
      <c r="Q3" s="3">
        <v>19</v>
      </c>
      <c r="R3" s="3">
        <v>4</v>
      </c>
      <c r="S3" s="3" t="s">
        <v>47</v>
      </c>
      <c r="T3" s="3" t="s">
        <v>34</v>
      </c>
      <c r="U3" s="3" t="s">
        <v>35</v>
      </c>
    </row>
    <row r="4" spans="1:21">
      <c r="A4" s="3">
        <v>5120</v>
      </c>
      <c r="B4" s="3" t="s">
        <v>48</v>
      </c>
      <c r="C4" s="3" t="s">
        <v>37</v>
      </c>
      <c r="D4" s="3">
        <v>34</v>
      </c>
      <c r="E4" s="3" t="s">
        <v>38</v>
      </c>
      <c r="F4" s="3" t="s">
        <v>49</v>
      </c>
      <c r="G4" s="3" t="s">
        <v>50</v>
      </c>
      <c r="H4" s="3" t="s">
        <v>51</v>
      </c>
      <c r="I4" s="3" t="s">
        <v>52</v>
      </c>
      <c r="J4" s="3" t="s">
        <v>53</v>
      </c>
      <c r="K4" s="3" t="s">
        <v>29</v>
      </c>
      <c r="L4" s="3" t="s">
        <v>54</v>
      </c>
      <c r="M4" s="3">
        <v>57538</v>
      </c>
      <c r="N4" s="3" t="s">
        <v>55</v>
      </c>
      <c r="O4" s="3">
        <v>1674</v>
      </c>
      <c r="P4" s="3" t="s">
        <v>46</v>
      </c>
      <c r="Q4" s="3">
        <v>8</v>
      </c>
      <c r="R4" s="3">
        <v>1</v>
      </c>
      <c r="S4" s="3" t="s">
        <v>46</v>
      </c>
      <c r="T4" s="3" t="s">
        <v>56</v>
      </c>
      <c r="U4" s="3" t="s">
        <v>57</v>
      </c>
    </row>
    <row r="5" spans="1:21">
      <c r="A5" s="3">
        <v>8071</v>
      </c>
      <c r="B5" s="3" t="s">
        <v>58</v>
      </c>
      <c r="C5" s="3" t="s">
        <v>22</v>
      </c>
      <c r="D5" s="3">
        <v>41</v>
      </c>
      <c r="E5" s="3" t="s">
        <v>59</v>
      </c>
      <c r="F5" s="3" t="s">
        <v>49</v>
      </c>
      <c r="G5" s="3" t="s">
        <v>25</v>
      </c>
      <c r="H5" s="3" t="s">
        <v>60</v>
      </c>
      <c r="I5" s="3" t="s">
        <v>61</v>
      </c>
      <c r="J5" s="3" t="s">
        <v>62</v>
      </c>
      <c r="K5" s="3" t="s">
        <v>63</v>
      </c>
      <c r="L5" s="3" t="s">
        <v>30</v>
      </c>
      <c r="M5" s="3">
        <v>62993</v>
      </c>
      <c r="N5" s="3" t="s">
        <v>64</v>
      </c>
      <c r="O5" s="3">
        <v>2695</v>
      </c>
      <c r="P5" s="3" t="s">
        <v>65</v>
      </c>
      <c r="Q5" s="3">
        <v>0</v>
      </c>
      <c r="R5" s="3">
        <v>2</v>
      </c>
      <c r="S5" s="3" t="s">
        <v>46</v>
      </c>
      <c r="T5" s="3" t="s">
        <v>66</v>
      </c>
      <c r="U5" s="3" t="s">
        <v>46</v>
      </c>
    </row>
    <row r="6" spans="1:21">
      <c r="A6" s="3">
        <v>9351</v>
      </c>
      <c r="B6" s="3" t="s">
        <v>67</v>
      </c>
      <c r="C6" s="3" t="s">
        <v>37</v>
      </c>
      <c r="D6" s="3">
        <v>56</v>
      </c>
      <c r="E6" s="3" t="s">
        <v>68</v>
      </c>
      <c r="F6" s="3" t="s">
        <v>24</v>
      </c>
      <c r="G6" s="3" t="s">
        <v>25</v>
      </c>
      <c r="H6" s="3" t="s">
        <v>51</v>
      </c>
      <c r="I6" s="3" t="s">
        <v>69</v>
      </c>
      <c r="J6" s="3" t="s">
        <v>70</v>
      </c>
      <c r="K6" s="3" t="s">
        <v>63</v>
      </c>
      <c r="L6" s="3" t="s">
        <v>44</v>
      </c>
      <c r="M6" s="3">
        <v>45773</v>
      </c>
      <c r="N6" s="3" t="s">
        <v>64</v>
      </c>
      <c r="O6" s="3">
        <v>8776</v>
      </c>
      <c r="P6" s="3" t="s">
        <v>32</v>
      </c>
      <c r="Q6" s="3">
        <v>16</v>
      </c>
      <c r="R6" s="3">
        <v>4</v>
      </c>
      <c r="S6" s="3" t="s">
        <v>33</v>
      </c>
      <c r="T6" s="3" t="s">
        <v>66</v>
      </c>
      <c r="U6" s="3" t="s">
        <v>46</v>
      </c>
    </row>
    <row r="7" spans="1:21">
      <c r="A7" s="3">
        <v>2873</v>
      </c>
      <c r="B7" s="3" t="s">
        <v>71</v>
      </c>
      <c r="C7" s="3" t="s">
        <v>22</v>
      </c>
      <c r="D7" s="3">
        <v>28</v>
      </c>
      <c r="E7" s="3" t="s">
        <v>38</v>
      </c>
      <c r="F7" s="3" t="s">
        <v>49</v>
      </c>
      <c r="G7" s="3" t="s">
        <v>72</v>
      </c>
      <c r="H7" s="3" t="s">
        <v>51</v>
      </c>
      <c r="I7" s="3" t="s">
        <v>73</v>
      </c>
      <c r="J7" s="3" t="s">
        <v>74</v>
      </c>
      <c r="K7" s="3" t="s">
        <v>29</v>
      </c>
      <c r="L7" s="3" t="s">
        <v>44</v>
      </c>
      <c r="M7" s="3">
        <v>96249</v>
      </c>
      <c r="N7" s="3" t="s">
        <v>31</v>
      </c>
      <c r="O7" s="3">
        <v>4826</v>
      </c>
      <c r="P7" s="3" t="s">
        <v>65</v>
      </c>
      <c r="Q7" s="3">
        <v>7</v>
      </c>
      <c r="R7" s="3">
        <v>3</v>
      </c>
      <c r="S7" s="3" t="s">
        <v>33</v>
      </c>
      <c r="T7" s="3" t="s">
        <v>75</v>
      </c>
      <c r="U7" s="3" t="s">
        <v>35</v>
      </c>
    </row>
    <row r="8" spans="1:21">
      <c r="A8" s="3">
        <v>3540</v>
      </c>
      <c r="B8" s="3" t="s">
        <v>76</v>
      </c>
      <c r="C8" s="3" t="s">
        <v>22</v>
      </c>
      <c r="D8" s="3">
        <v>20</v>
      </c>
      <c r="E8" s="3" t="s">
        <v>23</v>
      </c>
      <c r="F8" s="3" t="s">
        <v>39</v>
      </c>
      <c r="G8" s="3" t="s">
        <v>50</v>
      </c>
      <c r="H8" s="3" t="s">
        <v>51</v>
      </c>
      <c r="I8" s="3" t="s">
        <v>77</v>
      </c>
      <c r="J8" s="3" t="s">
        <v>78</v>
      </c>
      <c r="K8" s="3" t="s">
        <v>29</v>
      </c>
      <c r="L8" s="3" t="s">
        <v>54</v>
      </c>
      <c r="M8" s="3">
        <v>61596</v>
      </c>
      <c r="N8" s="3" t="s">
        <v>31</v>
      </c>
      <c r="O8" s="3">
        <v>8818</v>
      </c>
      <c r="P8" s="3" t="s">
        <v>65</v>
      </c>
      <c r="Q8" s="3">
        <v>4</v>
      </c>
      <c r="R8" s="3">
        <v>2</v>
      </c>
      <c r="S8" s="3" t="s">
        <v>33</v>
      </c>
      <c r="T8" s="3" t="s">
        <v>56</v>
      </c>
      <c r="U8" s="3" t="s">
        <v>46</v>
      </c>
    </row>
    <row r="9" spans="1:21">
      <c r="A9" s="3">
        <v>3653</v>
      </c>
      <c r="B9" s="3" t="s">
        <v>79</v>
      </c>
      <c r="C9" s="3" t="s">
        <v>22</v>
      </c>
      <c r="D9" s="3">
        <v>58</v>
      </c>
      <c r="E9" s="3" t="s">
        <v>68</v>
      </c>
      <c r="F9" s="3" t="s">
        <v>80</v>
      </c>
      <c r="G9" s="3" t="s">
        <v>40</v>
      </c>
      <c r="H9" s="3" t="s">
        <v>81</v>
      </c>
      <c r="I9" s="3" t="s">
        <v>82</v>
      </c>
      <c r="J9" s="3" t="s">
        <v>83</v>
      </c>
      <c r="K9" s="3" t="s">
        <v>29</v>
      </c>
      <c r="L9" s="3" t="s">
        <v>54</v>
      </c>
      <c r="M9" s="3">
        <v>97869</v>
      </c>
      <c r="N9" s="3" t="s">
        <v>64</v>
      </c>
      <c r="O9" s="3">
        <v>1966</v>
      </c>
      <c r="P9" s="3" t="s">
        <v>32</v>
      </c>
      <c r="Q9" s="3">
        <v>10</v>
      </c>
      <c r="R9" s="3">
        <v>1</v>
      </c>
      <c r="S9" s="3" t="s">
        <v>33</v>
      </c>
      <c r="T9" s="3" t="s">
        <v>34</v>
      </c>
      <c r="U9" s="3" t="s">
        <v>35</v>
      </c>
    </row>
    <row r="10" spans="1:21">
      <c r="A10" s="3">
        <v>5587</v>
      </c>
      <c r="B10" s="3" t="s">
        <v>84</v>
      </c>
      <c r="C10" s="3" t="s">
        <v>22</v>
      </c>
      <c r="D10" s="3">
        <v>44</v>
      </c>
      <c r="E10" s="3" t="s">
        <v>59</v>
      </c>
      <c r="F10" s="3" t="s">
        <v>80</v>
      </c>
      <c r="G10" s="3" t="s">
        <v>50</v>
      </c>
      <c r="H10" s="3" t="s">
        <v>51</v>
      </c>
      <c r="I10" s="3" t="s">
        <v>85</v>
      </c>
      <c r="J10" s="3" t="s">
        <v>86</v>
      </c>
      <c r="K10" s="3" t="s">
        <v>29</v>
      </c>
      <c r="L10" s="3" t="s">
        <v>30</v>
      </c>
      <c r="M10" s="3">
        <v>81235</v>
      </c>
      <c r="N10" s="3" t="s">
        <v>64</v>
      </c>
      <c r="O10" s="3">
        <v>6553</v>
      </c>
      <c r="P10" s="3" t="s">
        <v>46</v>
      </c>
      <c r="Q10" s="3">
        <v>16</v>
      </c>
      <c r="R10" s="3">
        <v>2</v>
      </c>
      <c r="S10" s="3" t="s">
        <v>46</v>
      </c>
      <c r="T10" s="3" t="s">
        <v>56</v>
      </c>
      <c r="U10" s="3" t="s">
        <v>35</v>
      </c>
    </row>
    <row r="11" spans="1:21">
      <c r="A11" s="3">
        <v>9554</v>
      </c>
      <c r="B11" s="3" t="s">
        <v>87</v>
      </c>
      <c r="C11" s="3" t="s">
        <v>22</v>
      </c>
      <c r="D11" s="3">
        <v>29</v>
      </c>
      <c r="E11" s="3" t="s">
        <v>38</v>
      </c>
      <c r="F11" s="3" t="s">
        <v>39</v>
      </c>
      <c r="G11" s="3" t="s">
        <v>50</v>
      </c>
      <c r="H11" s="3" t="s">
        <v>60</v>
      </c>
      <c r="I11" s="3" t="s">
        <v>88</v>
      </c>
      <c r="J11" s="3" t="s">
        <v>89</v>
      </c>
      <c r="K11" s="3" t="s">
        <v>29</v>
      </c>
      <c r="L11" s="3" t="s">
        <v>44</v>
      </c>
      <c r="M11" s="3">
        <v>87852</v>
      </c>
      <c r="N11" s="3" t="s">
        <v>64</v>
      </c>
      <c r="O11" s="3">
        <v>4980</v>
      </c>
      <c r="P11" s="3" t="s">
        <v>65</v>
      </c>
      <c r="Q11" s="3">
        <v>19</v>
      </c>
      <c r="R11" s="3">
        <v>3</v>
      </c>
      <c r="S11" s="3" t="s">
        <v>46</v>
      </c>
      <c r="T11" s="3" t="s">
        <v>66</v>
      </c>
      <c r="U11" s="3" t="s">
        <v>35</v>
      </c>
    </row>
    <row r="12" spans="1:21">
      <c r="A12" s="3">
        <v>6213</v>
      </c>
      <c r="B12" s="3" t="s">
        <v>90</v>
      </c>
      <c r="C12" s="3" t="s">
        <v>37</v>
      </c>
      <c r="D12" s="3">
        <v>23</v>
      </c>
      <c r="E12" s="3" t="s">
        <v>23</v>
      </c>
      <c r="F12" s="3" t="s">
        <v>80</v>
      </c>
      <c r="G12" s="3" t="s">
        <v>25</v>
      </c>
      <c r="H12" s="3" t="s">
        <v>51</v>
      </c>
      <c r="I12" s="3" t="s">
        <v>91</v>
      </c>
      <c r="J12" s="3" t="s">
        <v>92</v>
      </c>
      <c r="K12" s="3" t="s">
        <v>63</v>
      </c>
      <c r="L12" s="3" t="s">
        <v>44</v>
      </c>
      <c r="M12" s="3">
        <v>59359</v>
      </c>
      <c r="N12" s="3" t="s">
        <v>64</v>
      </c>
      <c r="O12" s="3">
        <v>9449</v>
      </c>
      <c r="P12" s="3" t="s">
        <v>65</v>
      </c>
      <c r="Q12" s="3">
        <v>20</v>
      </c>
      <c r="R12" s="3">
        <v>3</v>
      </c>
      <c r="S12" s="3" t="s">
        <v>46</v>
      </c>
      <c r="T12" s="3" t="s">
        <v>56</v>
      </c>
      <c r="U12" s="3" t="s">
        <v>46</v>
      </c>
    </row>
    <row r="13" spans="1:21">
      <c r="A13" s="3">
        <v>9105</v>
      </c>
      <c r="B13" s="3" t="s">
        <v>93</v>
      </c>
      <c r="C13" s="3" t="s">
        <v>37</v>
      </c>
      <c r="D13" s="3">
        <v>30</v>
      </c>
      <c r="E13" s="3" t="s">
        <v>38</v>
      </c>
      <c r="F13" s="3" t="s">
        <v>24</v>
      </c>
      <c r="G13" s="3" t="s">
        <v>40</v>
      </c>
      <c r="H13" s="3" t="s">
        <v>26</v>
      </c>
      <c r="I13" s="3" t="s">
        <v>94</v>
      </c>
      <c r="J13" s="3" t="s">
        <v>95</v>
      </c>
      <c r="K13" s="3" t="s">
        <v>63</v>
      </c>
      <c r="L13" s="3" t="s">
        <v>54</v>
      </c>
      <c r="M13" s="3">
        <v>81225</v>
      </c>
      <c r="N13" s="3" t="s">
        <v>55</v>
      </c>
      <c r="O13" s="3">
        <v>6202</v>
      </c>
      <c r="P13" s="3" t="s">
        <v>65</v>
      </c>
      <c r="Q13" s="3">
        <v>2</v>
      </c>
      <c r="R13" s="3">
        <v>2</v>
      </c>
      <c r="S13" s="3" t="s">
        <v>47</v>
      </c>
      <c r="T13" s="3" t="s">
        <v>96</v>
      </c>
      <c r="U13" s="3" t="s">
        <v>35</v>
      </c>
    </row>
    <row r="14" spans="1:21">
      <c r="A14" s="3">
        <v>9508</v>
      </c>
      <c r="B14" s="3" t="s">
        <v>97</v>
      </c>
      <c r="C14" s="3" t="s">
        <v>22</v>
      </c>
      <c r="D14" s="3">
        <v>49</v>
      </c>
      <c r="E14" s="3" t="s">
        <v>98</v>
      </c>
      <c r="F14" s="3" t="s">
        <v>39</v>
      </c>
      <c r="G14" s="3" t="s">
        <v>25</v>
      </c>
      <c r="H14" s="3" t="s">
        <v>26</v>
      </c>
      <c r="I14" s="3" t="s">
        <v>99</v>
      </c>
      <c r="J14" s="3" t="s">
        <v>100</v>
      </c>
      <c r="K14" s="3" t="s">
        <v>63</v>
      </c>
      <c r="L14" s="3" t="s">
        <v>30</v>
      </c>
      <c r="M14" s="3">
        <v>32788</v>
      </c>
      <c r="N14" s="3" t="s">
        <v>55</v>
      </c>
      <c r="O14" s="3">
        <v>4396</v>
      </c>
      <c r="P14" s="3" t="s">
        <v>32</v>
      </c>
      <c r="Q14" s="3">
        <v>13</v>
      </c>
      <c r="R14" s="3">
        <v>5</v>
      </c>
      <c r="S14" s="3" t="s">
        <v>46</v>
      </c>
      <c r="T14" s="3" t="s">
        <v>75</v>
      </c>
      <c r="U14" s="3" t="s">
        <v>57</v>
      </c>
    </row>
    <row r="15" spans="1:21">
      <c r="A15" s="3">
        <v>2436</v>
      </c>
      <c r="B15" s="3" t="s">
        <v>101</v>
      </c>
      <c r="C15" s="3" t="s">
        <v>37</v>
      </c>
      <c r="D15" s="3">
        <v>60</v>
      </c>
      <c r="E15" s="3" t="s">
        <v>68</v>
      </c>
      <c r="F15" s="3" t="s">
        <v>102</v>
      </c>
      <c r="G15" s="3" t="s">
        <v>25</v>
      </c>
      <c r="H15" s="3" t="s">
        <v>60</v>
      </c>
      <c r="I15" s="3" t="s">
        <v>103</v>
      </c>
      <c r="J15" s="3" t="s">
        <v>104</v>
      </c>
      <c r="K15" s="3" t="s">
        <v>63</v>
      </c>
      <c r="L15" s="3" t="s">
        <v>54</v>
      </c>
      <c r="M15" s="3">
        <v>70452</v>
      </c>
      <c r="N15" s="3" t="s">
        <v>55</v>
      </c>
      <c r="O15" s="3">
        <v>9911</v>
      </c>
      <c r="P15" s="3" t="s">
        <v>46</v>
      </c>
      <c r="Q15" s="3">
        <v>2</v>
      </c>
      <c r="R15" s="3">
        <v>1</v>
      </c>
      <c r="S15" s="3" t="s">
        <v>46</v>
      </c>
      <c r="T15" s="3" t="s">
        <v>75</v>
      </c>
      <c r="U15" s="3" t="s">
        <v>35</v>
      </c>
    </row>
    <row r="16" spans="1:21">
      <c r="A16" s="3">
        <v>4441</v>
      </c>
      <c r="B16" s="3" t="s">
        <v>105</v>
      </c>
      <c r="C16" s="3" t="s">
        <v>37</v>
      </c>
      <c r="D16" s="3">
        <v>46</v>
      </c>
      <c r="E16" s="3" t="s">
        <v>98</v>
      </c>
      <c r="F16" s="3" t="s">
        <v>39</v>
      </c>
      <c r="G16" s="3" t="s">
        <v>72</v>
      </c>
      <c r="H16" s="3" t="s">
        <v>26</v>
      </c>
      <c r="I16" s="3" t="s">
        <v>106</v>
      </c>
      <c r="J16" s="3" t="s">
        <v>107</v>
      </c>
      <c r="K16" s="3" t="s">
        <v>29</v>
      </c>
      <c r="L16" s="3" t="s">
        <v>44</v>
      </c>
      <c r="M16" s="3">
        <v>33045</v>
      </c>
      <c r="N16" s="3" t="s">
        <v>45</v>
      </c>
      <c r="O16" s="3">
        <v>1456</v>
      </c>
      <c r="P16" s="3" t="s">
        <v>46</v>
      </c>
      <c r="Q16" s="3">
        <v>16</v>
      </c>
      <c r="R16" s="3">
        <v>3</v>
      </c>
      <c r="S16" s="3" t="s">
        <v>47</v>
      </c>
      <c r="T16" s="3" t="s">
        <v>75</v>
      </c>
      <c r="U16" s="3" t="s">
        <v>46</v>
      </c>
    </row>
    <row r="17" spans="1:21">
      <c r="A17" s="3">
        <v>5827</v>
      </c>
      <c r="B17" s="3" t="s">
        <v>108</v>
      </c>
      <c r="C17" s="3" t="s">
        <v>37</v>
      </c>
      <c r="D17" s="3">
        <v>57</v>
      </c>
      <c r="E17" s="3" t="s">
        <v>68</v>
      </c>
      <c r="F17" s="3" t="s">
        <v>49</v>
      </c>
      <c r="G17" s="3" t="s">
        <v>72</v>
      </c>
      <c r="H17" s="3" t="s">
        <v>41</v>
      </c>
      <c r="I17" s="3" t="s">
        <v>109</v>
      </c>
      <c r="J17" s="3" t="s">
        <v>110</v>
      </c>
      <c r="K17" s="3" t="s">
        <v>111</v>
      </c>
      <c r="L17" s="3" t="s">
        <v>54</v>
      </c>
      <c r="M17" s="3">
        <v>96429</v>
      </c>
      <c r="N17" s="3" t="s">
        <v>31</v>
      </c>
      <c r="O17" s="3">
        <v>4740</v>
      </c>
      <c r="P17" s="3" t="s">
        <v>46</v>
      </c>
      <c r="Q17" s="3">
        <v>8</v>
      </c>
      <c r="R17" s="3">
        <v>1</v>
      </c>
      <c r="S17" s="3" t="s">
        <v>47</v>
      </c>
      <c r="T17" s="3" t="s">
        <v>66</v>
      </c>
      <c r="U17" s="3" t="s">
        <v>46</v>
      </c>
    </row>
    <row r="18" spans="1:21">
      <c r="A18" s="3">
        <v>5184</v>
      </c>
      <c r="B18" s="3" t="s">
        <v>112</v>
      </c>
      <c r="C18" s="3" t="s">
        <v>22</v>
      </c>
      <c r="D18" s="3">
        <v>24</v>
      </c>
      <c r="E18" s="3" t="s">
        <v>23</v>
      </c>
      <c r="F18" s="3" t="s">
        <v>39</v>
      </c>
      <c r="G18" s="3" t="s">
        <v>50</v>
      </c>
      <c r="H18" s="3" t="s">
        <v>51</v>
      </c>
      <c r="I18" s="3" t="s">
        <v>113</v>
      </c>
      <c r="J18" s="3" t="s">
        <v>114</v>
      </c>
      <c r="K18" s="3" t="s">
        <v>111</v>
      </c>
      <c r="L18" s="3" t="s">
        <v>54</v>
      </c>
      <c r="M18" s="3">
        <v>33183</v>
      </c>
      <c r="N18" s="3" t="s">
        <v>64</v>
      </c>
      <c r="O18" s="3">
        <v>8114</v>
      </c>
      <c r="P18" s="3" t="s">
        <v>46</v>
      </c>
      <c r="Q18" s="3">
        <v>4</v>
      </c>
      <c r="R18" s="3">
        <v>2</v>
      </c>
      <c r="S18" s="3" t="s">
        <v>47</v>
      </c>
      <c r="T18" s="3" t="s">
        <v>96</v>
      </c>
      <c r="U18" s="3" t="s">
        <v>57</v>
      </c>
    </row>
    <row r="19" spans="1:21">
      <c r="A19" s="3">
        <v>5874</v>
      </c>
      <c r="B19" s="3" t="s">
        <v>58</v>
      </c>
      <c r="C19" s="3" t="s">
        <v>22</v>
      </c>
      <c r="D19" s="3">
        <v>35</v>
      </c>
      <c r="E19" s="3" t="s">
        <v>38</v>
      </c>
      <c r="F19" s="3" t="s">
        <v>102</v>
      </c>
      <c r="G19" s="3" t="s">
        <v>72</v>
      </c>
      <c r="H19" s="3" t="s">
        <v>26</v>
      </c>
      <c r="I19" s="3" t="s">
        <v>115</v>
      </c>
      <c r="J19" s="3" t="s">
        <v>116</v>
      </c>
      <c r="K19" s="3" t="s">
        <v>111</v>
      </c>
      <c r="L19" s="3" t="s">
        <v>30</v>
      </c>
      <c r="M19" s="3">
        <v>75065</v>
      </c>
      <c r="N19" s="3" t="s">
        <v>31</v>
      </c>
      <c r="O19" s="3">
        <v>7123</v>
      </c>
      <c r="P19" s="3" t="s">
        <v>46</v>
      </c>
      <c r="Q19" s="3">
        <v>20</v>
      </c>
      <c r="R19" s="3">
        <v>2</v>
      </c>
      <c r="S19" s="3" t="s">
        <v>46</v>
      </c>
      <c r="T19" s="3" t="s">
        <v>34</v>
      </c>
      <c r="U19" s="3" t="s">
        <v>57</v>
      </c>
    </row>
    <row r="20" spans="1:21">
      <c r="A20" s="3">
        <v>9834</v>
      </c>
      <c r="B20" s="3" t="s">
        <v>117</v>
      </c>
      <c r="C20" s="3" t="s">
        <v>37</v>
      </c>
      <c r="D20" s="3">
        <v>41</v>
      </c>
      <c r="E20" s="3" t="s">
        <v>59</v>
      </c>
      <c r="F20" s="3" t="s">
        <v>39</v>
      </c>
      <c r="G20" s="3" t="s">
        <v>40</v>
      </c>
      <c r="H20" s="3" t="s">
        <v>81</v>
      </c>
      <c r="I20" s="3" t="s">
        <v>118</v>
      </c>
      <c r="J20" s="3" t="s">
        <v>119</v>
      </c>
      <c r="K20" s="3" t="s">
        <v>29</v>
      </c>
      <c r="L20" s="3" t="s">
        <v>54</v>
      </c>
      <c r="M20" s="3">
        <v>32877</v>
      </c>
      <c r="N20" s="3" t="s">
        <v>31</v>
      </c>
      <c r="O20" s="3">
        <v>6432</v>
      </c>
      <c r="P20" s="3" t="s">
        <v>32</v>
      </c>
      <c r="Q20" s="3">
        <v>11</v>
      </c>
      <c r="R20" s="3">
        <v>1</v>
      </c>
      <c r="S20" s="3" t="s">
        <v>46</v>
      </c>
      <c r="T20" s="3" t="s">
        <v>34</v>
      </c>
      <c r="U20" s="3" t="s">
        <v>46</v>
      </c>
    </row>
    <row r="21" spans="1:21">
      <c r="A21" s="3">
        <v>5096</v>
      </c>
      <c r="B21" s="3" t="s">
        <v>120</v>
      </c>
      <c r="C21" s="3" t="s">
        <v>37</v>
      </c>
      <c r="D21" s="3">
        <v>36</v>
      </c>
      <c r="E21" s="3" t="s">
        <v>59</v>
      </c>
      <c r="F21" s="3" t="s">
        <v>39</v>
      </c>
      <c r="G21" s="3" t="s">
        <v>121</v>
      </c>
      <c r="H21" s="3" t="s">
        <v>60</v>
      </c>
      <c r="I21" s="3" t="s">
        <v>122</v>
      </c>
      <c r="J21" s="3" t="s">
        <v>123</v>
      </c>
      <c r="K21" s="3" t="s">
        <v>29</v>
      </c>
      <c r="L21" s="3" t="s">
        <v>44</v>
      </c>
      <c r="M21" s="3">
        <v>46811</v>
      </c>
      <c r="N21" s="3" t="s">
        <v>55</v>
      </c>
      <c r="O21" s="3">
        <v>1567</v>
      </c>
      <c r="P21" s="3" t="s">
        <v>46</v>
      </c>
      <c r="Q21" s="3">
        <v>7</v>
      </c>
      <c r="R21" s="3">
        <v>3</v>
      </c>
      <c r="S21" s="3" t="s">
        <v>47</v>
      </c>
      <c r="T21" s="3" t="s">
        <v>34</v>
      </c>
      <c r="U21" s="3" t="s">
        <v>57</v>
      </c>
    </row>
    <row r="22" spans="1:21">
      <c r="A22" s="3">
        <v>2263</v>
      </c>
      <c r="B22" s="3" t="s">
        <v>124</v>
      </c>
      <c r="C22" s="3" t="s">
        <v>37</v>
      </c>
      <c r="D22" s="3">
        <v>31</v>
      </c>
      <c r="E22" s="3" t="s">
        <v>38</v>
      </c>
      <c r="F22" s="3" t="s">
        <v>80</v>
      </c>
      <c r="G22" s="3" t="s">
        <v>50</v>
      </c>
      <c r="H22" s="3" t="s">
        <v>41</v>
      </c>
      <c r="I22" s="3" t="s">
        <v>125</v>
      </c>
      <c r="J22" s="3" t="s">
        <v>126</v>
      </c>
      <c r="K22" s="3" t="s">
        <v>63</v>
      </c>
      <c r="L22" s="3" t="s">
        <v>44</v>
      </c>
      <c r="M22" s="3">
        <v>87538</v>
      </c>
      <c r="N22" s="3" t="s">
        <v>31</v>
      </c>
      <c r="O22" s="3">
        <v>3588</v>
      </c>
      <c r="P22" s="3" t="s">
        <v>65</v>
      </c>
      <c r="Q22" s="3">
        <v>11</v>
      </c>
      <c r="R22" s="3">
        <v>5</v>
      </c>
      <c r="S22" s="3" t="s">
        <v>47</v>
      </c>
      <c r="T22" s="3" t="s">
        <v>66</v>
      </c>
      <c r="U22" s="3" t="s">
        <v>46</v>
      </c>
    </row>
    <row r="23" spans="1:21">
      <c r="A23" s="3">
        <v>6505</v>
      </c>
      <c r="B23" s="3" t="s">
        <v>127</v>
      </c>
      <c r="C23" s="3" t="s">
        <v>22</v>
      </c>
      <c r="D23" s="3">
        <v>28</v>
      </c>
      <c r="E23" s="3" t="s">
        <v>38</v>
      </c>
      <c r="F23" s="3" t="s">
        <v>24</v>
      </c>
      <c r="G23" s="3" t="s">
        <v>40</v>
      </c>
      <c r="H23" s="3" t="s">
        <v>81</v>
      </c>
      <c r="I23" s="3" t="s">
        <v>128</v>
      </c>
      <c r="J23" s="3" t="s">
        <v>129</v>
      </c>
      <c r="K23" s="3" t="s">
        <v>29</v>
      </c>
      <c r="L23" s="3" t="s">
        <v>44</v>
      </c>
      <c r="M23" s="3">
        <v>73002</v>
      </c>
      <c r="N23" s="3" t="s">
        <v>31</v>
      </c>
      <c r="O23" s="3">
        <v>6296</v>
      </c>
      <c r="P23" s="3" t="s">
        <v>32</v>
      </c>
      <c r="Q23" s="3">
        <v>2</v>
      </c>
      <c r="R23" s="3">
        <v>5</v>
      </c>
      <c r="S23" s="3" t="s">
        <v>47</v>
      </c>
      <c r="T23" s="3" t="s">
        <v>56</v>
      </c>
      <c r="U23" s="3" t="s">
        <v>35</v>
      </c>
    </row>
    <row r="24" spans="1:21">
      <c r="A24" s="3">
        <v>8626</v>
      </c>
      <c r="B24" s="3" t="s">
        <v>130</v>
      </c>
      <c r="C24" s="3" t="s">
        <v>37</v>
      </c>
      <c r="D24" s="3">
        <v>37</v>
      </c>
      <c r="E24" s="3" t="s">
        <v>59</v>
      </c>
      <c r="F24" s="3" t="s">
        <v>80</v>
      </c>
      <c r="G24" s="3" t="s">
        <v>40</v>
      </c>
      <c r="H24" s="3" t="s">
        <v>60</v>
      </c>
      <c r="I24" s="3" t="s">
        <v>131</v>
      </c>
      <c r="J24" s="3" t="s">
        <v>132</v>
      </c>
      <c r="K24" s="3" t="s">
        <v>111</v>
      </c>
      <c r="L24" s="3" t="s">
        <v>54</v>
      </c>
      <c r="M24" s="3">
        <v>41653</v>
      </c>
      <c r="N24" s="3" t="s">
        <v>55</v>
      </c>
      <c r="O24" s="3">
        <v>9236</v>
      </c>
      <c r="P24" s="3" t="s">
        <v>46</v>
      </c>
      <c r="Q24" s="3">
        <v>13</v>
      </c>
      <c r="R24" s="3">
        <v>1</v>
      </c>
      <c r="S24" s="3" t="s">
        <v>47</v>
      </c>
      <c r="T24" s="3" t="s">
        <v>34</v>
      </c>
      <c r="U24" s="3" t="s">
        <v>46</v>
      </c>
    </row>
    <row r="25" spans="1:21">
      <c r="A25" s="3">
        <v>5979</v>
      </c>
      <c r="B25" s="3" t="s">
        <v>133</v>
      </c>
      <c r="C25" s="3" t="s">
        <v>22</v>
      </c>
      <c r="D25" s="3">
        <v>31</v>
      </c>
      <c r="E25" s="3" t="s">
        <v>38</v>
      </c>
      <c r="F25" s="3" t="s">
        <v>24</v>
      </c>
      <c r="G25" s="3" t="s">
        <v>25</v>
      </c>
      <c r="H25" s="3" t="s">
        <v>51</v>
      </c>
      <c r="I25" s="3" t="s">
        <v>134</v>
      </c>
      <c r="J25" s="3" t="s">
        <v>135</v>
      </c>
      <c r="K25" s="3" t="s">
        <v>63</v>
      </c>
      <c r="L25" s="3" t="s">
        <v>44</v>
      </c>
      <c r="M25" s="3">
        <v>67582</v>
      </c>
      <c r="N25" s="3" t="s">
        <v>64</v>
      </c>
      <c r="O25" s="3">
        <v>1375</v>
      </c>
      <c r="P25" s="3" t="s">
        <v>32</v>
      </c>
      <c r="Q25" s="3">
        <v>20</v>
      </c>
      <c r="R25" s="3">
        <v>3</v>
      </c>
      <c r="S25" s="3" t="s">
        <v>47</v>
      </c>
      <c r="T25" s="3" t="s">
        <v>56</v>
      </c>
      <c r="U25" s="3" t="s">
        <v>46</v>
      </c>
    </row>
    <row r="26" spans="1:21">
      <c r="A26" s="3">
        <v>3104</v>
      </c>
      <c r="B26" s="3" t="s">
        <v>136</v>
      </c>
      <c r="C26" s="3" t="s">
        <v>22</v>
      </c>
      <c r="D26" s="3">
        <v>23</v>
      </c>
      <c r="E26" s="3" t="s">
        <v>23</v>
      </c>
      <c r="F26" s="3" t="s">
        <v>80</v>
      </c>
      <c r="G26" s="3" t="s">
        <v>40</v>
      </c>
      <c r="H26" s="3" t="s">
        <v>41</v>
      </c>
      <c r="I26" s="3" t="s">
        <v>137</v>
      </c>
      <c r="J26" s="3" t="s">
        <v>138</v>
      </c>
      <c r="K26" s="3" t="s">
        <v>111</v>
      </c>
      <c r="L26" s="3" t="s">
        <v>44</v>
      </c>
      <c r="M26" s="3">
        <v>37351</v>
      </c>
      <c r="N26" s="3" t="s">
        <v>55</v>
      </c>
      <c r="O26" s="3">
        <v>7858</v>
      </c>
      <c r="P26" s="3" t="s">
        <v>65</v>
      </c>
      <c r="Q26" s="3">
        <v>18</v>
      </c>
      <c r="R26" s="3">
        <v>2</v>
      </c>
      <c r="S26" s="3" t="s">
        <v>33</v>
      </c>
      <c r="T26" s="3" t="s">
        <v>56</v>
      </c>
      <c r="U26" s="3" t="s">
        <v>57</v>
      </c>
    </row>
    <row r="27" spans="1:21">
      <c r="A27" s="3">
        <v>8967</v>
      </c>
      <c r="B27" s="3" t="s">
        <v>139</v>
      </c>
      <c r="C27" s="3" t="s">
        <v>22</v>
      </c>
      <c r="D27" s="3">
        <v>48</v>
      </c>
      <c r="E27" s="3" t="s">
        <v>98</v>
      </c>
      <c r="F27" s="3" t="s">
        <v>102</v>
      </c>
      <c r="G27" s="3" t="s">
        <v>50</v>
      </c>
      <c r="H27" s="3" t="s">
        <v>26</v>
      </c>
      <c r="I27" s="3" t="s">
        <v>140</v>
      </c>
      <c r="J27" s="3" t="s">
        <v>141</v>
      </c>
      <c r="K27" s="3" t="s">
        <v>29</v>
      </c>
      <c r="L27" s="3" t="s">
        <v>44</v>
      </c>
      <c r="M27" s="3">
        <v>36721</v>
      </c>
      <c r="N27" s="3" t="s">
        <v>45</v>
      </c>
      <c r="O27" s="3">
        <v>8820</v>
      </c>
      <c r="P27" s="3" t="s">
        <v>65</v>
      </c>
      <c r="Q27" s="3">
        <v>0</v>
      </c>
      <c r="R27" s="3">
        <v>2</v>
      </c>
      <c r="S27" s="3" t="s">
        <v>47</v>
      </c>
      <c r="T27" s="3" t="s">
        <v>56</v>
      </c>
      <c r="U27" s="3" t="s">
        <v>35</v>
      </c>
    </row>
    <row r="28" spans="1:21">
      <c r="A28" s="3">
        <v>5087</v>
      </c>
      <c r="B28" s="3" t="s">
        <v>142</v>
      </c>
      <c r="C28" s="3" t="s">
        <v>37</v>
      </c>
      <c r="D28" s="3">
        <v>28</v>
      </c>
      <c r="E28" s="3" t="s">
        <v>38</v>
      </c>
      <c r="F28" s="3" t="s">
        <v>49</v>
      </c>
      <c r="G28" s="3" t="s">
        <v>121</v>
      </c>
      <c r="H28" s="3" t="s">
        <v>26</v>
      </c>
      <c r="I28" s="3" t="s">
        <v>143</v>
      </c>
      <c r="J28" s="3" t="s">
        <v>144</v>
      </c>
      <c r="K28" s="3" t="s">
        <v>63</v>
      </c>
      <c r="L28" s="3" t="s">
        <v>54</v>
      </c>
      <c r="M28" s="3">
        <v>46326</v>
      </c>
      <c r="N28" s="3" t="s">
        <v>45</v>
      </c>
      <c r="O28" s="3">
        <v>9189</v>
      </c>
      <c r="P28" s="3" t="s">
        <v>65</v>
      </c>
      <c r="Q28" s="3">
        <v>8</v>
      </c>
      <c r="R28" s="3">
        <v>4</v>
      </c>
      <c r="S28" s="3" t="s">
        <v>33</v>
      </c>
      <c r="T28" s="3" t="s">
        <v>75</v>
      </c>
      <c r="U28" s="3" t="s">
        <v>57</v>
      </c>
    </row>
    <row r="29" spans="1:21">
      <c r="A29" s="3">
        <v>3358</v>
      </c>
      <c r="B29" s="3" t="s">
        <v>145</v>
      </c>
      <c r="C29" s="3" t="s">
        <v>37</v>
      </c>
      <c r="D29" s="3">
        <v>30</v>
      </c>
      <c r="E29" s="3" t="s">
        <v>38</v>
      </c>
      <c r="F29" s="3" t="s">
        <v>39</v>
      </c>
      <c r="G29" s="3" t="s">
        <v>72</v>
      </c>
      <c r="H29" s="3" t="s">
        <v>41</v>
      </c>
      <c r="I29" s="3" t="s">
        <v>146</v>
      </c>
      <c r="J29" s="3" t="s">
        <v>147</v>
      </c>
      <c r="K29" s="3" t="s">
        <v>29</v>
      </c>
      <c r="L29" s="3" t="s">
        <v>30</v>
      </c>
      <c r="M29" s="3">
        <v>59007</v>
      </c>
      <c r="N29" s="3" t="s">
        <v>31</v>
      </c>
      <c r="O29" s="3">
        <v>3380</v>
      </c>
      <c r="P29" s="3" t="s">
        <v>32</v>
      </c>
      <c r="Q29" s="3">
        <v>17</v>
      </c>
      <c r="R29" s="3">
        <v>3</v>
      </c>
      <c r="S29" s="3" t="s">
        <v>46</v>
      </c>
      <c r="T29" s="3" t="s">
        <v>96</v>
      </c>
      <c r="U29" s="3" t="s">
        <v>35</v>
      </c>
    </row>
    <row r="30" spans="1:21">
      <c r="A30" s="3">
        <v>8256</v>
      </c>
      <c r="B30" s="3" t="s">
        <v>148</v>
      </c>
      <c r="C30" s="3" t="s">
        <v>37</v>
      </c>
      <c r="D30" s="3">
        <v>46</v>
      </c>
      <c r="E30" s="3" t="s">
        <v>98</v>
      </c>
      <c r="F30" s="3" t="s">
        <v>80</v>
      </c>
      <c r="G30" s="3" t="s">
        <v>25</v>
      </c>
      <c r="H30" s="3" t="s">
        <v>60</v>
      </c>
      <c r="I30" s="3" t="s">
        <v>149</v>
      </c>
      <c r="J30" s="3" t="s">
        <v>150</v>
      </c>
      <c r="K30" s="3" t="s">
        <v>29</v>
      </c>
      <c r="L30" s="3" t="s">
        <v>44</v>
      </c>
      <c r="M30" s="3">
        <v>52020</v>
      </c>
      <c r="N30" s="3" t="s">
        <v>45</v>
      </c>
      <c r="O30" s="3">
        <v>9585</v>
      </c>
      <c r="P30" s="3" t="s">
        <v>65</v>
      </c>
      <c r="Q30" s="3">
        <v>0</v>
      </c>
      <c r="R30" s="3">
        <v>4</v>
      </c>
      <c r="S30" s="3" t="s">
        <v>47</v>
      </c>
      <c r="T30" s="3" t="s">
        <v>96</v>
      </c>
      <c r="U30" s="3" t="s">
        <v>46</v>
      </c>
    </row>
    <row r="31" spans="1:21">
      <c r="A31" s="3">
        <v>5763</v>
      </c>
      <c r="B31" s="3" t="s">
        <v>151</v>
      </c>
      <c r="C31" s="3" t="s">
        <v>37</v>
      </c>
      <c r="D31" s="3">
        <v>44</v>
      </c>
      <c r="E31" s="3" t="s">
        <v>59</v>
      </c>
      <c r="F31" s="3" t="s">
        <v>39</v>
      </c>
      <c r="G31" s="3" t="s">
        <v>50</v>
      </c>
      <c r="H31" s="3" t="s">
        <v>41</v>
      </c>
      <c r="I31" s="3" t="s">
        <v>152</v>
      </c>
      <c r="J31" s="3" t="s">
        <v>153</v>
      </c>
      <c r="K31" s="3" t="s">
        <v>111</v>
      </c>
      <c r="L31" s="3" t="s">
        <v>44</v>
      </c>
      <c r="M31" s="3">
        <v>98961</v>
      </c>
      <c r="N31" s="3" t="s">
        <v>55</v>
      </c>
      <c r="O31" s="3">
        <v>2688</v>
      </c>
      <c r="P31" s="3" t="s">
        <v>32</v>
      </c>
      <c r="Q31" s="3">
        <v>2</v>
      </c>
      <c r="R31" s="3">
        <v>5</v>
      </c>
      <c r="S31" s="3" t="s">
        <v>47</v>
      </c>
      <c r="T31" s="3" t="s">
        <v>96</v>
      </c>
      <c r="U31" s="3" t="s">
        <v>35</v>
      </c>
    </row>
    <row r="32" spans="1:21">
      <c r="A32" s="3">
        <v>6838</v>
      </c>
      <c r="B32" s="3" t="s">
        <v>154</v>
      </c>
      <c r="C32" s="3" t="s">
        <v>37</v>
      </c>
      <c r="D32" s="3">
        <v>45</v>
      </c>
      <c r="E32" s="3" t="s">
        <v>59</v>
      </c>
      <c r="F32" s="3" t="s">
        <v>49</v>
      </c>
      <c r="G32" s="3" t="s">
        <v>72</v>
      </c>
      <c r="H32" s="3" t="s">
        <v>51</v>
      </c>
      <c r="I32" s="3" t="s">
        <v>155</v>
      </c>
      <c r="J32" s="3" t="s">
        <v>156</v>
      </c>
      <c r="K32" s="3" t="s">
        <v>111</v>
      </c>
      <c r="L32" s="3" t="s">
        <v>44</v>
      </c>
      <c r="M32" s="3">
        <v>81943</v>
      </c>
      <c r="N32" s="3" t="s">
        <v>31</v>
      </c>
      <c r="O32" s="3">
        <v>2255</v>
      </c>
      <c r="P32" s="3" t="s">
        <v>32</v>
      </c>
      <c r="Q32" s="3">
        <v>18</v>
      </c>
      <c r="R32" s="3">
        <v>2</v>
      </c>
      <c r="S32" s="3" t="s">
        <v>46</v>
      </c>
      <c r="T32" s="3" t="s">
        <v>66</v>
      </c>
      <c r="U32" s="3" t="s">
        <v>35</v>
      </c>
    </row>
    <row r="33" spans="1:21">
      <c r="A33" s="3">
        <v>9544</v>
      </c>
      <c r="B33" s="3" t="s">
        <v>157</v>
      </c>
      <c r="C33" s="3" t="s">
        <v>37</v>
      </c>
      <c r="D33" s="3">
        <v>52</v>
      </c>
      <c r="E33" s="3" t="s">
        <v>98</v>
      </c>
      <c r="F33" s="3" t="s">
        <v>102</v>
      </c>
      <c r="G33" s="3" t="s">
        <v>50</v>
      </c>
      <c r="H33" s="3" t="s">
        <v>41</v>
      </c>
      <c r="I33" s="3" t="s">
        <v>158</v>
      </c>
      <c r="J33" s="3" t="s">
        <v>159</v>
      </c>
      <c r="K33" s="3" t="s">
        <v>111</v>
      </c>
      <c r="L33" s="3" t="s">
        <v>44</v>
      </c>
      <c r="M33" s="3">
        <v>47627</v>
      </c>
      <c r="N33" s="3" t="s">
        <v>31</v>
      </c>
      <c r="O33" s="3">
        <v>1221</v>
      </c>
      <c r="P33" s="3" t="s">
        <v>46</v>
      </c>
      <c r="Q33" s="3">
        <v>4</v>
      </c>
      <c r="R33" s="3">
        <v>3</v>
      </c>
      <c r="S33" s="3" t="s">
        <v>46</v>
      </c>
      <c r="T33" s="3" t="s">
        <v>56</v>
      </c>
      <c r="U33" s="3" t="s">
        <v>46</v>
      </c>
    </row>
    <row r="34" spans="1:21">
      <c r="A34" s="3">
        <v>8012</v>
      </c>
      <c r="B34" s="3" t="s">
        <v>160</v>
      </c>
      <c r="C34" s="3" t="s">
        <v>22</v>
      </c>
      <c r="D34" s="3">
        <v>52</v>
      </c>
      <c r="E34" s="3" t="s">
        <v>98</v>
      </c>
      <c r="F34" s="3" t="s">
        <v>24</v>
      </c>
      <c r="G34" s="3" t="s">
        <v>25</v>
      </c>
      <c r="H34" s="3" t="s">
        <v>81</v>
      </c>
      <c r="I34" s="3" t="s">
        <v>161</v>
      </c>
      <c r="J34" s="3" t="s">
        <v>162</v>
      </c>
      <c r="K34" s="3" t="s">
        <v>111</v>
      </c>
      <c r="L34" s="3" t="s">
        <v>44</v>
      </c>
      <c r="M34" s="3">
        <v>56162</v>
      </c>
      <c r="N34" s="3" t="s">
        <v>55</v>
      </c>
      <c r="O34" s="3">
        <v>6560</v>
      </c>
      <c r="P34" s="3" t="s">
        <v>65</v>
      </c>
      <c r="Q34" s="3">
        <v>9</v>
      </c>
      <c r="R34" s="3">
        <v>4</v>
      </c>
      <c r="S34" s="3" t="s">
        <v>47</v>
      </c>
      <c r="T34" s="3" t="s">
        <v>75</v>
      </c>
      <c r="U34" s="3" t="s">
        <v>46</v>
      </c>
    </row>
    <row r="35" spans="1:21">
      <c r="A35" s="3">
        <v>9374</v>
      </c>
      <c r="B35" s="3" t="s">
        <v>163</v>
      </c>
      <c r="C35" s="3" t="s">
        <v>22</v>
      </c>
      <c r="D35" s="3">
        <v>42</v>
      </c>
      <c r="E35" s="3" t="s">
        <v>59</v>
      </c>
      <c r="F35" s="3" t="s">
        <v>39</v>
      </c>
      <c r="G35" s="3" t="s">
        <v>50</v>
      </c>
      <c r="H35" s="3" t="s">
        <v>51</v>
      </c>
      <c r="I35" s="3" t="s">
        <v>164</v>
      </c>
      <c r="J35" s="3" t="s">
        <v>165</v>
      </c>
      <c r="K35" s="3" t="s">
        <v>63</v>
      </c>
      <c r="L35" s="3" t="s">
        <v>54</v>
      </c>
      <c r="M35" s="3">
        <v>95734</v>
      </c>
      <c r="N35" s="3" t="s">
        <v>31</v>
      </c>
      <c r="O35" s="3">
        <v>4854</v>
      </c>
      <c r="P35" s="3" t="s">
        <v>32</v>
      </c>
      <c r="Q35" s="3">
        <v>13</v>
      </c>
      <c r="R35" s="3">
        <v>2</v>
      </c>
      <c r="S35" s="3" t="s">
        <v>33</v>
      </c>
      <c r="T35" s="3" t="s">
        <v>34</v>
      </c>
      <c r="U35" s="3" t="s">
        <v>35</v>
      </c>
    </row>
    <row r="36" spans="1:21">
      <c r="A36" s="3">
        <v>3487</v>
      </c>
      <c r="B36" s="3" t="s">
        <v>166</v>
      </c>
      <c r="C36" s="3" t="s">
        <v>37</v>
      </c>
      <c r="D36" s="3">
        <v>58</v>
      </c>
      <c r="E36" s="3" t="s">
        <v>68</v>
      </c>
      <c r="F36" s="3" t="s">
        <v>39</v>
      </c>
      <c r="G36" s="3" t="s">
        <v>40</v>
      </c>
      <c r="H36" s="3" t="s">
        <v>60</v>
      </c>
      <c r="I36" s="3" t="s">
        <v>167</v>
      </c>
      <c r="J36" s="3" t="s">
        <v>168</v>
      </c>
      <c r="K36" s="3" t="s">
        <v>63</v>
      </c>
      <c r="L36" s="3" t="s">
        <v>54</v>
      </c>
      <c r="M36" s="3">
        <v>74789</v>
      </c>
      <c r="N36" s="3" t="s">
        <v>31</v>
      </c>
      <c r="O36" s="3">
        <v>8101</v>
      </c>
      <c r="P36" s="3" t="s">
        <v>65</v>
      </c>
      <c r="Q36" s="3">
        <v>14</v>
      </c>
      <c r="R36" s="3">
        <v>5</v>
      </c>
      <c r="S36" s="3" t="s">
        <v>47</v>
      </c>
      <c r="T36" s="3" t="s">
        <v>66</v>
      </c>
      <c r="U36" s="3" t="s">
        <v>46</v>
      </c>
    </row>
    <row r="37" spans="1:21">
      <c r="A37" s="3">
        <v>8445</v>
      </c>
      <c r="B37" s="3" t="s">
        <v>169</v>
      </c>
      <c r="C37" s="3" t="s">
        <v>22</v>
      </c>
      <c r="D37" s="3">
        <v>24</v>
      </c>
      <c r="E37" s="3" t="s">
        <v>23</v>
      </c>
      <c r="F37" s="3" t="s">
        <v>102</v>
      </c>
      <c r="G37" s="3" t="s">
        <v>25</v>
      </c>
      <c r="H37" s="3" t="s">
        <v>60</v>
      </c>
      <c r="I37" s="3" t="s">
        <v>170</v>
      </c>
      <c r="J37" s="3" t="s">
        <v>171</v>
      </c>
      <c r="K37" s="3" t="s">
        <v>29</v>
      </c>
      <c r="L37" s="3" t="s">
        <v>54</v>
      </c>
      <c r="M37" s="3">
        <v>30137</v>
      </c>
      <c r="N37" s="3" t="s">
        <v>45</v>
      </c>
      <c r="O37" s="3">
        <v>4031</v>
      </c>
      <c r="P37" s="3" t="s">
        <v>46</v>
      </c>
      <c r="Q37" s="3">
        <v>5</v>
      </c>
      <c r="R37" s="3">
        <v>3</v>
      </c>
      <c r="S37" s="3" t="s">
        <v>46</v>
      </c>
      <c r="T37" s="3" t="s">
        <v>56</v>
      </c>
      <c r="U37" s="3" t="s">
        <v>35</v>
      </c>
    </row>
    <row r="38" spans="1:21">
      <c r="A38" s="3">
        <v>1550</v>
      </c>
      <c r="B38" s="3" t="s">
        <v>172</v>
      </c>
      <c r="C38" s="3" t="s">
        <v>37</v>
      </c>
      <c r="D38" s="3">
        <v>21</v>
      </c>
      <c r="E38" s="3" t="s">
        <v>23</v>
      </c>
      <c r="F38" s="3" t="s">
        <v>39</v>
      </c>
      <c r="G38" s="3" t="s">
        <v>25</v>
      </c>
      <c r="H38" s="3" t="s">
        <v>26</v>
      </c>
      <c r="I38" s="3" t="s">
        <v>173</v>
      </c>
      <c r="J38" s="3" t="s">
        <v>174</v>
      </c>
      <c r="K38" s="3" t="s">
        <v>29</v>
      </c>
      <c r="L38" s="3" t="s">
        <v>54</v>
      </c>
      <c r="M38" s="3">
        <v>95510</v>
      </c>
      <c r="N38" s="3" t="s">
        <v>31</v>
      </c>
      <c r="O38" s="3">
        <v>6811</v>
      </c>
      <c r="P38" s="3" t="s">
        <v>32</v>
      </c>
      <c r="Q38" s="3">
        <v>18</v>
      </c>
      <c r="R38" s="3">
        <v>4</v>
      </c>
      <c r="S38" s="3" t="s">
        <v>47</v>
      </c>
      <c r="T38" s="3" t="s">
        <v>96</v>
      </c>
      <c r="U38" s="3" t="s">
        <v>35</v>
      </c>
    </row>
    <row r="39" spans="1:21">
      <c r="A39" s="3">
        <v>9968</v>
      </c>
      <c r="B39" s="3" t="s">
        <v>175</v>
      </c>
      <c r="C39" s="3" t="s">
        <v>37</v>
      </c>
      <c r="D39" s="3">
        <v>58</v>
      </c>
      <c r="E39" s="3" t="s">
        <v>68</v>
      </c>
      <c r="F39" s="3" t="s">
        <v>39</v>
      </c>
      <c r="G39" s="3" t="s">
        <v>72</v>
      </c>
      <c r="H39" s="3" t="s">
        <v>26</v>
      </c>
      <c r="I39" s="3" t="s">
        <v>176</v>
      </c>
      <c r="J39" s="3" t="s">
        <v>177</v>
      </c>
      <c r="K39" s="3" t="s">
        <v>63</v>
      </c>
      <c r="L39" s="3" t="s">
        <v>30</v>
      </c>
      <c r="M39" s="3">
        <v>80325</v>
      </c>
      <c r="N39" s="3" t="s">
        <v>45</v>
      </c>
      <c r="O39" s="3">
        <v>6230</v>
      </c>
      <c r="P39" s="3" t="s">
        <v>32</v>
      </c>
      <c r="Q39" s="3">
        <v>5</v>
      </c>
      <c r="R39" s="3">
        <v>4</v>
      </c>
      <c r="S39" s="3" t="s">
        <v>46</v>
      </c>
      <c r="T39" s="3" t="s">
        <v>66</v>
      </c>
      <c r="U39" s="3" t="s">
        <v>57</v>
      </c>
    </row>
    <row r="40" spans="1:21">
      <c r="A40" s="3">
        <v>8029</v>
      </c>
      <c r="B40" s="3" t="s">
        <v>178</v>
      </c>
      <c r="C40" s="3" t="s">
        <v>22</v>
      </c>
      <c r="D40" s="3">
        <v>57</v>
      </c>
      <c r="E40" s="3" t="s">
        <v>68</v>
      </c>
      <c r="F40" s="3" t="s">
        <v>80</v>
      </c>
      <c r="G40" s="3" t="s">
        <v>121</v>
      </c>
      <c r="H40" s="3" t="s">
        <v>81</v>
      </c>
      <c r="I40" s="3" t="s">
        <v>179</v>
      </c>
      <c r="J40" s="3" t="s">
        <v>180</v>
      </c>
      <c r="K40" s="3" t="s">
        <v>111</v>
      </c>
      <c r="L40" s="3" t="s">
        <v>44</v>
      </c>
      <c r="M40" s="3">
        <v>34109</v>
      </c>
      <c r="N40" s="3" t="s">
        <v>45</v>
      </c>
      <c r="O40" s="3">
        <v>9232</v>
      </c>
      <c r="P40" s="3" t="s">
        <v>32</v>
      </c>
      <c r="Q40" s="3">
        <v>13</v>
      </c>
      <c r="R40" s="3">
        <v>3</v>
      </c>
      <c r="S40" s="3" t="s">
        <v>33</v>
      </c>
      <c r="T40" s="3" t="s">
        <v>34</v>
      </c>
      <c r="U40" s="3" t="s">
        <v>35</v>
      </c>
    </row>
    <row r="41" spans="1:21">
      <c r="A41" s="3">
        <v>8847</v>
      </c>
      <c r="B41" s="3" t="s">
        <v>181</v>
      </c>
      <c r="C41" s="3" t="s">
        <v>37</v>
      </c>
      <c r="D41" s="3">
        <v>41</v>
      </c>
      <c r="E41" s="3" t="s">
        <v>59</v>
      </c>
      <c r="F41" s="3" t="s">
        <v>80</v>
      </c>
      <c r="G41" s="3" t="s">
        <v>72</v>
      </c>
      <c r="H41" s="3" t="s">
        <v>26</v>
      </c>
      <c r="I41" s="3" t="s">
        <v>182</v>
      </c>
      <c r="J41" s="3" t="s">
        <v>183</v>
      </c>
      <c r="K41" s="3" t="s">
        <v>111</v>
      </c>
      <c r="L41" s="3" t="s">
        <v>54</v>
      </c>
      <c r="M41" s="3">
        <v>73330</v>
      </c>
      <c r="N41" s="3" t="s">
        <v>31</v>
      </c>
      <c r="O41" s="3">
        <v>2276</v>
      </c>
      <c r="P41" s="3" t="s">
        <v>65</v>
      </c>
      <c r="Q41" s="3">
        <v>5</v>
      </c>
      <c r="R41" s="3">
        <v>1</v>
      </c>
      <c r="S41" s="3" t="s">
        <v>46</v>
      </c>
      <c r="T41" s="3" t="s">
        <v>56</v>
      </c>
      <c r="U41" s="3" t="s">
        <v>57</v>
      </c>
    </row>
    <row r="42" spans="1:21">
      <c r="A42" s="3">
        <v>1955</v>
      </c>
      <c r="B42" s="3" t="s">
        <v>184</v>
      </c>
      <c r="C42" s="3" t="s">
        <v>22</v>
      </c>
      <c r="D42" s="3">
        <v>58</v>
      </c>
      <c r="E42" s="3" t="s">
        <v>68</v>
      </c>
      <c r="F42" s="3" t="s">
        <v>49</v>
      </c>
      <c r="G42" s="3" t="s">
        <v>50</v>
      </c>
      <c r="H42" s="3" t="s">
        <v>41</v>
      </c>
      <c r="I42" s="3" t="s">
        <v>185</v>
      </c>
      <c r="J42" s="3" t="s">
        <v>186</v>
      </c>
      <c r="K42" s="3" t="s">
        <v>63</v>
      </c>
      <c r="L42" s="3" t="s">
        <v>54</v>
      </c>
      <c r="M42" s="3">
        <v>46567</v>
      </c>
      <c r="N42" s="3" t="s">
        <v>64</v>
      </c>
      <c r="O42" s="3">
        <v>2825</v>
      </c>
      <c r="P42" s="3" t="s">
        <v>32</v>
      </c>
      <c r="Q42" s="3">
        <v>15</v>
      </c>
      <c r="R42" s="3">
        <v>3</v>
      </c>
      <c r="S42" s="3" t="s">
        <v>46</v>
      </c>
      <c r="T42" s="3" t="s">
        <v>96</v>
      </c>
      <c r="U42" s="3" t="s">
        <v>57</v>
      </c>
    </row>
    <row r="43" spans="1:21">
      <c r="A43" s="3">
        <v>4522</v>
      </c>
      <c r="B43" s="3" t="s">
        <v>187</v>
      </c>
      <c r="C43" s="3" t="s">
        <v>22</v>
      </c>
      <c r="D43" s="3">
        <v>36</v>
      </c>
      <c r="E43" s="3" t="s">
        <v>59</v>
      </c>
      <c r="F43" s="3" t="s">
        <v>24</v>
      </c>
      <c r="G43" s="3" t="s">
        <v>121</v>
      </c>
      <c r="H43" s="3" t="s">
        <v>26</v>
      </c>
      <c r="I43" s="3" t="s">
        <v>188</v>
      </c>
      <c r="J43" s="3" t="s">
        <v>189</v>
      </c>
      <c r="K43" s="3" t="s">
        <v>63</v>
      </c>
      <c r="L43" s="3" t="s">
        <v>44</v>
      </c>
      <c r="M43" s="3">
        <v>39795</v>
      </c>
      <c r="N43" s="3" t="s">
        <v>64</v>
      </c>
      <c r="O43" s="3">
        <v>1670</v>
      </c>
      <c r="P43" s="3" t="s">
        <v>46</v>
      </c>
      <c r="Q43" s="3">
        <v>0</v>
      </c>
      <c r="R43" s="3">
        <v>2</v>
      </c>
      <c r="S43" s="3" t="s">
        <v>47</v>
      </c>
      <c r="T43" s="3" t="s">
        <v>75</v>
      </c>
      <c r="U43" s="3" t="s">
        <v>46</v>
      </c>
    </row>
    <row r="44" spans="1:21">
      <c r="A44" s="3">
        <v>3078</v>
      </c>
      <c r="B44" s="3" t="s">
        <v>190</v>
      </c>
      <c r="C44" s="3" t="s">
        <v>22</v>
      </c>
      <c r="D44" s="3">
        <v>21</v>
      </c>
      <c r="E44" s="3" t="s">
        <v>23</v>
      </c>
      <c r="F44" s="3" t="s">
        <v>24</v>
      </c>
      <c r="G44" s="3" t="s">
        <v>25</v>
      </c>
      <c r="H44" s="3" t="s">
        <v>81</v>
      </c>
      <c r="I44" s="3" t="s">
        <v>191</v>
      </c>
      <c r="J44" s="3" t="s">
        <v>192</v>
      </c>
      <c r="K44" s="3" t="s">
        <v>63</v>
      </c>
      <c r="L44" s="3" t="s">
        <v>54</v>
      </c>
      <c r="M44" s="3">
        <v>59506</v>
      </c>
      <c r="N44" s="3" t="s">
        <v>64</v>
      </c>
      <c r="O44" s="3">
        <v>4428</v>
      </c>
      <c r="P44" s="3" t="s">
        <v>65</v>
      </c>
      <c r="Q44" s="3">
        <v>0</v>
      </c>
      <c r="R44" s="3">
        <v>1</v>
      </c>
      <c r="S44" s="3" t="s">
        <v>46</v>
      </c>
      <c r="T44" s="3" t="s">
        <v>75</v>
      </c>
      <c r="U44" s="3" t="s">
        <v>35</v>
      </c>
    </row>
    <row r="45" spans="1:21">
      <c r="A45" s="3">
        <v>6357</v>
      </c>
      <c r="B45" s="3" t="s">
        <v>193</v>
      </c>
      <c r="C45" s="3" t="s">
        <v>22</v>
      </c>
      <c r="D45" s="3">
        <v>46</v>
      </c>
      <c r="E45" s="3" t="s">
        <v>98</v>
      </c>
      <c r="F45" s="3" t="s">
        <v>49</v>
      </c>
      <c r="G45" s="3" t="s">
        <v>40</v>
      </c>
      <c r="H45" s="3" t="s">
        <v>81</v>
      </c>
      <c r="I45" s="3" t="s">
        <v>194</v>
      </c>
      <c r="J45" s="3" t="s">
        <v>195</v>
      </c>
      <c r="K45" s="3" t="s">
        <v>63</v>
      </c>
      <c r="L45" s="3" t="s">
        <v>54</v>
      </c>
      <c r="M45" s="3">
        <v>49058</v>
      </c>
      <c r="N45" s="3" t="s">
        <v>45</v>
      </c>
      <c r="O45" s="3">
        <v>4396</v>
      </c>
      <c r="P45" s="3" t="s">
        <v>46</v>
      </c>
      <c r="Q45" s="3">
        <v>5</v>
      </c>
      <c r="R45" s="3">
        <v>1</v>
      </c>
      <c r="S45" s="3" t="s">
        <v>46</v>
      </c>
      <c r="T45" s="3" t="s">
        <v>75</v>
      </c>
      <c r="U45" s="3" t="s">
        <v>46</v>
      </c>
    </row>
    <row r="46" spans="1:21">
      <c r="A46" s="3">
        <v>7951</v>
      </c>
      <c r="B46" s="3" t="s">
        <v>196</v>
      </c>
      <c r="C46" s="3" t="s">
        <v>22</v>
      </c>
      <c r="D46" s="3">
        <v>36</v>
      </c>
      <c r="E46" s="3" t="s">
        <v>59</v>
      </c>
      <c r="F46" s="3" t="s">
        <v>80</v>
      </c>
      <c r="G46" s="3" t="s">
        <v>50</v>
      </c>
      <c r="H46" s="3" t="s">
        <v>81</v>
      </c>
      <c r="I46" s="3" t="s">
        <v>197</v>
      </c>
      <c r="J46" s="3" t="s">
        <v>198</v>
      </c>
      <c r="K46" s="3" t="s">
        <v>63</v>
      </c>
      <c r="L46" s="3" t="s">
        <v>30</v>
      </c>
      <c r="M46" s="3">
        <v>98612</v>
      </c>
      <c r="N46" s="3" t="s">
        <v>64</v>
      </c>
      <c r="O46" s="3">
        <v>1168</v>
      </c>
      <c r="P46" s="3" t="s">
        <v>46</v>
      </c>
      <c r="Q46" s="3">
        <v>9</v>
      </c>
      <c r="R46" s="3">
        <v>2</v>
      </c>
      <c r="S46" s="3" t="s">
        <v>47</v>
      </c>
      <c r="T46" s="3" t="s">
        <v>34</v>
      </c>
      <c r="U46" s="3" t="s">
        <v>35</v>
      </c>
    </row>
    <row r="47" spans="1:21">
      <c r="A47" s="3">
        <v>9228</v>
      </c>
      <c r="B47" s="3" t="s">
        <v>199</v>
      </c>
      <c r="C47" s="3" t="s">
        <v>37</v>
      </c>
      <c r="D47" s="3">
        <v>41</v>
      </c>
      <c r="E47" s="3" t="s">
        <v>59</v>
      </c>
      <c r="F47" s="3" t="s">
        <v>102</v>
      </c>
      <c r="G47" s="3" t="s">
        <v>72</v>
      </c>
      <c r="H47" s="3" t="s">
        <v>41</v>
      </c>
      <c r="I47" s="3" t="s">
        <v>200</v>
      </c>
      <c r="J47" s="3" t="s">
        <v>201</v>
      </c>
      <c r="K47" s="3" t="s">
        <v>111</v>
      </c>
      <c r="L47" s="3" t="s">
        <v>44</v>
      </c>
      <c r="M47" s="3">
        <v>38201</v>
      </c>
      <c r="N47" s="3" t="s">
        <v>64</v>
      </c>
      <c r="O47" s="3">
        <v>7111</v>
      </c>
      <c r="P47" s="3" t="s">
        <v>32</v>
      </c>
      <c r="Q47" s="3">
        <v>8</v>
      </c>
      <c r="R47" s="3">
        <v>4</v>
      </c>
      <c r="S47" s="3" t="s">
        <v>33</v>
      </c>
      <c r="T47" s="3" t="s">
        <v>75</v>
      </c>
      <c r="U47" s="3" t="s">
        <v>46</v>
      </c>
    </row>
    <row r="48" spans="1:21">
      <c r="A48" s="3">
        <v>8988</v>
      </c>
      <c r="B48" s="3" t="s">
        <v>202</v>
      </c>
      <c r="C48" s="3" t="s">
        <v>37</v>
      </c>
      <c r="D48" s="3">
        <v>25</v>
      </c>
      <c r="E48" s="3" t="s">
        <v>23</v>
      </c>
      <c r="F48" s="3" t="s">
        <v>24</v>
      </c>
      <c r="G48" s="3" t="s">
        <v>50</v>
      </c>
      <c r="H48" s="3" t="s">
        <v>51</v>
      </c>
      <c r="I48" s="3" t="s">
        <v>203</v>
      </c>
      <c r="J48" s="3" t="s">
        <v>204</v>
      </c>
      <c r="K48" s="3" t="s">
        <v>111</v>
      </c>
      <c r="L48" s="3" t="s">
        <v>44</v>
      </c>
      <c r="M48" s="3">
        <v>92919</v>
      </c>
      <c r="N48" s="3" t="s">
        <v>55</v>
      </c>
      <c r="O48" s="3">
        <v>9497</v>
      </c>
      <c r="P48" s="3" t="s">
        <v>32</v>
      </c>
      <c r="Q48" s="3">
        <v>7</v>
      </c>
      <c r="R48" s="3">
        <v>2</v>
      </c>
      <c r="S48" s="3" t="s">
        <v>46</v>
      </c>
      <c r="T48" s="3" t="s">
        <v>75</v>
      </c>
      <c r="U48" s="3" t="s">
        <v>57</v>
      </c>
    </row>
    <row r="49" spans="1:21">
      <c r="A49" s="3">
        <v>1952</v>
      </c>
      <c r="B49" s="3" t="s">
        <v>205</v>
      </c>
      <c r="C49" s="3" t="s">
        <v>22</v>
      </c>
      <c r="D49" s="3">
        <v>29</v>
      </c>
      <c r="E49" s="3" t="s">
        <v>38</v>
      </c>
      <c r="F49" s="3" t="s">
        <v>102</v>
      </c>
      <c r="G49" s="3" t="s">
        <v>25</v>
      </c>
      <c r="H49" s="3" t="s">
        <v>41</v>
      </c>
      <c r="I49" s="3" t="s">
        <v>206</v>
      </c>
      <c r="J49" s="3" t="s">
        <v>207</v>
      </c>
      <c r="K49" s="3" t="s">
        <v>29</v>
      </c>
      <c r="L49" s="3" t="s">
        <v>54</v>
      </c>
      <c r="M49" s="3">
        <v>45188</v>
      </c>
      <c r="N49" s="3" t="s">
        <v>64</v>
      </c>
      <c r="O49" s="3">
        <v>9591</v>
      </c>
      <c r="P49" s="3" t="s">
        <v>65</v>
      </c>
      <c r="Q49" s="3">
        <v>18</v>
      </c>
      <c r="R49" s="3">
        <v>3</v>
      </c>
      <c r="S49" s="3" t="s">
        <v>33</v>
      </c>
      <c r="T49" s="3" t="s">
        <v>75</v>
      </c>
      <c r="U49" s="3" t="s">
        <v>46</v>
      </c>
    </row>
    <row r="50" spans="1:21">
      <c r="A50" s="3">
        <v>5760</v>
      </c>
      <c r="B50" s="3" t="s">
        <v>208</v>
      </c>
      <c r="C50" s="3" t="s">
        <v>22</v>
      </c>
      <c r="D50" s="3">
        <v>59</v>
      </c>
      <c r="E50" s="3" t="s">
        <v>68</v>
      </c>
      <c r="F50" s="3" t="s">
        <v>49</v>
      </c>
      <c r="G50" s="3" t="s">
        <v>40</v>
      </c>
      <c r="H50" s="3" t="s">
        <v>26</v>
      </c>
      <c r="I50" s="3" t="s">
        <v>209</v>
      </c>
      <c r="J50" s="3" t="s">
        <v>210</v>
      </c>
      <c r="K50" s="3" t="s">
        <v>29</v>
      </c>
      <c r="L50" s="3" t="s">
        <v>44</v>
      </c>
      <c r="M50" s="3">
        <v>34927</v>
      </c>
      <c r="N50" s="3" t="s">
        <v>55</v>
      </c>
      <c r="O50" s="3">
        <v>6996</v>
      </c>
      <c r="P50" s="3" t="s">
        <v>65</v>
      </c>
      <c r="Q50" s="3">
        <v>16</v>
      </c>
      <c r="R50" s="3">
        <v>1</v>
      </c>
      <c r="S50" s="3" t="s">
        <v>47</v>
      </c>
      <c r="T50" s="3" t="s">
        <v>34</v>
      </c>
      <c r="U50" s="3" t="s">
        <v>35</v>
      </c>
    </row>
    <row r="51" spans="1:21">
      <c r="A51" s="3">
        <v>5742</v>
      </c>
      <c r="B51" s="3" t="s">
        <v>211</v>
      </c>
      <c r="C51" s="3" t="s">
        <v>22</v>
      </c>
      <c r="D51" s="3">
        <v>27</v>
      </c>
      <c r="E51" s="3" t="s">
        <v>38</v>
      </c>
      <c r="F51" s="3" t="s">
        <v>24</v>
      </c>
      <c r="G51" s="3" t="s">
        <v>50</v>
      </c>
      <c r="H51" s="3" t="s">
        <v>60</v>
      </c>
      <c r="I51" s="3" t="s">
        <v>212</v>
      </c>
      <c r="J51" s="3" t="s">
        <v>213</v>
      </c>
      <c r="K51" s="3" t="s">
        <v>29</v>
      </c>
      <c r="L51" s="3" t="s">
        <v>44</v>
      </c>
      <c r="M51" s="3">
        <v>33183</v>
      </c>
      <c r="N51" s="3" t="s">
        <v>64</v>
      </c>
      <c r="O51" s="3">
        <v>1659</v>
      </c>
      <c r="P51" s="3" t="s">
        <v>46</v>
      </c>
      <c r="Q51" s="3">
        <v>11</v>
      </c>
      <c r="R51" s="3">
        <v>1</v>
      </c>
      <c r="S51" s="3" t="s">
        <v>33</v>
      </c>
      <c r="T51" s="3" t="s">
        <v>66</v>
      </c>
      <c r="U51" s="3" t="s">
        <v>46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O18"/>
  <sheetViews>
    <sheetView showGridLines="0" tabSelected="1" zoomScale="76" workbookViewId="0">
      <selection activeCell="G31" sqref="G31"/>
    </sheetView>
  </sheetViews>
  <sheetFormatPr defaultRowHeight="14"/>
  <cols>
    <col min="1" max="1" width="13.83203125" style="4" customWidth="1"/>
    <col min="2" max="2" width="14" style="4" customWidth="1"/>
    <col min="3" max="3" width="9.33203125" style="4" customWidth="1"/>
    <col min="4" max="4" width="8.6640625" style="4"/>
    <col min="5" max="5" width="12.08203125" style="4" customWidth="1"/>
    <col min="6" max="6" width="8.6640625" style="4"/>
    <col min="7" max="7" width="11.58203125" style="4" customWidth="1"/>
    <col min="8" max="8" width="15.5" style="4" customWidth="1"/>
    <col min="9" max="9" width="18.75" style="4" customWidth="1"/>
    <col min="10" max="11" width="10.08203125" style="4" customWidth="1"/>
    <col min="12" max="12" width="12.9140625" style="4" customWidth="1"/>
    <col min="13" max="13" width="9.6640625" style="4" customWidth="1"/>
    <col min="14" max="16384" width="8.6640625" style="4"/>
  </cols>
  <sheetData>
    <row r="5" spans="1:15" ht="18">
      <c r="E5" s="24" t="s">
        <v>228</v>
      </c>
      <c r="H5" s="24"/>
      <c r="I5" s="24" t="s">
        <v>227</v>
      </c>
      <c r="J5" s="24"/>
    </row>
    <row r="6" spans="1:15" ht="23">
      <c r="A6" s="26" t="s">
        <v>19</v>
      </c>
      <c r="L6" s="28" t="s">
        <v>5</v>
      </c>
    </row>
    <row r="7" spans="1:15" ht="20">
      <c r="L7" s="26"/>
      <c r="M7" s="10"/>
      <c r="O7" s="14"/>
    </row>
    <row r="11" spans="1:15">
      <c r="E11" s="29"/>
      <c r="L11" s="13"/>
    </row>
    <row r="14" spans="1:15" ht="30">
      <c r="M14" s="11"/>
    </row>
    <row r="17" spans="1:13" ht="20">
      <c r="A17" s="24" t="s">
        <v>222</v>
      </c>
      <c r="D17" s="26" t="s">
        <v>224</v>
      </c>
      <c r="I17" s="26" t="s">
        <v>225</v>
      </c>
      <c r="M17" s="27" t="s">
        <v>226</v>
      </c>
    </row>
    <row r="18" spans="1:13">
      <c r="A18" s="25" t="s">
        <v>223</v>
      </c>
    </row>
  </sheetData>
  <pageMargins left="0.7" right="0.7" top="0.75" bottom="0.75" header="0.3" footer="0.3"/>
  <pageSetup orientation="portrait" horizontalDpi="4294967295" verticalDpi="4294967295"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Mahmoud Yasser</dc:creator>
  <cp:lastModifiedBy>Usman_Akram</cp:lastModifiedBy>
  <dcterms:created xsi:type="dcterms:W3CDTF">2024-12-11T17:14:33Z</dcterms:created>
  <dcterms:modified xsi:type="dcterms:W3CDTF">2025-07-14T19:56:52Z</dcterms:modified>
</cp:coreProperties>
</file>