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<sst xmlns="http://schemas.openxmlformats.org/spreadsheetml/2006/main" count="73" uniqueCount="45">
  <si>
    <t xml:space="preserve">Common micropile tubes</t>
  </si>
  <si>
    <t xml:space="preserve">Outside diameter</t>
  </si>
  <si>
    <t xml:space="preserve">thickness</t>
  </si>
  <si>
    <t xml:space="preserve">Mass per metre</t>
  </si>
  <si>
    <t xml:space="preserve">Area</t>
  </si>
  <si>
    <t xml:space="preserve">Ratio for local buckling</t>
  </si>
  <si>
    <t xml:space="preserve">Second moment of area</t>
  </si>
  <si>
    <t xml:space="preserve">Radius of gyration</t>
  </si>
  <si>
    <t xml:space="preserve">Elastic modulus</t>
  </si>
  <si>
    <t xml:space="preserve">Plastic modulus</t>
  </si>
  <si>
    <t xml:space="preserve">J</t>
  </si>
  <si>
    <t xml:space="preserve">C</t>
  </si>
  <si>
    <t xml:space="preserve">Per metre</t>
  </si>
  <si>
    <t xml:space="preserve">Per tonne</t>
  </si>
  <si>
    <t xml:space="preserve">Load</t>
  </si>
  <si>
    <t xml:space="preserve">External radius</t>
  </si>
  <si>
    <t xml:space="preserve">Internal radius</t>
  </si>
  <si>
    <t xml:space="preserve">Material density</t>
  </si>
  <si>
    <t xml:space="preserve">(mm)</t>
  </si>
  <si>
    <t xml:space="preserve">(kg/m)</t>
  </si>
  <si>
    <t xml:space="preserve">(cm2)</t>
  </si>
  <si>
    <t xml:space="preserve">(D/t)</t>
  </si>
  <si>
    <t xml:space="preserve">(cm4)</t>
  </si>
  <si>
    <t xml:space="preserve">(cm)</t>
  </si>
  <si>
    <t xml:space="preserve">(cm3)</t>
  </si>
  <si>
    <t xml:space="preserve">(m2/m)</t>
  </si>
  <si>
    <t xml:space="preserve">(m2/ton)</t>
  </si>
  <si>
    <t xml:space="preserve">(ton)</t>
  </si>
  <si>
    <t xml:space="preserve">(kg/m3)</t>
  </si>
  <si>
    <t xml:space="preserve">MP_60.3x5.5</t>
  </si>
  <si>
    <t xml:space="preserve">MP_60.3x6.5</t>
  </si>
  <si>
    <t xml:space="preserve">MP_73x6</t>
  </si>
  <si>
    <t xml:space="preserve">MP_88.9x7</t>
  </si>
  <si>
    <t xml:space="preserve">MP_88.9x7.5</t>
  </si>
  <si>
    <t xml:space="preserve">MP_88.9x9</t>
  </si>
  <si>
    <t xml:space="preserve">MP_101.6x7</t>
  </si>
  <si>
    <t xml:space="preserve">MP_101.6x9</t>
  </si>
  <si>
    <t xml:space="preserve">MP_114.3x7</t>
  </si>
  <si>
    <t xml:space="preserve">MP_114.3x8</t>
  </si>
  <si>
    <t xml:space="preserve">MP_114.3x9</t>
  </si>
  <si>
    <t xml:space="preserve">MP_127x9</t>
  </si>
  <si>
    <t xml:space="preserve">MP_139.7x9</t>
  </si>
  <si>
    <t xml:space="preserve">MP_139.7x11</t>
  </si>
  <si>
    <t xml:space="preserve">MP_177.8x9</t>
  </si>
  <si>
    <t xml:space="preserve">MP_177.8x10.5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</si>
</sst>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#,##0.0"/>
    <numFmt numFmtId="167" formatCode="#,##0.00"/>
    <numFmt numFmtId="168" formatCode="#,##0.000"/>
    <numFmt numFmtId="169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2" min="2" style="0" width="6.01"/>
    <col collapsed="false" customWidth="true" hidden="false" outlineLevel="0" max="3" min="3" style="0" width="5.73"/>
    <col collapsed="false" customWidth="true" hidden="false" outlineLevel="0" max="4" min="4" style="0" width="6.98"/>
    <col collapsed="false" customWidth="true" hidden="false" outlineLevel="0" max="5" min="5" style="0" width="6.16"/>
    <col collapsed="false" customWidth="true" hidden="false" outlineLevel="0" max="6" min="6" style="0" width="6.71"/>
    <col collapsed="false" customWidth="true" hidden="false" outlineLevel="0" max="7" min="7" style="0" width="8.52"/>
    <col collapsed="false" customWidth="true" hidden="false" outlineLevel="0" max="10" min="8" style="0" width="6.98"/>
    <col collapsed="false" customWidth="true" hidden="false" outlineLevel="0" max="11" min="11" style="0" width="8.52"/>
    <col collapsed="false" customWidth="true" hidden="false" outlineLevel="0" max="15" min="12" style="0" width="6.98"/>
    <col collapsed="false" customWidth="true" hidden="false" outlineLevel="0" max="18" min="18" style="0" width="14.21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A2" s="2" t="n">
        <v>0</v>
      </c>
      <c r="B2" s="2" t="n">
        <v>1</v>
      </c>
      <c r="C2" s="3" t="n">
        <v>2</v>
      </c>
      <c r="D2" s="4" t="n">
        <f aca="false">C2+1</f>
        <v>3</v>
      </c>
      <c r="E2" s="5" t="n">
        <f aca="false">D2+1</f>
        <v>4</v>
      </c>
      <c r="F2" s="5" t="n">
        <f aca="false">E2+1</f>
        <v>5</v>
      </c>
      <c r="G2" s="5" t="n">
        <f aca="false">F2+1</f>
        <v>6</v>
      </c>
      <c r="H2" s="5" t="n">
        <f aca="false">G2+1</f>
        <v>7</v>
      </c>
      <c r="I2" s="5" t="n">
        <f aca="false">H2+1</f>
        <v>8</v>
      </c>
      <c r="J2" s="5" t="n">
        <f aca="false">I2+1</f>
        <v>9</v>
      </c>
      <c r="K2" s="5" t="n">
        <f aca="false">J2+1</f>
        <v>10</v>
      </c>
      <c r="L2" s="5" t="n">
        <f aca="false">K2+1</f>
        <v>11</v>
      </c>
      <c r="M2" s="4" t="n">
        <f aca="false">L2+1</f>
        <v>12</v>
      </c>
      <c r="N2" s="5" t="n">
        <f aca="false">M2+1</f>
        <v>13</v>
      </c>
      <c r="O2" s="6"/>
    </row>
    <row r="3" customFormat="false" ht="111.15" hidden="false" customHeight="false" outlineLevel="0" collapsed="false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8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S3" s="7" t="s">
        <v>5</v>
      </c>
      <c r="T3" s="8" t="s">
        <v>6</v>
      </c>
      <c r="U3" s="8" t="s">
        <v>7</v>
      </c>
      <c r="V3" s="7" t="s">
        <v>8</v>
      </c>
      <c r="W3" s="7" t="s">
        <v>9</v>
      </c>
      <c r="X3" s="7" t="s">
        <v>10</v>
      </c>
      <c r="Y3" s="7" t="s">
        <v>11</v>
      </c>
      <c r="Z3" s="7" t="s">
        <v>12</v>
      </c>
      <c r="AA3" s="7" t="s">
        <v>13</v>
      </c>
      <c r="AB3" s="7"/>
      <c r="AC3" s="7"/>
      <c r="AD3" s="7"/>
      <c r="AE3" s="0" t="s">
        <v>15</v>
      </c>
      <c r="AF3" s="0" t="s">
        <v>16</v>
      </c>
      <c r="AG3" s="0" t="s">
        <v>15</v>
      </c>
      <c r="AH3" s="0" t="s">
        <v>16</v>
      </c>
      <c r="AI3" s="0" t="s">
        <v>17</v>
      </c>
    </row>
    <row r="4" customFormat="false" ht="12.8" hidden="false" customHeight="false" outlineLevel="0" collapsed="false">
      <c r="B4" s="9" t="s">
        <v>18</v>
      </c>
      <c r="C4" s="9" t="s">
        <v>18</v>
      </c>
      <c r="D4" s="9" t="s">
        <v>19</v>
      </c>
      <c r="E4" s="9" t="s">
        <v>20</v>
      </c>
      <c r="F4" s="9" t="s">
        <v>21</v>
      </c>
      <c r="G4" s="9" t="s">
        <v>22</v>
      </c>
      <c r="H4" s="9" t="s">
        <v>23</v>
      </c>
      <c r="I4" s="9" t="s">
        <v>24</v>
      </c>
      <c r="J4" s="9" t="s">
        <v>24</v>
      </c>
      <c r="K4" s="9" t="s">
        <v>22</v>
      </c>
      <c r="L4" s="9" t="s">
        <v>24</v>
      </c>
      <c r="M4" s="9" t="s">
        <v>25</v>
      </c>
      <c r="N4" s="9" t="s">
        <v>26</v>
      </c>
      <c r="O4" s="9" t="s">
        <v>27</v>
      </c>
      <c r="S4" s="9" t="s">
        <v>21</v>
      </c>
      <c r="T4" s="9" t="s">
        <v>22</v>
      </c>
      <c r="U4" s="9" t="s">
        <v>23</v>
      </c>
      <c r="V4" s="9" t="s">
        <v>24</v>
      </c>
      <c r="W4" s="9" t="s">
        <v>24</v>
      </c>
      <c r="X4" s="9" t="s">
        <v>22</v>
      </c>
      <c r="Y4" s="9" t="s">
        <v>24</v>
      </c>
      <c r="Z4" s="9" t="s">
        <v>25</v>
      </c>
      <c r="AA4" s="9" t="s">
        <v>26</v>
      </c>
      <c r="AB4" s="9"/>
      <c r="AC4" s="9"/>
      <c r="AD4" s="9"/>
      <c r="AE4" s="0" t="s">
        <v>18</v>
      </c>
      <c r="AF4" s="0" t="s">
        <v>18</v>
      </c>
      <c r="AG4" s="0" t="s">
        <v>23</v>
      </c>
      <c r="AH4" s="0" t="s">
        <v>23</v>
      </c>
      <c r="AI4" s="0" t="s">
        <v>28</v>
      </c>
    </row>
    <row r="5" customFormat="false" ht="12.8" hidden="false" customHeight="false" outlineLevel="0" collapsed="false">
      <c r="A5" s="0" t="s">
        <v>29</v>
      </c>
      <c r="B5" s="10" t="n">
        <v>60.3</v>
      </c>
      <c r="C5" s="0" t="n">
        <v>5.5</v>
      </c>
      <c r="D5" s="0" t="n">
        <v>8</v>
      </c>
      <c r="E5" s="11" t="n">
        <v>9.47</v>
      </c>
      <c r="F5" s="11" t="n">
        <v>10.9636363636364</v>
      </c>
      <c r="G5" s="11" t="n">
        <v>35.9018697534313</v>
      </c>
      <c r="H5" s="11" t="n">
        <v>1.94707887109027</v>
      </c>
      <c r="I5" s="11" t="n">
        <v>11.9077511620004</v>
      </c>
      <c r="J5" s="11" t="n">
        <v>16.5721783333333</v>
      </c>
      <c r="K5" s="11" t="n">
        <v>71.8037395068626</v>
      </c>
      <c r="L5" s="11" t="n">
        <v>23.8155023240009</v>
      </c>
      <c r="M5" s="12" t="n">
        <v>0.189438037011464</v>
      </c>
      <c r="N5" s="12" t="n">
        <v>23.6797546264331</v>
      </c>
      <c r="O5" s="11" t="n">
        <v>28</v>
      </c>
      <c r="R5" s="0" t="str">
        <f aca="false">_xlfn.CONCAT("MP_",TEXT($B5,"#.#"),"x",TEXT($C5,"#.#"))</f>
        <v>MP_60.3x5.5</v>
      </c>
      <c r="S5" s="11" t="n">
        <f aca="false">$B5/$C5</f>
        <v>10.9636363636364</v>
      </c>
      <c r="T5" s="11" t="n">
        <f aca="false">PI()/4*($AE5^4-$AF5^4)/10000</f>
        <v>35.9018697534313</v>
      </c>
      <c r="U5" s="11" t="n">
        <f aca="false">SQRT($G5/$E5)</f>
        <v>1.94707887109027</v>
      </c>
      <c r="V5" s="11" t="n">
        <f aca="false">$G5/$AG5</f>
        <v>11.9077511620004</v>
      </c>
      <c r="W5" s="11" t="n">
        <f aca="false">4/3*($AG5^3-$AH5^3)</f>
        <v>16.5721783333333</v>
      </c>
      <c r="X5" s="11" t="n">
        <f aca="false">2*$G5</f>
        <v>71.8037395068626</v>
      </c>
      <c r="Y5" s="11" t="n">
        <f aca="false">2*$I5</f>
        <v>23.8155023240009</v>
      </c>
      <c r="Z5" s="12" t="n">
        <f aca="false">2*PI()*$AG5/100</f>
        <v>0.189438037011464</v>
      </c>
      <c r="AA5" s="12" t="n">
        <f aca="false">$M5/$D5*1000</f>
        <v>23.6797546264331</v>
      </c>
      <c r="AB5" s="11"/>
      <c r="AC5" s="11"/>
      <c r="AD5" s="11"/>
      <c r="AE5" s="0" t="n">
        <f aca="false">B5/2</f>
        <v>30.15</v>
      </c>
      <c r="AF5" s="0" t="n">
        <f aca="false">AE5-C5</f>
        <v>24.65</v>
      </c>
      <c r="AG5" s="0" t="n">
        <f aca="false">AE5/10</f>
        <v>3.015</v>
      </c>
      <c r="AH5" s="0" t="n">
        <f aca="false">AF5/10</f>
        <v>2.465</v>
      </c>
      <c r="AI5" s="0" t="n">
        <f aca="false">D5/E5*10000</f>
        <v>8447.72967265048</v>
      </c>
      <c r="AJ5" s="0" t="n">
        <f aca="false">O5/E5</f>
        <v>2.95670538542767</v>
      </c>
    </row>
    <row r="6" customFormat="false" ht="12.8" hidden="false" customHeight="false" outlineLevel="0" collapsed="false">
      <c r="A6" s="0" t="s">
        <v>30</v>
      </c>
      <c r="B6" s="10" t="n">
        <v>60.3</v>
      </c>
      <c r="C6" s="0" t="n">
        <v>6.5</v>
      </c>
      <c r="D6" s="13" t="n">
        <v>9.42455167782302</v>
      </c>
      <c r="E6" s="11" t="n">
        <v>10.9861495096035</v>
      </c>
      <c r="F6" s="11" t="n">
        <v>9.27692307692308</v>
      </c>
      <c r="G6" s="11" t="n">
        <v>40.3286442541969</v>
      </c>
      <c r="H6" s="11" t="n">
        <v>1.91594950350994</v>
      </c>
      <c r="I6" s="11" t="n">
        <v>13.3760014110106</v>
      </c>
      <c r="J6" s="11" t="n">
        <v>18.9054016666667</v>
      </c>
      <c r="K6" s="11" t="n">
        <v>80.6572885083938</v>
      </c>
      <c r="L6" s="11" t="n">
        <v>26.7520028220212</v>
      </c>
      <c r="M6" s="12" t="n">
        <v>0.189438037011464</v>
      </c>
      <c r="N6" s="12" t="n">
        <v>20.1004825998495</v>
      </c>
      <c r="O6" s="11" t="n">
        <f aca="false">AJ6*E6</f>
        <v>32.333546697226</v>
      </c>
      <c r="Q6" s="13" t="n">
        <f aca="false">$E6*$AI6/10000</f>
        <v>9.42455167782302</v>
      </c>
      <c r="R6" s="0" t="str">
        <f aca="false">_xlfn.CONCAT("MP_",TEXT($B6,"#.#"),"x",TEXT($C6,"#.#"))</f>
        <v>MP_60.3x6.5</v>
      </c>
      <c r="S6" s="11" t="n">
        <f aca="false">$B6/$C6</f>
        <v>9.27692307692308</v>
      </c>
      <c r="T6" s="11" t="n">
        <f aca="false">PI()/4*($AE6^4-$AF6^4)/10000</f>
        <v>40.3286442541969</v>
      </c>
      <c r="U6" s="11" t="n">
        <f aca="false">SQRT($G6/$E6)</f>
        <v>1.91594950350994</v>
      </c>
      <c r="V6" s="11" t="n">
        <f aca="false">$G6/$AG6</f>
        <v>13.3760014110106</v>
      </c>
      <c r="W6" s="11" t="n">
        <f aca="false">4/3*($AG6^3-$AH6^3)</f>
        <v>18.9054016666667</v>
      </c>
      <c r="X6" s="11" t="n">
        <f aca="false">2*$G6</f>
        <v>80.6572885083938</v>
      </c>
      <c r="Y6" s="11" t="n">
        <f aca="false">2*$I6</f>
        <v>26.7520028220212</v>
      </c>
      <c r="Z6" s="12" t="n">
        <f aca="false">2*PI()*$AG6/100</f>
        <v>0.189438037011464</v>
      </c>
      <c r="AA6" s="12" t="n">
        <f aca="false">$M6/$D6*1000</f>
        <v>20.1004825998495</v>
      </c>
      <c r="AB6" s="11"/>
      <c r="AC6" s="11"/>
      <c r="AD6" s="11"/>
      <c r="AE6" s="0" t="n">
        <f aca="false">B6/2</f>
        <v>30.15</v>
      </c>
      <c r="AF6" s="0" t="n">
        <f aca="false">AE6-C6</f>
        <v>23.65</v>
      </c>
      <c r="AG6" s="0" t="n">
        <f aca="false">AE6/10</f>
        <v>3.015</v>
      </c>
      <c r="AH6" s="0" t="n">
        <f aca="false">AF6/10</f>
        <v>2.365</v>
      </c>
      <c r="AI6" s="0" t="n">
        <f aca="false">(AI5+AI7)/2</f>
        <v>8578.5758418676</v>
      </c>
      <c r="AJ6" s="0" t="n">
        <f aca="false">(AJ5+AJ7)/2</f>
        <v>2.94311912185081</v>
      </c>
    </row>
    <row r="7" customFormat="false" ht="12.8" hidden="false" customHeight="false" outlineLevel="0" collapsed="false">
      <c r="A7" s="0" t="s">
        <v>31</v>
      </c>
      <c r="B7" s="10" t="n">
        <v>73</v>
      </c>
      <c r="C7" s="0" t="n">
        <v>6</v>
      </c>
      <c r="D7" s="0" t="n">
        <v>11</v>
      </c>
      <c r="E7" s="11" t="n">
        <v>12.63</v>
      </c>
      <c r="F7" s="11" t="n">
        <v>12.1666666666667</v>
      </c>
      <c r="G7" s="11" t="n">
        <v>71.4339264564064</v>
      </c>
      <c r="H7" s="11" t="n">
        <v>2.37821210809074</v>
      </c>
      <c r="I7" s="11" t="n">
        <v>19.5709387551798</v>
      </c>
      <c r="J7" s="11" t="n">
        <v>27.006</v>
      </c>
      <c r="K7" s="11" t="n">
        <v>142.867852912813</v>
      </c>
      <c r="L7" s="11" t="n">
        <v>39.1418775103596</v>
      </c>
      <c r="M7" s="12" t="n">
        <v>0.229336263712055</v>
      </c>
      <c r="N7" s="12" t="n">
        <v>20.8487512465505</v>
      </c>
      <c r="O7" s="11" t="n">
        <v>37</v>
      </c>
      <c r="R7" s="0" t="str">
        <f aca="false">_xlfn.CONCAT("MP_",TEXT($B7,"#.#"),"x",TEXT($C7,"#.#"))</f>
        <v>MP_73x6</v>
      </c>
      <c r="S7" s="11" t="n">
        <f aca="false">$B7/$C7</f>
        <v>12.1666666666667</v>
      </c>
      <c r="T7" s="11" t="n">
        <f aca="false">PI()/4*($AE7^4-$AF7^4)/10000</f>
        <v>71.4339264564064</v>
      </c>
      <c r="U7" s="11" t="n">
        <f aca="false">SQRT($G7/$E7)</f>
        <v>2.37821210809074</v>
      </c>
      <c r="V7" s="11" t="n">
        <f aca="false">$G7/$AG7</f>
        <v>19.5709387551798</v>
      </c>
      <c r="W7" s="11" t="n">
        <f aca="false">4/3*($AG7^3-$AH7^3)</f>
        <v>27.006</v>
      </c>
      <c r="X7" s="11" t="n">
        <f aca="false">2*$G7</f>
        <v>142.867852912813</v>
      </c>
      <c r="Y7" s="11" t="n">
        <f aca="false">2*$I7</f>
        <v>39.1418775103597</v>
      </c>
      <c r="Z7" s="12" t="n">
        <f aca="false">2*PI()*$AG7/100</f>
        <v>0.229336263712055</v>
      </c>
      <c r="AA7" s="12" t="n">
        <f aca="false">$M7/$D7*1000</f>
        <v>20.8487512465504</v>
      </c>
      <c r="AB7" s="11"/>
      <c r="AC7" s="11"/>
      <c r="AD7" s="11"/>
      <c r="AE7" s="0" t="n">
        <f aca="false">B7/2</f>
        <v>36.5</v>
      </c>
      <c r="AF7" s="0" t="n">
        <f aca="false">AE7-C7</f>
        <v>30.5</v>
      </c>
      <c r="AG7" s="0" t="n">
        <f aca="false">AE7/10</f>
        <v>3.65</v>
      </c>
      <c r="AH7" s="0" t="n">
        <f aca="false">AF7/10</f>
        <v>3.05</v>
      </c>
      <c r="AI7" s="0" t="n">
        <f aca="false">D7/E7*10000</f>
        <v>8709.42201108472</v>
      </c>
      <c r="AJ7" s="0" t="n">
        <f aca="false">O7/E7</f>
        <v>2.92953285827395</v>
      </c>
    </row>
    <row r="8" customFormat="false" ht="12.8" hidden="false" customHeight="false" outlineLevel="0" collapsed="false">
      <c r="A8" s="0" t="s">
        <v>32</v>
      </c>
      <c r="B8" s="10" t="n">
        <v>88.9</v>
      </c>
      <c r="C8" s="0" t="n">
        <v>7</v>
      </c>
      <c r="D8" s="0" t="n">
        <v>14</v>
      </c>
      <c r="E8" s="11" t="n">
        <v>18.01</v>
      </c>
      <c r="F8" s="11" t="n">
        <v>12.7</v>
      </c>
      <c r="G8" s="11" t="n">
        <v>152.114522715587</v>
      </c>
      <c r="H8" s="11" t="n">
        <v>2.90621997303743</v>
      </c>
      <c r="I8" s="11" t="n">
        <v>34.2214899247665</v>
      </c>
      <c r="J8" s="11" t="n">
        <v>47.0676033333333</v>
      </c>
      <c r="K8" s="11" t="n">
        <v>304.229045431174</v>
      </c>
      <c r="L8" s="11" t="n">
        <v>68.4429798495328</v>
      </c>
      <c r="M8" s="12" t="n">
        <v>0.279287586904133</v>
      </c>
      <c r="N8" s="12" t="n">
        <v>19.9491133502952</v>
      </c>
      <c r="O8" s="11" t="n">
        <v>50</v>
      </c>
      <c r="R8" s="0" t="str">
        <f aca="false">_xlfn.CONCAT("MP_",TEXT($B8,"#.#"),"x",TEXT($C8,"#.#"))</f>
        <v>MP_88.9x7</v>
      </c>
      <c r="S8" s="11" t="n">
        <f aca="false">$B8/$C8</f>
        <v>12.7</v>
      </c>
      <c r="T8" s="11" t="n">
        <f aca="false">PI()/4*($AE8^4-$AF8^4)/10000</f>
        <v>152.114522715587</v>
      </c>
      <c r="U8" s="11" t="n">
        <f aca="false">SQRT($G8/$E8)</f>
        <v>2.90621997303743</v>
      </c>
      <c r="V8" s="11" t="n">
        <f aca="false">$G8/$AG8</f>
        <v>34.2214899247664</v>
      </c>
      <c r="W8" s="11" t="n">
        <f aca="false">4/3*($AG8^3-$AH8^3)</f>
        <v>47.0676033333333</v>
      </c>
      <c r="X8" s="11" t="n">
        <f aca="false">2*$G8</f>
        <v>304.229045431173</v>
      </c>
      <c r="Y8" s="11" t="n">
        <f aca="false">2*$I8</f>
        <v>68.442979849533</v>
      </c>
      <c r="Z8" s="12" t="n">
        <f aca="false">2*PI()*$AG8/100</f>
        <v>0.279287586904133</v>
      </c>
      <c r="AA8" s="12" t="n">
        <f aca="false">$M8/$D8*1000</f>
        <v>19.9491133502952</v>
      </c>
      <c r="AB8" s="11"/>
      <c r="AC8" s="11"/>
      <c r="AD8" s="11"/>
      <c r="AE8" s="0" t="n">
        <f aca="false">B8/2</f>
        <v>44.45</v>
      </c>
      <c r="AF8" s="0" t="n">
        <f aca="false">AE8-C8</f>
        <v>37.45</v>
      </c>
      <c r="AG8" s="0" t="n">
        <f aca="false">AE8/10</f>
        <v>4.445</v>
      </c>
      <c r="AH8" s="0" t="n">
        <f aca="false">AF8/10</f>
        <v>3.745</v>
      </c>
      <c r="AI8" s="0" t="n">
        <f aca="false">D8/E8*10000</f>
        <v>7773.45918933926</v>
      </c>
      <c r="AJ8" s="0" t="n">
        <f aca="false">O8/E8</f>
        <v>2.77623542476402</v>
      </c>
    </row>
    <row r="9" customFormat="false" ht="12.8" hidden="false" customHeight="false" outlineLevel="0" collapsed="false">
      <c r="A9" s="0" t="s">
        <v>33</v>
      </c>
      <c r="B9" s="10" t="n">
        <v>88.9</v>
      </c>
      <c r="C9" s="0" t="n">
        <v>7.5</v>
      </c>
      <c r="D9" s="13" t="n">
        <v>15.5202389568466</v>
      </c>
      <c r="E9" s="11" t="n">
        <v>19.1794231501657</v>
      </c>
      <c r="F9" s="11" t="n">
        <v>11.8533333333333</v>
      </c>
      <c r="G9" s="11" t="n">
        <v>160.201166460336</v>
      </c>
      <c r="H9" s="11" t="n">
        <v>2.89011461710431</v>
      </c>
      <c r="I9" s="11" t="n">
        <v>36.0407573589057</v>
      </c>
      <c r="J9" s="11" t="n">
        <v>49.835325</v>
      </c>
      <c r="K9" s="11" t="n">
        <v>320.402332920672</v>
      </c>
      <c r="L9" s="11" t="n">
        <v>72.0815147178114</v>
      </c>
      <c r="M9" s="12" t="n">
        <v>0.279287586904133</v>
      </c>
      <c r="N9" s="12" t="n">
        <v>17.9950571431716</v>
      </c>
      <c r="O9" s="11" t="n">
        <f aca="false">AJ9*E9</f>
        <v>53.7920238939597</v>
      </c>
      <c r="Q9" s="13" t="n">
        <f aca="false">$E9*$AI9/10000</f>
        <v>15.5202389568466</v>
      </c>
      <c r="R9" s="0" t="str">
        <f aca="false">_xlfn.CONCAT("MP_",TEXT($B9,"#.#"),"x",TEXT($C9,"#.#"))</f>
        <v>MP_88.9x7.5</v>
      </c>
      <c r="S9" s="11" t="n">
        <f aca="false">$B9/$C9</f>
        <v>11.8533333333333</v>
      </c>
      <c r="T9" s="11" t="n">
        <f aca="false">PI()/4*($AE9^4-$AF9^4)/10000</f>
        <v>160.201166460336</v>
      </c>
      <c r="U9" s="11" t="n">
        <f aca="false">SQRT($G9/$E9)</f>
        <v>2.89011461710431</v>
      </c>
      <c r="V9" s="11" t="n">
        <f aca="false">$G9/$AG9</f>
        <v>36.0407573589057</v>
      </c>
      <c r="W9" s="11" t="n">
        <f aca="false">4/3*($AG9^3-$AH9^3)</f>
        <v>49.835325</v>
      </c>
      <c r="X9" s="11" t="n">
        <f aca="false">2*$G9</f>
        <v>320.402332920672</v>
      </c>
      <c r="Y9" s="11" t="n">
        <f aca="false">2*$I9</f>
        <v>72.0815147178115</v>
      </c>
      <c r="Z9" s="12" t="n">
        <f aca="false">2*PI()*$AG9/100</f>
        <v>0.279287586904133</v>
      </c>
      <c r="AA9" s="12" t="n">
        <f aca="false">$M9/$D9*1000</f>
        <v>17.9950571431717</v>
      </c>
      <c r="AB9" s="11"/>
      <c r="AC9" s="11"/>
      <c r="AD9" s="11"/>
      <c r="AE9" s="0" t="n">
        <f aca="false">B9/2</f>
        <v>44.45</v>
      </c>
      <c r="AF9" s="0" t="n">
        <f aca="false">AE9-C9</f>
        <v>36.95</v>
      </c>
      <c r="AG9" s="0" t="n">
        <f aca="false">AE9/10</f>
        <v>4.445</v>
      </c>
      <c r="AH9" s="0" t="n">
        <f aca="false">AF9/10</f>
        <v>3.695</v>
      </c>
      <c r="AI9" s="0" t="n">
        <f aca="false">(AI8+AI10)/2</f>
        <v>8092.13021441288</v>
      </c>
      <c r="AJ9" s="0" t="n">
        <f aca="false">(AJ8+AJ10)/2</f>
        <v>2.80467371061131</v>
      </c>
    </row>
    <row r="10" customFormat="false" ht="12.8" hidden="false" customHeight="false" outlineLevel="0" collapsed="false">
      <c r="A10" s="0" t="s">
        <v>34</v>
      </c>
      <c r="B10" s="10" t="n">
        <v>88.9</v>
      </c>
      <c r="C10" s="0" t="n">
        <v>9</v>
      </c>
      <c r="D10" s="0" t="n">
        <v>19</v>
      </c>
      <c r="E10" s="11" t="n">
        <v>22.59</v>
      </c>
      <c r="F10" s="11" t="n">
        <v>9.87777777777778</v>
      </c>
      <c r="G10" s="11" t="n">
        <v>182.565358978345</v>
      </c>
      <c r="H10" s="11" t="n">
        <v>2.84283119403912</v>
      </c>
      <c r="I10" s="11" t="n">
        <v>41.0720717611575</v>
      </c>
      <c r="J10" s="11" t="n">
        <v>57.69909</v>
      </c>
      <c r="K10" s="11" t="n">
        <v>365.13071795669</v>
      </c>
      <c r="L10" s="11" t="n">
        <v>82.1441435223152</v>
      </c>
      <c r="M10" s="12" t="n">
        <v>0.279287586904133</v>
      </c>
      <c r="N10" s="12" t="n">
        <v>14.6993466791649</v>
      </c>
      <c r="O10" s="11" t="n">
        <v>64</v>
      </c>
      <c r="R10" s="0" t="str">
        <f aca="false">_xlfn.CONCAT("MP_",TEXT($B10,"#.#"),"x",TEXT($C10,"#.#"))</f>
        <v>MP_88.9x9</v>
      </c>
      <c r="S10" s="11" t="n">
        <f aca="false">$B10/$C10</f>
        <v>9.87777777777778</v>
      </c>
      <c r="T10" s="11" t="n">
        <f aca="false">PI()/4*($AE10^4-$AF10^4)/10000</f>
        <v>182.565358978345</v>
      </c>
      <c r="U10" s="11" t="n">
        <f aca="false">SQRT($G10/$E10)</f>
        <v>2.84283119403913</v>
      </c>
      <c r="V10" s="11" t="n">
        <f aca="false">$G10/$AG10</f>
        <v>41.0720717611576</v>
      </c>
      <c r="W10" s="11" t="n">
        <f aca="false">4/3*($AG10^3-$AH10^3)</f>
        <v>57.69909</v>
      </c>
      <c r="X10" s="11" t="n">
        <f aca="false">2*$G10</f>
        <v>365.130717956691</v>
      </c>
      <c r="Y10" s="11" t="n">
        <f aca="false">2*$I10</f>
        <v>82.144143522315</v>
      </c>
      <c r="Z10" s="12" t="n">
        <f aca="false">2*PI()*$AG10/100</f>
        <v>0.279287586904133</v>
      </c>
      <c r="AA10" s="12" t="n">
        <f aca="false">$M10/$D10*1000</f>
        <v>14.6993466791649</v>
      </c>
      <c r="AB10" s="11"/>
      <c r="AC10" s="11"/>
      <c r="AD10" s="11"/>
      <c r="AE10" s="0" t="n">
        <f aca="false">B10/2</f>
        <v>44.45</v>
      </c>
      <c r="AF10" s="0" t="n">
        <f aca="false">AE10-C10</f>
        <v>35.45</v>
      </c>
      <c r="AG10" s="0" t="n">
        <f aca="false">AE10/10</f>
        <v>4.445</v>
      </c>
      <c r="AH10" s="0" t="n">
        <f aca="false">AF10/10</f>
        <v>3.545</v>
      </c>
      <c r="AI10" s="0" t="n">
        <f aca="false">D10/E10*10000</f>
        <v>8410.8012394865</v>
      </c>
      <c r="AJ10" s="0" t="n">
        <f aca="false">O10/E10</f>
        <v>2.83311199645861</v>
      </c>
    </row>
    <row r="11" customFormat="false" ht="12.8" hidden="false" customHeight="false" outlineLevel="0" collapsed="false">
      <c r="A11" s="0" t="s">
        <v>35</v>
      </c>
      <c r="B11" s="10" t="n">
        <v>101.6</v>
      </c>
      <c r="C11" s="0" t="n">
        <v>7</v>
      </c>
      <c r="D11" s="0" t="n">
        <v>17</v>
      </c>
      <c r="E11" s="11" t="n">
        <v>20.8</v>
      </c>
      <c r="F11" s="11" t="n">
        <v>14.5142857142857</v>
      </c>
      <c r="G11" s="11" t="n">
        <v>233.992950369736</v>
      </c>
      <c r="H11" s="11" t="n">
        <v>3.35405144198298</v>
      </c>
      <c r="I11" s="11" t="n">
        <v>46.0616044034913</v>
      </c>
      <c r="J11" s="11" t="n">
        <v>62.7584533333334</v>
      </c>
      <c r="K11" s="11" t="n">
        <v>467.985900739472</v>
      </c>
      <c r="L11" s="11" t="n">
        <v>92.1232088069826</v>
      </c>
      <c r="M11" s="12" t="n">
        <v>0.319185813604723</v>
      </c>
      <c r="N11" s="12" t="n">
        <v>18.7756360943955</v>
      </c>
      <c r="O11" s="11" t="n">
        <v>59</v>
      </c>
      <c r="R11" s="0" t="str">
        <f aca="false">_xlfn.CONCAT("MP_",TEXT($B11,"#.#"),"x",TEXT($C11,"#.#"))</f>
        <v>MP_101.6x7</v>
      </c>
      <c r="S11" s="11" t="n">
        <f aca="false">$B11/$C11</f>
        <v>14.5142857142857</v>
      </c>
      <c r="T11" s="11" t="n">
        <f aca="false">PI()/4*($AE11^4-$AF11^4)/10000</f>
        <v>233.992950369736</v>
      </c>
      <c r="U11" s="11" t="n">
        <f aca="false">SQRT($G11/$E11)</f>
        <v>3.35405144198297</v>
      </c>
      <c r="V11" s="11" t="n">
        <f aca="false">$G11/$AG11</f>
        <v>46.0616044034913</v>
      </c>
      <c r="W11" s="11" t="n">
        <f aca="false">4/3*($AG11^3-$AH11^3)</f>
        <v>62.7584533333334</v>
      </c>
      <c r="X11" s="11" t="n">
        <f aca="false">2*$G11</f>
        <v>467.985900739471</v>
      </c>
      <c r="Y11" s="11" t="n">
        <f aca="false">2*$I11</f>
        <v>92.1232088069827</v>
      </c>
      <c r="Z11" s="12" t="n">
        <f aca="false">2*PI()*$AG11/100</f>
        <v>0.319185813604723</v>
      </c>
      <c r="AA11" s="12" t="n">
        <f aca="false">$M11/$D11*1000</f>
        <v>18.7756360943955</v>
      </c>
      <c r="AB11" s="11"/>
      <c r="AC11" s="11"/>
      <c r="AD11" s="11"/>
      <c r="AE11" s="0" t="n">
        <f aca="false">B11/2</f>
        <v>50.8</v>
      </c>
      <c r="AF11" s="0" t="n">
        <f aca="false">AE11-C11</f>
        <v>43.8</v>
      </c>
      <c r="AG11" s="0" t="n">
        <f aca="false">AE11/10</f>
        <v>5.08</v>
      </c>
      <c r="AH11" s="0" t="n">
        <f aca="false">AF11/10</f>
        <v>4.38</v>
      </c>
      <c r="AI11" s="0" t="n">
        <f aca="false">D11/E11*10000</f>
        <v>8173.07692307692</v>
      </c>
      <c r="AJ11" s="0" t="n">
        <f aca="false">O11/E11</f>
        <v>2.83653846153846</v>
      </c>
    </row>
    <row r="12" customFormat="false" ht="12.8" hidden="false" customHeight="false" outlineLevel="0" collapsed="false">
      <c r="A12" s="0" t="s">
        <v>36</v>
      </c>
      <c r="B12" s="10" t="n">
        <v>101.6</v>
      </c>
      <c r="C12" s="0" t="n">
        <v>9</v>
      </c>
      <c r="D12" s="0" t="n">
        <v>21</v>
      </c>
      <c r="E12" s="11" t="n">
        <v>26.18</v>
      </c>
      <c r="F12" s="11" t="n">
        <v>11.2888888888889</v>
      </c>
      <c r="G12" s="11" t="n">
        <v>283.281744343735</v>
      </c>
      <c r="H12" s="11" t="n">
        <v>3.28945896354856</v>
      </c>
      <c r="I12" s="11" t="n">
        <v>55.76412290231</v>
      </c>
      <c r="J12" s="11" t="n">
        <v>77.41584</v>
      </c>
      <c r="K12" s="11" t="n">
        <v>566.56348868747</v>
      </c>
      <c r="L12" s="11" t="n">
        <v>111.52824580462</v>
      </c>
      <c r="M12" s="12" t="n">
        <v>0.319185813604723</v>
      </c>
      <c r="N12" s="12" t="n">
        <v>15.1993244573678</v>
      </c>
      <c r="O12" s="11" t="n">
        <v>72</v>
      </c>
      <c r="R12" s="0" t="str">
        <f aca="false">_xlfn.CONCAT("MP_",TEXT($B12,"#.#"),"x",TEXT($C12,"#.#"))</f>
        <v>MP_101.6x9</v>
      </c>
      <c r="S12" s="11" t="n">
        <f aca="false">$B12/$C12</f>
        <v>11.2888888888889</v>
      </c>
      <c r="T12" s="11" t="n">
        <f aca="false">PI()/4*($AE12^4-$AF12^4)/10000</f>
        <v>283.281744343735</v>
      </c>
      <c r="U12" s="11" t="n">
        <f aca="false">SQRT($G12/$E12)</f>
        <v>3.28945896354856</v>
      </c>
      <c r="V12" s="11" t="n">
        <f aca="false">$G12/$AG12</f>
        <v>55.76412290231</v>
      </c>
      <c r="W12" s="11" t="n">
        <f aca="false">4/3*($AG12^3-$AH12^3)</f>
        <v>77.41584</v>
      </c>
      <c r="X12" s="11" t="n">
        <f aca="false">2*$G12</f>
        <v>566.56348868747</v>
      </c>
      <c r="Y12" s="11" t="n">
        <f aca="false">2*$I12</f>
        <v>111.52824580462</v>
      </c>
      <c r="Z12" s="12" t="n">
        <f aca="false">2*PI()*$AG12/100</f>
        <v>0.319185813604723</v>
      </c>
      <c r="AA12" s="12" t="n">
        <f aca="false">$M12/$D12*1000</f>
        <v>15.1993244573678</v>
      </c>
      <c r="AB12" s="11"/>
      <c r="AC12" s="11"/>
      <c r="AD12" s="11"/>
      <c r="AE12" s="0" t="n">
        <f aca="false">B12/2</f>
        <v>50.8</v>
      </c>
      <c r="AF12" s="0" t="n">
        <f aca="false">AE12-C12</f>
        <v>41.8</v>
      </c>
      <c r="AG12" s="0" t="n">
        <f aca="false">AE12/10</f>
        <v>5.08</v>
      </c>
      <c r="AH12" s="0" t="n">
        <f aca="false">AF12/10</f>
        <v>4.18</v>
      </c>
      <c r="AI12" s="0" t="n">
        <f aca="false">D12/E12*10000</f>
        <v>8021.39037433155</v>
      </c>
      <c r="AJ12" s="0" t="n">
        <f aca="false">O12/E12</f>
        <v>2.7501909854851</v>
      </c>
    </row>
    <row r="13" customFormat="false" ht="12.8" hidden="false" customHeight="false" outlineLevel="0" collapsed="false">
      <c r="A13" s="0" t="s">
        <v>37</v>
      </c>
      <c r="B13" s="10" t="n">
        <v>114.3</v>
      </c>
      <c r="C13" s="0" t="n">
        <v>7</v>
      </c>
      <c r="D13" s="0" t="n">
        <v>19</v>
      </c>
      <c r="E13" s="11" t="n">
        <v>23.6</v>
      </c>
      <c r="F13" s="11" t="n">
        <v>16.3285714285714</v>
      </c>
      <c r="G13" s="11" t="n">
        <v>341.037004973262</v>
      </c>
      <c r="H13" s="11" t="n">
        <v>3.8014103369295</v>
      </c>
      <c r="I13" s="11" t="n">
        <v>59.6740166182436</v>
      </c>
      <c r="J13" s="11" t="n">
        <v>80.7073633333333</v>
      </c>
      <c r="K13" s="11" t="n">
        <v>682.074009946524</v>
      </c>
      <c r="L13" s="11" t="n">
        <v>119.348033236487</v>
      </c>
      <c r="M13" s="12" t="n">
        <v>0.359084040305313</v>
      </c>
      <c r="N13" s="12" t="n">
        <v>18.8991600160691</v>
      </c>
      <c r="O13" s="11" t="n">
        <v>66</v>
      </c>
      <c r="R13" s="0" t="str">
        <f aca="false">_xlfn.CONCAT("MP_",TEXT($B13,"#.#"),"x",TEXT($C13,"#.#"))</f>
        <v>MP_114.3x7</v>
      </c>
      <c r="S13" s="11" t="n">
        <f aca="false">$B13/$C13</f>
        <v>16.3285714285714</v>
      </c>
      <c r="T13" s="11" t="n">
        <f aca="false">PI()/4*($AE13^4-$AF13^4)/10000</f>
        <v>341.037004973262</v>
      </c>
      <c r="U13" s="11" t="n">
        <f aca="false">SQRT($G13/$E13)</f>
        <v>3.80141033692951</v>
      </c>
      <c r="V13" s="11" t="n">
        <f aca="false">$G13/$AG13</f>
        <v>59.6740166182436</v>
      </c>
      <c r="W13" s="11" t="n">
        <f aca="false">4/3*($AG13^3-$AH13^3)</f>
        <v>80.7073633333333</v>
      </c>
      <c r="X13" s="11" t="n">
        <f aca="false">2*$G13</f>
        <v>682.074009946525</v>
      </c>
      <c r="Y13" s="11" t="n">
        <f aca="false">2*$I13</f>
        <v>119.348033236487</v>
      </c>
      <c r="Z13" s="12" t="n">
        <f aca="false">2*PI()*$AG13/100</f>
        <v>0.359084040305313</v>
      </c>
      <c r="AA13" s="12" t="n">
        <f aca="false">$M13/$D13*1000</f>
        <v>18.8991600160691</v>
      </c>
      <c r="AB13" s="11"/>
      <c r="AC13" s="11"/>
      <c r="AD13" s="11"/>
      <c r="AE13" s="0" t="n">
        <f aca="false">B13/2</f>
        <v>57.15</v>
      </c>
      <c r="AF13" s="0" t="n">
        <f aca="false">AE13-C13</f>
        <v>50.15</v>
      </c>
      <c r="AG13" s="0" t="n">
        <f aca="false">AE13/10</f>
        <v>5.715</v>
      </c>
      <c r="AH13" s="0" t="n">
        <f aca="false">AF13/10</f>
        <v>5.015</v>
      </c>
      <c r="AI13" s="0" t="n">
        <f aca="false">D13/E13*10000</f>
        <v>8050.84745762712</v>
      </c>
      <c r="AJ13" s="0" t="n">
        <f aca="false">O13/E13</f>
        <v>2.79661016949152</v>
      </c>
    </row>
    <row r="14" customFormat="false" ht="12.8" hidden="false" customHeight="false" outlineLevel="0" collapsed="false">
      <c r="A14" s="0" t="s">
        <v>38</v>
      </c>
      <c r="B14" s="10" t="n">
        <v>114.3</v>
      </c>
      <c r="C14" s="0" t="n">
        <v>8</v>
      </c>
      <c r="D14" s="0" t="n">
        <v>22</v>
      </c>
      <c r="E14" s="11" t="n">
        <v>26.72</v>
      </c>
      <c r="F14" s="11" t="n">
        <v>14.2875</v>
      </c>
      <c r="G14" s="11" t="n">
        <v>379.491903780371</v>
      </c>
      <c r="H14" s="11" t="n">
        <v>3.76862591791035</v>
      </c>
      <c r="I14" s="11" t="n">
        <v>66.4027828137132</v>
      </c>
      <c r="J14" s="11" t="n">
        <v>90.5681866666666</v>
      </c>
      <c r="K14" s="11" t="n">
        <v>758.983807560742</v>
      </c>
      <c r="L14" s="11" t="n">
        <v>132.805565627427</v>
      </c>
      <c r="M14" s="12" t="n">
        <v>0.359084040305313</v>
      </c>
      <c r="N14" s="12" t="n">
        <v>16.3220018320597</v>
      </c>
      <c r="O14" s="11" t="n">
        <v>73.74</v>
      </c>
      <c r="R14" s="0" t="str">
        <f aca="false">_xlfn.CONCAT("MP_",TEXT($B14,"#.#"),"x",TEXT($C14,"#.#"))</f>
        <v>MP_114.3x8</v>
      </c>
      <c r="S14" s="11" t="n">
        <f aca="false">$B14/$C14</f>
        <v>14.2875</v>
      </c>
      <c r="T14" s="11" t="n">
        <f aca="false">PI()/4*($AE14^4-$AF14^4)/10000</f>
        <v>379.491903780371</v>
      </c>
      <c r="U14" s="11" t="n">
        <f aca="false">SQRT($G14/$E14)</f>
        <v>3.76862591791035</v>
      </c>
      <c r="V14" s="11" t="n">
        <f aca="false">$G14/$AG14</f>
        <v>66.4027828137133</v>
      </c>
      <c r="W14" s="11" t="n">
        <f aca="false">4/3*($AG14^3-$AH14^3)</f>
        <v>90.5681866666666</v>
      </c>
      <c r="X14" s="11" t="n">
        <f aca="false">2*$G14</f>
        <v>758.983807560743</v>
      </c>
      <c r="Y14" s="11" t="n">
        <f aca="false">2*$I14</f>
        <v>132.805565627426</v>
      </c>
      <c r="Z14" s="12" t="n">
        <f aca="false">2*PI()*$AG14/100</f>
        <v>0.359084040305313</v>
      </c>
      <c r="AA14" s="12" t="n">
        <f aca="false">$M14/$D14*1000</f>
        <v>16.3220018320597</v>
      </c>
      <c r="AB14" s="11"/>
      <c r="AC14" s="11"/>
      <c r="AD14" s="11"/>
      <c r="AE14" s="0" t="n">
        <f aca="false">B14/2</f>
        <v>57.15</v>
      </c>
      <c r="AF14" s="0" t="n">
        <f aca="false">AE14-C14</f>
        <v>49.15</v>
      </c>
      <c r="AG14" s="0" t="n">
        <f aca="false">AE14/10</f>
        <v>5.715</v>
      </c>
      <c r="AH14" s="0" t="n">
        <f aca="false">AF14/10</f>
        <v>4.915</v>
      </c>
      <c r="AI14" s="0" t="n">
        <f aca="false">D14/E14*10000</f>
        <v>8233.53293413174</v>
      </c>
      <c r="AJ14" s="0" t="n">
        <f aca="false">O14/E14</f>
        <v>2.75973053892216</v>
      </c>
    </row>
    <row r="15" customFormat="false" ht="12.8" hidden="false" customHeight="false" outlineLevel="0" collapsed="false">
      <c r="A15" s="0" t="s">
        <v>39</v>
      </c>
      <c r="B15" s="10" t="n">
        <v>114.3</v>
      </c>
      <c r="C15" s="0" t="n">
        <v>9</v>
      </c>
      <c r="D15" s="0" t="n">
        <v>24</v>
      </c>
      <c r="E15" s="11" t="n">
        <v>29.77</v>
      </c>
      <c r="F15" s="11" t="n">
        <v>12.7</v>
      </c>
      <c r="G15" s="11" t="n">
        <v>415.669880690114</v>
      </c>
      <c r="H15" s="11" t="n">
        <v>3.7366709962253</v>
      </c>
      <c r="I15" s="11" t="n">
        <v>72.7331374785851</v>
      </c>
      <c r="J15" s="11" t="n">
        <v>100.03581</v>
      </c>
      <c r="K15" s="11" t="n">
        <v>831.339761380228</v>
      </c>
      <c r="L15" s="11" t="n">
        <v>145.46627495717</v>
      </c>
      <c r="M15" s="12" t="n">
        <v>0.359084040305313</v>
      </c>
      <c r="N15" s="12" t="n">
        <v>14.9618350127214</v>
      </c>
      <c r="O15" s="11" t="n">
        <v>83</v>
      </c>
      <c r="R15" s="0" t="str">
        <f aca="false">_xlfn.CONCAT("MP_",TEXT($B15,"#.#"),"x",TEXT($C15,"#.#"))</f>
        <v>MP_114.3x9</v>
      </c>
      <c r="S15" s="11" t="n">
        <f aca="false">$B15/$C15</f>
        <v>12.7</v>
      </c>
      <c r="T15" s="11" t="n">
        <f aca="false">PI()/4*($AE15^4-$AF15^4)/10000</f>
        <v>415.669880690114</v>
      </c>
      <c r="U15" s="11" t="n">
        <f aca="false">SQRT($G15/$E15)</f>
        <v>3.7366709962253</v>
      </c>
      <c r="V15" s="11" t="n">
        <f aca="false">$G15/$AG15</f>
        <v>72.7331374785851</v>
      </c>
      <c r="W15" s="11" t="n">
        <f aca="false">4/3*($AG15^3-$AH15^3)</f>
        <v>100.03581</v>
      </c>
      <c r="X15" s="11" t="n">
        <f aca="false">2*$G15</f>
        <v>831.339761380228</v>
      </c>
      <c r="Y15" s="11" t="n">
        <f aca="false">2*$I15</f>
        <v>145.46627495717</v>
      </c>
      <c r="Z15" s="12" t="n">
        <f aca="false">2*PI()*$AG15/100</f>
        <v>0.359084040305313</v>
      </c>
      <c r="AA15" s="12" t="n">
        <f aca="false">$M15/$D15*1000</f>
        <v>14.9618350127214</v>
      </c>
      <c r="AB15" s="11"/>
      <c r="AC15" s="11"/>
      <c r="AD15" s="11"/>
      <c r="AE15" s="0" t="n">
        <f aca="false">B15/2</f>
        <v>57.15</v>
      </c>
      <c r="AF15" s="0" t="n">
        <f aca="false">AE15-C15</f>
        <v>48.15</v>
      </c>
      <c r="AG15" s="0" t="n">
        <f aca="false">AE15/10</f>
        <v>5.715</v>
      </c>
      <c r="AH15" s="0" t="n">
        <f aca="false">AF15/10</f>
        <v>4.815</v>
      </c>
      <c r="AI15" s="0" t="n">
        <f aca="false">D15/E15*10000</f>
        <v>8061.80718844474</v>
      </c>
      <c r="AJ15" s="0" t="n">
        <f aca="false">O15/E15</f>
        <v>2.78804165267047</v>
      </c>
    </row>
    <row r="16" customFormat="false" ht="12.8" hidden="false" customHeight="false" outlineLevel="0" collapsed="false">
      <c r="A16" s="0" t="s">
        <v>40</v>
      </c>
      <c r="B16" s="10" t="n">
        <v>127</v>
      </c>
      <c r="C16" s="0" t="n">
        <v>9</v>
      </c>
      <c r="D16" s="0" t="n">
        <v>28</v>
      </c>
      <c r="E16" s="11" t="n">
        <v>33.36</v>
      </c>
      <c r="F16" s="11" t="n">
        <v>14.1111111111111</v>
      </c>
      <c r="G16" s="11" t="n">
        <v>584.073517882045</v>
      </c>
      <c r="H16" s="11" t="n">
        <v>4.18427998313683</v>
      </c>
      <c r="I16" s="11" t="n">
        <v>91.9800815562276</v>
      </c>
      <c r="J16" s="11" t="n">
        <v>125.559</v>
      </c>
      <c r="K16" s="11" t="n">
        <v>1168.14703576409</v>
      </c>
      <c r="L16" s="11" t="n">
        <v>183.960163112455</v>
      </c>
      <c r="M16" s="12" t="n">
        <v>0.398982267005904</v>
      </c>
      <c r="N16" s="12" t="n">
        <v>14.2493666787823</v>
      </c>
      <c r="O16" s="11" t="n">
        <v>94</v>
      </c>
      <c r="R16" s="0" t="str">
        <f aca="false">_xlfn.CONCAT("MP_",TEXT($B16,"#.#"),"x",TEXT($C16,"#.#"))</f>
        <v>MP_127x9</v>
      </c>
      <c r="S16" s="11" t="n">
        <f aca="false">$B16/$C16</f>
        <v>14.1111111111111</v>
      </c>
      <c r="T16" s="11" t="n">
        <f aca="false">PI()/4*($AE16^4-$AF16^4)/10000</f>
        <v>584.073517882045</v>
      </c>
      <c r="U16" s="11" t="n">
        <f aca="false">SQRT($G16/$E16)</f>
        <v>4.18427998313683</v>
      </c>
      <c r="V16" s="11" t="n">
        <f aca="false">$G16/$AG16</f>
        <v>91.9800815562276</v>
      </c>
      <c r="W16" s="11" t="n">
        <f aca="false">4/3*($AG16^3-$AH16^3)</f>
        <v>125.559</v>
      </c>
      <c r="X16" s="11" t="n">
        <f aca="false">2*$G16</f>
        <v>1168.14703576409</v>
      </c>
      <c r="Y16" s="11" t="n">
        <f aca="false">2*$I16</f>
        <v>183.960163112455</v>
      </c>
      <c r="Z16" s="12" t="n">
        <f aca="false">2*PI()*$AG16/100</f>
        <v>0.398982267005904</v>
      </c>
      <c r="AA16" s="12" t="n">
        <f aca="false">$M16/$D16*1000</f>
        <v>14.2493666787823</v>
      </c>
      <c r="AB16" s="11"/>
      <c r="AC16" s="11"/>
      <c r="AD16" s="11"/>
      <c r="AE16" s="0" t="n">
        <f aca="false">B16/2</f>
        <v>63.5</v>
      </c>
      <c r="AF16" s="0" t="n">
        <f aca="false">AE16-C16</f>
        <v>54.5</v>
      </c>
      <c r="AG16" s="0" t="n">
        <f aca="false">AE16/10</f>
        <v>6.35</v>
      </c>
      <c r="AH16" s="0" t="n">
        <f aca="false">AF16/10</f>
        <v>5.45</v>
      </c>
      <c r="AI16" s="0" t="n">
        <f aca="false">D16/E16*10000</f>
        <v>8393.28537170264</v>
      </c>
      <c r="AJ16" s="0" t="n">
        <f aca="false">O16/E16</f>
        <v>2.81774580335731</v>
      </c>
    </row>
    <row r="17" customFormat="false" ht="12.8" hidden="false" customHeight="false" outlineLevel="0" collapsed="false">
      <c r="A17" s="0" t="s">
        <v>41</v>
      </c>
      <c r="B17" s="10" t="n">
        <v>139.7</v>
      </c>
      <c r="C17" s="0" t="n">
        <v>9</v>
      </c>
      <c r="D17" s="0" t="n">
        <v>31</v>
      </c>
      <c r="E17" s="11" t="n">
        <v>36.95</v>
      </c>
      <c r="F17" s="11" t="n">
        <v>15.5222222222222</v>
      </c>
      <c r="G17" s="11" t="n">
        <v>792.836405784092</v>
      </c>
      <c r="H17" s="11" t="n">
        <v>4.63217086498741</v>
      </c>
      <c r="I17" s="11" t="n">
        <v>113.505569904666</v>
      </c>
      <c r="J17" s="11" t="n">
        <v>153.98541</v>
      </c>
      <c r="K17" s="11" t="n">
        <v>1585.67281156818</v>
      </c>
      <c r="L17" s="11" t="n">
        <v>227.011139809332</v>
      </c>
      <c r="M17" s="12" t="n">
        <v>0.438880493706494</v>
      </c>
      <c r="N17" s="12" t="n">
        <v>14.1574352808546</v>
      </c>
      <c r="O17" s="11" t="n">
        <v>106</v>
      </c>
      <c r="R17" s="0" t="str">
        <f aca="false">_xlfn.CONCAT("MP_",TEXT($B17,"#.#"),"x",TEXT($C17,"#.#"))</f>
        <v>MP_139.7x9</v>
      </c>
      <c r="S17" s="11" t="n">
        <f aca="false">$B17/$C17</f>
        <v>15.5222222222222</v>
      </c>
      <c r="T17" s="11" t="n">
        <f aca="false">PI()/4*($AE17^4-$AF17^4)/10000</f>
        <v>792.836405784092</v>
      </c>
      <c r="U17" s="11" t="n">
        <f aca="false">SQRT($G17/$E17)</f>
        <v>4.63217086498741</v>
      </c>
      <c r="V17" s="11" t="n">
        <f aca="false">$G17/$AG17</f>
        <v>113.505569904666</v>
      </c>
      <c r="W17" s="11" t="n">
        <f aca="false">4/3*($AG17^3-$AH17^3)</f>
        <v>153.98541</v>
      </c>
      <c r="X17" s="11" t="n">
        <f aca="false">2*$G17</f>
        <v>1585.67281156818</v>
      </c>
      <c r="Y17" s="11" t="n">
        <f aca="false">2*$I17</f>
        <v>227.011139809332</v>
      </c>
      <c r="Z17" s="12" t="n">
        <f aca="false">2*PI()*$AG17/100</f>
        <v>0.438880493706494</v>
      </c>
      <c r="AA17" s="12" t="n">
        <f aca="false">$M17/$D17*1000</f>
        <v>14.1574352808546</v>
      </c>
      <c r="AB17" s="11"/>
      <c r="AC17" s="11"/>
      <c r="AD17" s="11"/>
      <c r="AE17" s="0" t="n">
        <f aca="false">B17/2</f>
        <v>69.85</v>
      </c>
      <c r="AF17" s="0" t="n">
        <f aca="false">AE17-C17</f>
        <v>60.85</v>
      </c>
      <c r="AG17" s="0" t="n">
        <f aca="false">AE17/10</f>
        <v>6.985</v>
      </c>
      <c r="AH17" s="0" t="n">
        <f aca="false">AF17/10</f>
        <v>6.085</v>
      </c>
      <c r="AI17" s="0" t="n">
        <f aca="false">D17/E17*10000</f>
        <v>8389.71583220568</v>
      </c>
      <c r="AJ17" s="0" t="n">
        <f aca="false">O17/E17</f>
        <v>2.86874154262517</v>
      </c>
    </row>
    <row r="18" customFormat="false" ht="12.8" hidden="false" customHeight="false" outlineLevel="0" collapsed="false">
      <c r="A18" s="0" t="s">
        <v>42</v>
      </c>
      <c r="B18" s="10" t="n">
        <v>139.7</v>
      </c>
      <c r="C18" s="0" t="n">
        <v>11</v>
      </c>
      <c r="D18" s="0" t="n">
        <v>36</v>
      </c>
      <c r="E18" s="11" t="n">
        <v>44.48</v>
      </c>
      <c r="F18" s="11" t="n">
        <v>12.7</v>
      </c>
      <c r="G18" s="11" t="n">
        <v>927.575479832945</v>
      </c>
      <c r="H18" s="11" t="n">
        <v>4.56659230543017</v>
      </c>
      <c r="I18" s="11" t="n">
        <v>132.795344285318</v>
      </c>
      <c r="J18" s="11" t="n">
        <v>182.644256666667</v>
      </c>
      <c r="K18" s="11" t="n">
        <v>1855.15095966589</v>
      </c>
      <c r="L18" s="11" t="n">
        <v>265.590688570636</v>
      </c>
      <c r="M18" s="12" t="n">
        <v>0.438880493706494</v>
      </c>
      <c r="N18" s="12" t="n">
        <v>12.1911248251804</v>
      </c>
      <c r="O18" s="11" t="n">
        <v>122.75</v>
      </c>
      <c r="R18" s="0" t="str">
        <f aca="false">_xlfn.CONCAT("MP_",TEXT($B18,"#.#"),"x",TEXT($C18,"#.#"))</f>
        <v>MP_139.7x11</v>
      </c>
      <c r="S18" s="11" t="n">
        <f aca="false">$B18/$C18</f>
        <v>12.7</v>
      </c>
      <c r="T18" s="11" t="n">
        <f aca="false">PI()/4*($AE18^4-$AF18^4)/10000</f>
        <v>927.575479832945</v>
      </c>
      <c r="U18" s="11" t="n">
        <f aca="false">SQRT($G18/$E18)</f>
        <v>4.56659230543017</v>
      </c>
      <c r="V18" s="11" t="n">
        <f aca="false">$G18/$AG18</f>
        <v>132.795344285318</v>
      </c>
      <c r="W18" s="11" t="n">
        <f aca="false">4/3*($AG18^3-$AH18^3)</f>
        <v>182.644256666667</v>
      </c>
      <c r="X18" s="11" t="n">
        <f aca="false">2*$G18</f>
        <v>1855.15095966589</v>
      </c>
      <c r="Y18" s="11" t="n">
        <f aca="false">2*$I18</f>
        <v>265.590688570636</v>
      </c>
      <c r="Z18" s="12" t="n">
        <f aca="false">2*PI()*$AG18/100</f>
        <v>0.438880493706494</v>
      </c>
      <c r="AA18" s="12" t="n">
        <f aca="false">$M18/$D18*1000</f>
        <v>12.1911248251804</v>
      </c>
      <c r="AB18" s="11"/>
      <c r="AC18" s="11"/>
      <c r="AD18" s="11"/>
      <c r="AE18" s="0" t="n">
        <f aca="false">B18/2</f>
        <v>69.85</v>
      </c>
      <c r="AF18" s="0" t="n">
        <f aca="false">AE18-C18</f>
        <v>58.85</v>
      </c>
      <c r="AG18" s="0" t="n">
        <f aca="false">AE18/10</f>
        <v>6.985</v>
      </c>
      <c r="AH18" s="0" t="n">
        <f aca="false">AF18/10</f>
        <v>5.885</v>
      </c>
      <c r="AI18" s="0" t="n">
        <f aca="false">D18/E18*10000</f>
        <v>8093.52517985612</v>
      </c>
      <c r="AJ18" s="0" t="n">
        <f aca="false">O18/E18</f>
        <v>2.75966726618705</v>
      </c>
    </row>
    <row r="19" customFormat="false" ht="12.8" hidden="false" customHeight="false" outlineLevel="0" collapsed="false">
      <c r="A19" s="0" t="s">
        <v>43</v>
      </c>
      <c r="B19" s="10" t="n">
        <v>177.8</v>
      </c>
      <c r="C19" s="0" t="n">
        <v>9</v>
      </c>
      <c r="D19" s="0" t="n">
        <v>38</v>
      </c>
      <c r="E19" s="11" t="n">
        <v>47.73</v>
      </c>
      <c r="F19" s="11" t="n">
        <v>19.7555555555556</v>
      </c>
      <c r="G19" s="11" t="n">
        <v>1704.71807239656</v>
      </c>
      <c r="H19" s="11" t="n">
        <v>5.97627489017082</v>
      </c>
      <c r="I19" s="11" t="n">
        <v>191.75681354292</v>
      </c>
      <c r="J19" s="11" t="n">
        <v>256.68396</v>
      </c>
      <c r="K19" s="11" t="n">
        <v>3409.43614479312</v>
      </c>
      <c r="L19" s="11" t="n">
        <v>383.51362708584</v>
      </c>
      <c r="M19" s="12" t="n">
        <v>0.558575173808265</v>
      </c>
      <c r="N19" s="12" t="n">
        <v>14.6993466791649</v>
      </c>
      <c r="O19" s="11" t="n">
        <v>131.73</v>
      </c>
      <c r="R19" s="0" t="str">
        <f aca="false">_xlfn.CONCAT("MP_",TEXT($B19,"#.#"),"x",TEXT($C19,"#.#"))</f>
        <v>MP_177.8x9</v>
      </c>
      <c r="S19" s="11" t="n">
        <f aca="false">$B19/$C19</f>
        <v>19.7555555555556</v>
      </c>
      <c r="T19" s="11" t="n">
        <f aca="false">PI()/4*($AE19^4-$AF19^4)/10000</f>
        <v>1704.71807239656</v>
      </c>
      <c r="U19" s="11" t="n">
        <f aca="false">SQRT($G19/$E19)</f>
        <v>5.97627489017082</v>
      </c>
      <c r="V19" s="11" t="n">
        <f aca="false">$G19/$AG19</f>
        <v>191.75681354292</v>
      </c>
      <c r="W19" s="11" t="n">
        <f aca="false">4/3*($AG19^3-$AH19^3)</f>
        <v>256.68396</v>
      </c>
      <c r="X19" s="11" t="n">
        <f aca="false">2*$G19</f>
        <v>3409.43614479312</v>
      </c>
      <c r="Y19" s="11" t="n">
        <f aca="false">2*$I19</f>
        <v>383.51362708584</v>
      </c>
      <c r="Z19" s="12" t="n">
        <f aca="false">2*PI()*$AG19/100</f>
        <v>0.558575173808265</v>
      </c>
      <c r="AA19" s="12" t="n">
        <f aca="false">$M19/$D19*1000</f>
        <v>14.6993466791649</v>
      </c>
      <c r="AB19" s="11"/>
      <c r="AC19" s="11"/>
      <c r="AD19" s="11"/>
      <c r="AE19" s="0" t="n">
        <f aca="false">B19/2</f>
        <v>88.9</v>
      </c>
      <c r="AF19" s="0" t="n">
        <f aca="false">AE19-C19</f>
        <v>79.9</v>
      </c>
      <c r="AG19" s="0" t="n">
        <f aca="false">AE19/10</f>
        <v>8.89</v>
      </c>
      <c r="AH19" s="0" t="n">
        <f aca="false">AF19/10</f>
        <v>7.99</v>
      </c>
      <c r="AI19" s="0" t="n">
        <f aca="false">D19/E19*10000</f>
        <v>7961.44982191494</v>
      </c>
      <c r="AJ19" s="0" t="n">
        <f aca="false">O19/E19</f>
        <v>2.75989943431804</v>
      </c>
    </row>
    <row r="20" customFormat="false" ht="12.8" hidden="false" customHeight="false" outlineLevel="0" collapsed="false">
      <c r="A20" s="0" t="s">
        <v>44</v>
      </c>
      <c r="B20" s="10" t="n">
        <v>177.8</v>
      </c>
      <c r="C20" s="0" t="n">
        <v>10.5</v>
      </c>
      <c r="D20" s="0" t="n">
        <v>44.5</v>
      </c>
      <c r="E20" s="11" t="n">
        <v>55.19</v>
      </c>
      <c r="F20" s="11" t="n">
        <v>16.9333333333333</v>
      </c>
      <c r="G20" s="11" t="n">
        <v>1938.40417324091</v>
      </c>
      <c r="H20" s="11" t="n">
        <v>5.9264137875485</v>
      </c>
      <c r="I20" s="11" t="n">
        <v>218.043214087841</v>
      </c>
      <c r="J20" s="11" t="n">
        <v>294.27342</v>
      </c>
      <c r="K20" s="11" t="n">
        <v>3876.80834648182</v>
      </c>
      <c r="L20" s="11" t="n">
        <v>436.086428175684</v>
      </c>
      <c r="M20" s="12" t="n">
        <v>0.558575173808265</v>
      </c>
      <c r="N20" s="12" t="n">
        <v>12.5522510968149</v>
      </c>
      <c r="O20" s="11" t="n">
        <v>152.32</v>
      </c>
      <c r="R20" s="0" t="str">
        <f aca="false">_xlfn.CONCAT("MP_",TEXT($B20,"#.#"),"x",TEXT($C20,"#.#"))</f>
        <v>MP_177.8x10.5</v>
      </c>
      <c r="S20" s="11" t="n">
        <f aca="false">$B20/$C20</f>
        <v>16.9333333333333</v>
      </c>
      <c r="T20" s="11" t="n">
        <f aca="false">PI()/4*($AE20^4-$AF20^4)/10000</f>
        <v>1938.40417324091</v>
      </c>
      <c r="U20" s="11" t="n">
        <f aca="false">SQRT($G20/$E20)</f>
        <v>5.92641378754851</v>
      </c>
      <c r="V20" s="11" t="n">
        <f aca="false">$G20/$AG20</f>
        <v>218.043214087842</v>
      </c>
      <c r="W20" s="11" t="n">
        <f aca="false">4/3*($AG20^3-$AH20^3)</f>
        <v>294.27342</v>
      </c>
      <c r="X20" s="11" t="n">
        <f aca="false">2*$G20</f>
        <v>3876.80834648183</v>
      </c>
      <c r="Y20" s="11" t="n">
        <f aca="false">2*$I20</f>
        <v>436.086428175683</v>
      </c>
      <c r="Z20" s="12" t="n">
        <f aca="false">2*PI()*$AG20/100</f>
        <v>0.558575173808265</v>
      </c>
      <c r="AA20" s="12" t="n">
        <f aca="false">$M20/$D20*1000</f>
        <v>12.552251096815</v>
      </c>
      <c r="AB20" s="11"/>
      <c r="AC20" s="11"/>
      <c r="AD20" s="11"/>
      <c r="AE20" s="0" t="n">
        <f aca="false">B20/2</f>
        <v>88.9</v>
      </c>
      <c r="AF20" s="0" t="n">
        <f aca="false">AE20-C20</f>
        <v>78.4</v>
      </c>
      <c r="AG20" s="0" t="n">
        <f aca="false">AE20/10</f>
        <v>8.89</v>
      </c>
      <c r="AH20" s="0" t="n">
        <f aca="false">AF20/10</f>
        <v>7.84</v>
      </c>
      <c r="AI20" s="0" t="n">
        <f aca="false">D20/E20*10000</f>
        <v>8063.05490125023</v>
      </c>
      <c r="AJ20" s="0" t="n">
        <f aca="false">O20/E20</f>
        <v>2.75992027541221</v>
      </c>
    </row>
  </sheetData>
  <mergeCells count="1">
    <mergeCell ref="B1:O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2022-10-25T18:11:18Z</dcterms:created>
  <dc:creator/>
  <dc:description/>
  <dc:language>en-GB</dc:language>
  <cp:lastModifiedBy>Luis C. Pérez Tato</cp:lastModifiedBy>
  <dcterms:modified xsi:type="dcterms:W3CDTF">2024-10-07T12:38:31Z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