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800" windowWidth="11925" windowHeight="11040" activeTab="4"/>
  </bookViews>
  <sheets>
    <sheet name="memory" sheetId="1" r:id="rId1"/>
    <sheet name="figures" sheetId="2" r:id="rId2"/>
    <sheet name="alex" sheetId="3" r:id="rId3"/>
    <sheet name="vgg" sheetId="8" r:id="rId4"/>
    <sheet name="alex8b" sheetId="11" r:id="rId5"/>
    <sheet name="xnor-net" sheetId="9" r:id="rId6"/>
    <sheet name="mix prec" sheetId="7" r:id="rId7"/>
    <sheet name="worflow" sheetId="6" r:id="rId8"/>
    <sheet name="area" sheetId="4" r:id="rId9"/>
    <sheet name="power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2" i="11" l="1"/>
  <c r="AG5" i="11"/>
  <c r="AL9" i="11"/>
  <c r="AK9" i="11"/>
  <c r="AM9" i="11" s="1"/>
  <c r="AJ9" i="11"/>
  <c r="AG9" i="11"/>
  <c r="AF9" i="11"/>
  <c r="AE9" i="11"/>
  <c r="AD9" i="11"/>
  <c r="AC9" i="11"/>
  <c r="AB9" i="11"/>
  <c r="AH9" i="11" s="1"/>
  <c r="AA9" i="11"/>
  <c r="Z9" i="11"/>
  <c r="Y9" i="11"/>
  <c r="X9" i="11"/>
  <c r="S9" i="11"/>
  <c r="W9" i="11" s="1"/>
  <c r="AM8" i="11"/>
  <c r="AL8" i="11"/>
  <c r="AK8" i="11"/>
  <c r="AJ8" i="11"/>
  <c r="AG8" i="11"/>
  <c r="AF8" i="11"/>
  <c r="AE8" i="11"/>
  <c r="AD8" i="11"/>
  <c r="AC8" i="11"/>
  <c r="AB8" i="11"/>
  <c r="AH8" i="11" s="1"/>
  <c r="AA8" i="11"/>
  <c r="Z8" i="11"/>
  <c r="Y8" i="11"/>
  <c r="X8" i="11"/>
  <c r="S8" i="11"/>
  <c r="W8" i="11" s="1"/>
  <c r="AL7" i="11"/>
  <c r="AM7" i="11" s="1"/>
  <c r="AK7" i="11"/>
  <c r="AJ7" i="11"/>
  <c r="AG7" i="11"/>
  <c r="AF7" i="11"/>
  <c r="AE7" i="11"/>
  <c r="AD7" i="11"/>
  <c r="AH7" i="11" s="1"/>
  <c r="AC7" i="11"/>
  <c r="AB7" i="11"/>
  <c r="AA7" i="11"/>
  <c r="Z7" i="11"/>
  <c r="Y7" i="11"/>
  <c r="X7" i="11"/>
  <c r="S7" i="11"/>
  <c r="W7" i="11" s="1"/>
  <c r="AL6" i="11"/>
  <c r="AK6" i="11"/>
  <c r="AM6" i="11" s="1"/>
  <c r="AJ6" i="11"/>
  <c r="AG6" i="11"/>
  <c r="AF6" i="11"/>
  <c r="AE6" i="11"/>
  <c r="AD6" i="11"/>
  <c r="AC6" i="11"/>
  <c r="AH6" i="11" s="1"/>
  <c r="AB6" i="11"/>
  <c r="AA6" i="11"/>
  <c r="Z6" i="11"/>
  <c r="Y6" i="11"/>
  <c r="X6" i="11"/>
  <c r="S6" i="11"/>
  <c r="W6" i="11" s="1"/>
  <c r="AL5" i="11"/>
  <c r="AK5" i="11"/>
  <c r="AM5" i="11" s="1"/>
  <c r="AN5" i="11" s="1"/>
  <c r="AJ5" i="11"/>
  <c r="AF5" i="11"/>
  <c r="AE5" i="11"/>
  <c r="AD5" i="11"/>
  <c r="AC5" i="11"/>
  <c r="AB5" i="11"/>
  <c r="AH5" i="11" s="1"/>
  <c r="AA5" i="11"/>
  <c r="Z5" i="11"/>
  <c r="Y5" i="11"/>
  <c r="X5" i="11"/>
  <c r="S5" i="11"/>
  <c r="W5" i="11" s="1"/>
  <c r="X12" i="9"/>
  <c r="W20" i="8"/>
  <c r="X12" i="8"/>
  <c r="X16" i="3"/>
  <c r="Y12" i="9"/>
  <c r="AI18" i="9"/>
  <c r="AH18" i="9"/>
  <c r="AH13" i="9"/>
  <c r="AI14" i="9"/>
  <c r="AI15" i="9"/>
  <c r="AI16" i="9"/>
  <c r="AI17" i="9"/>
  <c r="AI13" i="9"/>
  <c r="AH14" i="9"/>
  <c r="AH15" i="9"/>
  <c r="AH16" i="9"/>
  <c r="AH17" i="9"/>
  <c r="AR8" i="8"/>
  <c r="AR9" i="8"/>
  <c r="AR10" i="8"/>
  <c r="AR11" i="8"/>
  <c r="AR12" i="8"/>
  <c r="AR13" i="8"/>
  <c r="AR14" i="8"/>
  <c r="AR16" i="8"/>
  <c r="AR17" i="8"/>
  <c r="AR18" i="8"/>
  <c r="AR19" i="8"/>
  <c r="AR7" i="8"/>
  <c r="AQ8" i="8"/>
  <c r="AQ9" i="8"/>
  <c r="AQ10" i="8"/>
  <c r="AQ11" i="8"/>
  <c r="AQ12" i="8"/>
  <c r="AQ13" i="8"/>
  <c r="AQ14" i="8"/>
  <c r="AQ16" i="8"/>
  <c r="AQ17" i="8"/>
  <c r="AQ18" i="8"/>
  <c r="AQ19" i="8"/>
  <c r="AQ7" i="8"/>
  <c r="AQ15" i="3"/>
  <c r="AQ14" i="3"/>
  <c r="AP15" i="3"/>
  <c r="AP14" i="3"/>
  <c r="AE5" i="3"/>
  <c r="AA5" i="3"/>
  <c r="AH5" i="3"/>
  <c r="AI5" i="3"/>
  <c r="AP9" i="3"/>
  <c r="AP10" i="3"/>
  <c r="AP11" i="3"/>
  <c r="AP12" i="3"/>
  <c r="AP13" i="3"/>
  <c r="AP8" i="3"/>
  <c r="AQ9" i="3"/>
  <c r="AQ10" i="3"/>
  <c r="AQ11" i="3"/>
  <c r="AQ12" i="3"/>
  <c r="AQ13" i="3"/>
  <c r="AQ8" i="3"/>
  <c r="AL7" i="9"/>
  <c r="AK7" i="9"/>
  <c r="AJ7" i="9"/>
  <c r="AG7" i="9"/>
  <c r="AF7" i="9"/>
  <c r="AE7" i="9"/>
  <c r="AD7" i="9"/>
  <c r="AC7" i="9"/>
  <c r="AB7" i="9"/>
  <c r="AA7" i="9"/>
  <c r="Z7" i="9"/>
  <c r="Y7" i="9"/>
  <c r="X7" i="9"/>
  <c r="S7" i="9"/>
  <c r="W7" i="9" s="1"/>
  <c r="AL8" i="9"/>
  <c r="AK8" i="9"/>
  <c r="AM8" i="9" s="1"/>
  <c r="AJ8" i="9"/>
  <c r="AG8" i="9"/>
  <c r="AF8" i="9"/>
  <c r="AE8" i="9"/>
  <c r="AD8" i="9"/>
  <c r="AC8" i="9"/>
  <c r="AB8" i="9"/>
  <c r="AA8" i="9"/>
  <c r="Z8" i="9"/>
  <c r="Y8" i="9"/>
  <c r="X8" i="9"/>
  <c r="S8" i="9"/>
  <c r="W8" i="9" s="1"/>
  <c r="AL9" i="9"/>
  <c r="AK9" i="9"/>
  <c r="AJ9" i="9"/>
  <c r="AG9" i="9"/>
  <c r="AF9" i="9"/>
  <c r="AE9" i="9"/>
  <c r="AD9" i="9"/>
  <c r="AC9" i="9"/>
  <c r="AB9" i="9"/>
  <c r="AA9" i="9"/>
  <c r="Z9" i="9"/>
  <c r="Y9" i="9"/>
  <c r="X9" i="9"/>
  <c r="S9" i="9"/>
  <c r="W9" i="9" s="1"/>
  <c r="AL6" i="9"/>
  <c r="AK6" i="9"/>
  <c r="AM6" i="9" s="1"/>
  <c r="AJ6" i="9"/>
  <c r="AG6" i="9"/>
  <c r="AF6" i="9"/>
  <c r="AE6" i="9"/>
  <c r="AD6" i="9"/>
  <c r="AC6" i="9"/>
  <c r="AB6" i="9"/>
  <c r="AA6" i="9"/>
  <c r="Z6" i="9"/>
  <c r="Y6" i="9"/>
  <c r="X6" i="9"/>
  <c r="S6" i="9"/>
  <c r="W6" i="9" s="1"/>
  <c r="AL5" i="9"/>
  <c r="AK5" i="9"/>
  <c r="AJ5" i="9"/>
  <c r="AG5" i="9"/>
  <c r="AF5" i="9"/>
  <c r="AE5" i="9"/>
  <c r="AD5" i="9"/>
  <c r="AC5" i="9"/>
  <c r="AB5" i="9"/>
  <c r="AA5" i="9"/>
  <c r="Z5" i="9"/>
  <c r="Y5" i="9"/>
  <c r="X5" i="9"/>
  <c r="S5" i="9"/>
  <c r="W5" i="9" s="1"/>
  <c r="M29" i="5"/>
  <c r="AA7" i="5"/>
  <c r="K29" i="5"/>
  <c r="S7" i="5"/>
  <c r="T7" i="5"/>
  <c r="U7" i="5"/>
  <c r="V7" i="5"/>
  <c r="W7" i="5"/>
  <c r="X7" i="5"/>
  <c r="Y7" i="5"/>
  <c r="Z7" i="5"/>
  <c r="R7" i="5"/>
  <c r="AA5" i="5"/>
  <c r="D9" i="4"/>
  <c r="E9" i="4"/>
  <c r="F9" i="4"/>
  <c r="G9" i="4"/>
  <c r="H9" i="4"/>
  <c r="I9" i="4"/>
  <c r="J9" i="4"/>
  <c r="K9" i="4"/>
  <c r="L9" i="4"/>
  <c r="C9" i="4"/>
  <c r="Z5" i="3"/>
  <c r="Y5" i="3"/>
  <c r="S5" i="3"/>
  <c r="W5" i="3" s="1"/>
  <c r="S6" i="3"/>
  <c r="W6" i="3" s="1"/>
  <c r="X5" i="3"/>
  <c r="AL5" i="3"/>
  <c r="AK5" i="3"/>
  <c r="AM5" i="3" s="1"/>
  <c r="AJ5" i="3"/>
  <c r="X11" i="3"/>
  <c r="Y11" i="3"/>
  <c r="Z11" i="3"/>
  <c r="AA11" i="3"/>
  <c r="AB11" i="3"/>
  <c r="AC11" i="3"/>
  <c r="AD11" i="3"/>
  <c r="AE11" i="3"/>
  <c r="AF11" i="3"/>
  <c r="AG11" i="3"/>
  <c r="AJ11" i="3"/>
  <c r="AK11" i="3"/>
  <c r="AL11" i="3"/>
  <c r="X6" i="3"/>
  <c r="Y6" i="3"/>
  <c r="Z6" i="3"/>
  <c r="AA6" i="3"/>
  <c r="AB6" i="3"/>
  <c r="AC6" i="3"/>
  <c r="AD6" i="3"/>
  <c r="AE6" i="3"/>
  <c r="AF6" i="3"/>
  <c r="AG6" i="3"/>
  <c r="AJ6" i="3"/>
  <c r="AK6" i="3"/>
  <c r="AL6" i="3"/>
  <c r="X7" i="3"/>
  <c r="Y7" i="3"/>
  <c r="Z7" i="3"/>
  <c r="AA7" i="3"/>
  <c r="AB7" i="3"/>
  <c r="AC7" i="3"/>
  <c r="AD7" i="3"/>
  <c r="AE7" i="3"/>
  <c r="AF7" i="3"/>
  <c r="AG7" i="3"/>
  <c r="AJ7" i="3"/>
  <c r="AK7" i="3"/>
  <c r="AL7" i="3"/>
  <c r="AM7" i="3" s="1"/>
  <c r="X8" i="3"/>
  <c r="Y8" i="3"/>
  <c r="Z8" i="3"/>
  <c r="AA8" i="3"/>
  <c r="AB8" i="3"/>
  <c r="AC8" i="3"/>
  <c r="AD8" i="3"/>
  <c r="AE8" i="3"/>
  <c r="AF8" i="3"/>
  <c r="AG8" i="3"/>
  <c r="AJ8" i="3"/>
  <c r="AK8" i="3"/>
  <c r="AL8" i="3"/>
  <c r="X9" i="3"/>
  <c r="Y9" i="3"/>
  <c r="Z9" i="3"/>
  <c r="AA9" i="3"/>
  <c r="AB9" i="3"/>
  <c r="AC9" i="3"/>
  <c r="AD9" i="3"/>
  <c r="AE9" i="3"/>
  <c r="AF9" i="3"/>
  <c r="AG9" i="3"/>
  <c r="AJ9" i="3"/>
  <c r="AK9" i="3"/>
  <c r="AL9" i="3"/>
  <c r="X10" i="3"/>
  <c r="Y10" i="3"/>
  <c r="Z10" i="3"/>
  <c r="AA10" i="3"/>
  <c r="AB10" i="3"/>
  <c r="AC10" i="3"/>
  <c r="AD10" i="3"/>
  <c r="AE10" i="3"/>
  <c r="AF10" i="3"/>
  <c r="AG10" i="3"/>
  <c r="AJ10" i="3"/>
  <c r="AK10" i="3"/>
  <c r="AL10" i="3"/>
  <c r="S11" i="3"/>
  <c r="W11" i="3" s="1"/>
  <c r="S7" i="3"/>
  <c r="W7" i="3" s="1"/>
  <c r="S8" i="3"/>
  <c r="W8" i="3" s="1"/>
  <c r="S9" i="3"/>
  <c r="W9" i="3" s="1"/>
  <c r="S10" i="3"/>
  <c r="W10" i="3" s="1"/>
  <c r="I29" i="5"/>
  <c r="N6" i="4"/>
  <c r="O6" i="4"/>
  <c r="C31" i="5"/>
  <c r="C33" i="5" s="1"/>
  <c r="R6" i="4"/>
  <c r="C32" i="5"/>
  <c r="D30" i="5"/>
  <c r="C30" i="5"/>
  <c r="D31" i="5"/>
  <c r="AM16" i="8"/>
  <c r="AL16" i="8"/>
  <c r="AN16" i="8" s="1"/>
  <c r="AK16" i="8"/>
  <c r="AH16" i="8"/>
  <c r="AG16" i="8"/>
  <c r="AF16" i="8"/>
  <c r="AE16" i="8"/>
  <c r="AD16" i="8"/>
  <c r="AC16" i="8"/>
  <c r="AI16" i="8" s="1"/>
  <c r="AB16" i="8"/>
  <c r="AA16" i="8"/>
  <c r="Z16" i="8"/>
  <c r="Y16" i="8"/>
  <c r="X16" i="8"/>
  <c r="S16" i="8"/>
  <c r="AM15" i="8"/>
  <c r="AL15" i="8"/>
  <c r="AN15" i="8" s="1"/>
  <c r="AK15" i="8"/>
  <c r="AH15" i="8"/>
  <c r="AG15" i="8"/>
  <c r="AF15" i="8"/>
  <c r="AE15" i="8"/>
  <c r="AD15" i="8"/>
  <c r="AC15" i="8"/>
  <c r="AI15" i="8" s="1"/>
  <c r="AB15" i="8"/>
  <c r="AA15" i="8"/>
  <c r="Z15" i="8"/>
  <c r="Y15" i="8"/>
  <c r="X15" i="8"/>
  <c r="S15" i="8"/>
  <c r="AM14" i="8"/>
  <c r="AL14" i="8"/>
  <c r="AN14" i="8" s="1"/>
  <c r="AK14" i="8"/>
  <c r="AH14" i="8"/>
  <c r="AG14" i="8"/>
  <c r="AF14" i="8"/>
  <c r="AE14" i="8"/>
  <c r="AD14" i="8"/>
  <c r="AC14" i="8"/>
  <c r="AB14" i="8"/>
  <c r="AA14" i="8"/>
  <c r="Z14" i="8"/>
  <c r="Y14" i="8"/>
  <c r="S14" i="8"/>
  <c r="X14" i="8" s="1"/>
  <c r="AM13" i="8"/>
  <c r="AL13" i="8"/>
  <c r="AN13" i="8" s="1"/>
  <c r="AK13" i="8"/>
  <c r="AH13" i="8"/>
  <c r="AG13" i="8"/>
  <c r="AF13" i="8"/>
  <c r="AE13" i="8"/>
  <c r="AD13" i="8"/>
  <c r="AI13" i="8" s="1"/>
  <c r="AC13" i="8"/>
  <c r="AB13" i="8"/>
  <c r="AA13" i="8"/>
  <c r="Z13" i="8"/>
  <c r="Y13" i="8"/>
  <c r="S13" i="8"/>
  <c r="X13" i="8" s="1"/>
  <c r="AM12" i="8"/>
  <c r="AL12" i="8"/>
  <c r="AN12" i="8" s="1"/>
  <c r="AK12" i="8"/>
  <c r="AH12" i="8"/>
  <c r="AG12" i="8"/>
  <c r="AF12" i="8"/>
  <c r="AE12" i="8"/>
  <c r="AD12" i="8"/>
  <c r="AC12" i="8"/>
  <c r="AI12" i="8" s="1"/>
  <c r="AB12" i="8"/>
  <c r="AA12" i="8"/>
  <c r="Z12" i="8"/>
  <c r="Y12" i="8"/>
  <c r="S12" i="8"/>
  <c r="AB8" i="8"/>
  <c r="Y8" i="8"/>
  <c r="AM11" i="8"/>
  <c r="AL11" i="8"/>
  <c r="AN11" i="8" s="1"/>
  <c r="AK11" i="8"/>
  <c r="AH11" i="8"/>
  <c r="AG11" i="8"/>
  <c r="AF11" i="8"/>
  <c r="AE11" i="8"/>
  <c r="AD11" i="8"/>
  <c r="AC11" i="8"/>
  <c r="AI11" i="8" s="1"/>
  <c r="AB11" i="8"/>
  <c r="AA11" i="8"/>
  <c r="Z11" i="8"/>
  <c r="Y11" i="8"/>
  <c r="S11" i="8"/>
  <c r="X11" i="8" s="1"/>
  <c r="AM10" i="8"/>
  <c r="AL10" i="8"/>
  <c r="AN10" i="8" s="1"/>
  <c r="AO10" i="8" s="1"/>
  <c r="AK10" i="8"/>
  <c r="AH10" i="8"/>
  <c r="AG10" i="8"/>
  <c r="AF10" i="8"/>
  <c r="AE10" i="8"/>
  <c r="AD10" i="8"/>
  <c r="AC10" i="8"/>
  <c r="AI10" i="8" s="1"/>
  <c r="AB10" i="8"/>
  <c r="AJ10" i="8" s="1"/>
  <c r="AA10" i="8"/>
  <c r="Z10" i="8"/>
  <c r="Y10" i="8"/>
  <c r="X10" i="8"/>
  <c r="S10" i="8"/>
  <c r="AM9" i="8"/>
  <c r="AL9" i="8"/>
  <c r="AN9" i="8" s="1"/>
  <c r="AK9" i="8"/>
  <c r="AH9" i="8"/>
  <c r="AG9" i="8"/>
  <c r="AF9" i="8"/>
  <c r="AE9" i="8"/>
  <c r="AD9" i="8"/>
  <c r="AI9" i="8" s="1"/>
  <c r="AC9" i="8"/>
  <c r="AB9" i="8"/>
  <c r="AA9" i="8"/>
  <c r="Z9" i="8"/>
  <c r="Y9" i="8"/>
  <c r="S9" i="8"/>
  <c r="X9" i="8" s="1"/>
  <c r="AM8" i="8"/>
  <c r="AL8" i="8"/>
  <c r="AN8" i="8" s="1"/>
  <c r="AK8" i="8"/>
  <c r="AH8" i="8"/>
  <c r="AG8" i="8"/>
  <c r="AF8" i="8"/>
  <c r="AE8" i="8"/>
  <c r="AD8" i="8"/>
  <c r="AI8" i="8" s="1"/>
  <c r="AC8" i="8"/>
  <c r="AA8" i="8"/>
  <c r="Z8" i="8"/>
  <c r="S8" i="8"/>
  <c r="X8" i="8" s="1"/>
  <c r="AM7" i="8"/>
  <c r="AL7" i="8"/>
  <c r="AN7" i="8" s="1"/>
  <c r="AK7" i="8"/>
  <c r="AH7" i="8"/>
  <c r="AG7" i="8"/>
  <c r="AF7" i="8"/>
  <c r="AE7" i="8"/>
  <c r="AD7" i="8"/>
  <c r="AC7" i="8"/>
  <c r="AI7" i="8" s="1"/>
  <c r="AB7" i="8"/>
  <c r="AA7" i="8"/>
  <c r="Z7" i="8"/>
  <c r="Y7" i="8"/>
  <c r="S7" i="8"/>
  <c r="X7" i="8" s="1"/>
  <c r="AA6" i="8"/>
  <c r="AB6" i="8"/>
  <c r="AC6" i="8"/>
  <c r="Y4" i="8"/>
  <c r="AB4" i="8"/>
  <c r="AB5" i="8"/>
  <c r="Z5" i="8"/>
  <c r="Z6" i="8"/>
  <c r="Z4" i="8"/>
  <c r="AM6" i="8"/>
  <c r="AL6" i="8"/>
  <c r="AK6" i="8"/>
  <c r="AH6" i="8"/>
  <c r="AG6" i="8"/>
  <c r="AF6" i="8"/>
  <c r="AE6" i="8"/>
  <c r="AD6" i="8"/>
  <c r="Y6" i="8"/>
  <c r="S6" i="8"/>
  <c r="X6" i="8" s="1"/>
  <c r="AM5" i="8"/>
  <c r="AL5" i="8"/>
  <c r="AK5" i="8"/>
  <c r="AH5" i="8"/>
  <c r="AG5" i="8"/>
  <c r="AF5" i="8"/>
  <c r="AE5" i="8"/>
  <c r="AD5" i="8"/>
  <c r="AC5" i="8"/>
  <c r="AA5" i="8"/>
  <c r="Y5" i="8"/>
  <c r="S5" i="8"/>
  <c r="X5" i="8" s="1"/>
  <c r="AM4" i="8"/>
  <c r="AL4" i="8"/>
  <c r="AK4" i="8"/>
  <c r="AH4" i="8"/>
  <c r="AG4" i="8"/>
  <c r="AF4" i="8"/>
  <c r="AE4" i="8"/>
  <c r="AD4" i="8"/>
  <c r="AC4" i="8"/>
  <c r="AA4" i="8"/>
  <c r="S4" i="8"/>
  <c r="X4" i="8" s="1"/>
  <c r="W6" i="5"/>
  <c r="W5" i="5"/>
  <c r="AL27" i="7"/>
  <c r="AK27" i="7"/>
  <c r="AM27" i="7" s="1"/>
  <c r="AJ27" i="7"/>
  <c r="AG27" i="7"/>
  <c r="AF27" i="7"/>
  <c r="AE27" i="7"/>
  <c r="AD27" i="7"/>
  <c r="AC27" i="7"/>
  <c r="AB27" i="7"/>
  <c r="AH27" i="7" s="1"/>
  <c r="AA27" i="7"/>
  <c r="Z27" i="7"/>
  <c r="Y27" i="7"/>
  <c r="X27" i="7"/>
  <c r="S27" i="7"/>
  <c r="W27" i="7" s="1"/>
  <c r="AL26" i="7"/>
  <c r="AK26" i="7"/>
  <c r="AM26" i="7" s="1"/>
  <c r="AN26" i="7" s="1"/>
  <c r="AJ26" i="7"/>
  <c r="AG26" i="7"/>
  <c r="AF26" i="7"/>
  <c r="AE26" i="7"/>
  <c r="AD26" i="7"/>
  <c r="AC26" i="7"/>
  <c r="AB26" i="7"/>
  <c r="AA26" i="7"/>
  <c r="AI26" i="7" s="1"/>
  <c r="Z26" i="7"/>
  <c r="Y26" i="7"/>
  <c r="X26" i="7"/>
  <c r="W26" i="7"/>
  <c r="S26" i="7"/>
  <c r="AM25" i="7"/>
  <c r="AN25" i="7" s="1"/>
  <c r="AL25" i="7"/>
  <c r="AK25" i="7"/>
  <c r="AJ25" i="7"/>
  <c r="AG25" i="7"/>
  <c r="AF25" i="7"/>
  <c r="AE25" i="7"/>
  <c r="AD25" i="7"/>
  <c r="AC25" i="7"/>
  <c r="AB25" i="7"/>
  <c r="AA25" i="7"/>
  <c r="AI25" i="7" s="1"/>
  <c r="Z25" i="7"/>
  <c r="Y25" i="7"/>
  <c r="X25" i="7"/>
  <c r="W25" i="7"/>
  <c r="S25" i="7"/>
  <c r="AL24" i="7"/>
  <c r="AM24" i="7" s="1"/>
  <c r="AK24" i="7"/>
  <c r="AJ24" i="7"/>
  <c r="AG24" i="7"/>
  <c r="AF24" i="7"/>
  <c r="AE24" i="7"/>
  <c r="AD24" i="7"/>
  <c r="AH24" i="7" s="1"/>
  <c r="AC24" i="7"/>
  <c r="AB24" i="7"/>
  <c r="AA24" i="7"/>
  <c r="Z24" i="7"/>
  <c r="Y24" i="7"/>
  <c r="X24" i="7"/>
  <c r="S24" i="7"/>
  <c r="W24" i="7" s="1"/>
  <c r="W20" i="7"/>
  <c r="X20" i="7"/>
  <c r="Y20" i="7"/>
  <c r="Z20" i="7"/>
  <c r="AI20" i="7" s="1"/>
  <c r="AA20" i="7"/>
  <c r="AB20" i="7"/>
  <c r="AC20" i="7"/>
  <c r="AD20" i="7"/>
  <c r="AE20" i="7"/>
  <c r="AF20" i="7"/>
  <c r="AG20" i="7"/>
  <c r="AH20" i="7"/>
  <c r="AJ20" i="7"/>
  <c r="AK20" i="7"/>
  <c r="AL20" i="7"/>
  <c r="AM20" i="7" s="1"/>
  <c r="AN20" i="7" s="1"/>
  <c r="W21" i="7"/>
  <c r="X21" i="7"/>
  <c r="AI21" i="7" s="1"/>
  <c r="Y21" i="7"/>
  <c r="Z21" i="7"/>
  <c r="AA21" i="7"/>
  <c r="AB21" i="7"/>
  <c r="AH21" i="7" s="1"/>
  <c r="AC21" i="7"/>
  <c r="AD21" i="7"/>
  <c r="AE21" i="7"/>
  <c r="AF21" i="7"/>
  <c r="AG21" i="7"/>
  <c r="AJ21" i="7"/>
  <c r="AK21" i="7"/>
  <c r="AM21" i="7" s="1"/>
  <c r="AN21" i="7" s="1"/>
  <c r="AL21" i="7"/>
  <c r="W22" i="7"/>
  <c r="X22" i="7"/>
  <c r="Y22" i="7"/>
  <c r="Z22" i="7"/>
  <c r="AI22" i="7" s="1"/>
  <c r="AA22" i="7"/>
  <c r="AB22" i="7"/>
  <c r="AC22" i="7"/>
  <c r="AD22" i="7"/>
  <c r="AH22" i="7" s="1"/>
  <c r="AE22" i="7"/>
  <c r="AF22" i="7"/>
  <c r="AG22" i="7"/>
  <c r="AJ22" i="7"/>
  <c r="AK22" i="7"/>
  <c r="AL22" i="7"/>
  <c r="AM22" i="7" s="1"/>
  <c r="AN22" i="7" s="1"/>
  <c r="W23" i="7"/>
  <c r="X23" i="7"/>
  <c r="AI23" i="7" s="1"/>
  <c r="Y23" i="7"/>
  <c r="Z23" i="7"/>
  <c r="AA23" i="7"/>
  <c r="AB23" i="7"/>
  <c r="AH23" i="7" s="1"/>
  <c r="AC23" i="7"/>
  <c r="AD23" i="7"/>
  <c r="AE23" i="7"/>
  <c r="AF23" i="7"/>
  <c r="AG23" i="7"/>
  <c r="AJ23" i="7"/>
  <c r="AK23" i="7"/>
  <c r="AL23" i="7"/>
  <c r="AM23" i="7" s="1"/>
  <c r="AN23" i="7" s="1"/>
  <c r="S23" i="7"/>
  <c r="S22" i="7"/>
  <c r="S21" i="7"/>
  <c r="S20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4" i="7"/>
  <c r="AL19" i="7"/>
  <c r="AK19" i="7"/>
  <c r="AJ19" i="7"/>
  <c r="AG19" i="7"/>
  <c r="AF19" i="7"/>
  <c r="AE19" i="7"/>
  <c r="AD19" i="7"/>
  <c r="AC19" i="7"/>
  <c r="AB19" i="7"/>
  <c r="AA19" i="7"/>
  <c r="Z19" i="7"/>
  <c r="X19" i="7"/>
  <c r="S19" i="7"/>
  <c r="W19" i="7" s="1"/>
  <c r="AL18" i="7"/>
  <c r="AK18" i="7"/>
  <c r="AJ18" i="7"/>
  <c r="AG18" i="7"/>
  <c r="AF18" i="7"/>
  <c r="AE18" i="7"/>
  <c r="AD18" i="7"/>
  <c r="AC18" i="7"/>
  <c r="AB18" i="7"/>
  <c r="AA18" i="7"/>
  <c r="Z18" i="7"/>
  <c r="X18" i="7"/>
  <c r="S18" i="7"/>
  <c r="W18" i="7" s="1"/>
  <c r="AL17" i="7"/>
  <c r="AK17" i="7"/>
  <c r="AJ17" i="7"/>
  <c r="AG17" i="7"/>
  <c r="AF17" i="7"/>
  <c r="AE17" i="7"/>
  <c r="AD17" i="7"/>
  <c r="AC17" i="7"/>
  <c r="AB17" i="7"/>
  <c r="AA17" i="7"/>
  <c r="Z17" i="7"/>
  <c r="X17" i="7"/>
  <c r="S17" i="7"/>
  <c r="W17" i="7" s="1"/>
  <c r="AL16" i="7"/>
  <c r="AK16" i="7"/>
  <c r="AJ16" i="7"/>
  <c r="AG16" i="7"/>
  <c r="AF16" i="7"/>
  <c r="AE16" i="7"/>
  <c r="AD16" i="7"/>
  <c r="AC16" i="7"/>
  <c r="AB16" i="7"/>
  <c r="AA16" i="7"/>
  <c r="Z16" i="7"/>
  <c r="X16" i="7"/>
  <c r="S16" i="7"/>
  <c r="W16" i="7" s="1"/>
  <c r="AL15" i="7"/>
  <c r="AK15" i="7"/>
  <c r="AJ15" i="7"/>
  <c r="AG15" i="7"/>
  <c r="AF15" i="7"/>
  <c r="AE15" i="7"/>
  <c r="AD15" i="7"/>
  <c r="AC15" i="7"/>
  <c r="AB15" i="7"/>
  <c r="AA15" i="7"/>
  <c r="Z15" i="7"/>
  <c r="X15" i="7"/>
  <c r="S15" i="7"/>
  <c r="W15" i="7" s="1"/>
  <c r="AL14" i="7"/>
  <c r="AK14" i="7"/>
  <c r="AJ14" i="7"/>
  <c r="AG14" i="7"/>
  <c r="AF14" i="7"/>
  <c r="AE14" i="7"/>
  <c r="AD14" i="7"/>
  <c r="AC14" i="7"/>
  <c r="AB14" i="7"/>
  <c r="AA14" i="7"/>
  <c r="Z14" i="7"/>
  <c r="X14" i="7"/>
  <c r="S14" i="7"/>
  <c r="W14" i="7" s="1"/>
  <c r="AL13" i="7"/>
  <c r="AK13" i="7"/>
  <c r="AJ13" i="7"/>
  <c r="AG13" i="7"/>
  <c r="AF13" i="7"/>
  <c r="AE13" i="7"/>
  <c r="AD13" i="7"/>
  <c r="AC13" i="7"/>
  <c r="AB13" i="7"/>
  <c r="AA13" i="7"/>
  <c r="Z13" i="7"/>
  <c r="X13" i="7"/>
  <c r="S13" i="7"/>
  <c r="W13" i="7" s="1"/>
  <c r="AL12" i="7"/>
  <c r="AK12" i="7"/>
  <c r="AJ12" i="7"/>
  <c r="AG12" i="7"/>
  <c r="AF12" i="7"/>
  <c r="AE12" i="7"/>
  <c r="AD12" i="7"/>
  <c r="AC12" i="7"/>
  <c r="AB12" i="7"/>
  <c r="AA12" i="7"/>
  <c r="Z12" i="7"/>
  <c r="X12" i="7"/>
  <c r="S12" i="7"/>
  <c r="W12" i="7" s="1"/>
  <c r="AL11" i="7"/>
  <c r="AK11" i="7"/>
  <c r="AJ11" i="7"/>
  <c r="AG11" i="7"/>
  <c r="AF11" i="7"/>
  <c r="AE11" i="7"/>
  <c r="AD11" i="7"/>
  <c r="AC11" i="7"/>
  <c r="AB11" i="7"/>
  <c r="AA11" i="7"/>
  <c r="Z11" i="7"/>
  <c r="X11" i="7"/>
  <c r="S11" i="7"/>
  <c r="W11" i="7" s="1"/>
  <c r="AL10" i="7"/>
  <c r="AK10" i="7"/>
  <c r="AJ10" i="7"/>
  <c r="AG10" i="7"/>
  <c r="AF10" i="7"/>
  <c r="AE10" i="7"/>
  <c r="AD10" i="7"/>
  <c r="AC10" i="7"/>
  <c r="AB10" i="7"/>
  <c r="AA10" i="7"/>
  <c r="Z10" i="7"/>
  <c r="X10" i="7"/>
  <c r="S10" i="7"/>
  <c r="W10" i="7" s="1"/>
  <c r="AL9" i="7"/>
  <c r="AK9" i="7"/>
  <c r="AM9" i="7" s="1"/>
  <c r="AJ9" i="7"/>
  <c r="AG9" i="7"/>
  <c r="AF9" i="7"/>
  <c r="AE9" i="7"/>
  <c r="AD9" i="7"/>
  <c r="AC9" i="7"/>
  <c r="AB9" i="7"/>
  <c r="AA9" i="7"/>
  <c r="Z9" i="7"/>
  <c r="X9" i="7"/>
  <c r="S9" i="7"/>
  <c r="W9" i="7" s="1"/>
  <c r="AL8" i="7"/>
  <c r="AK8" i="7"/>
  <c r="AJ8" i="7"/>
  <c r="AG8" i="7"/>
  <c r="AF8" i="7"/>
  <c r="AE8" i="7"/>
  <c r="AD8" i="7"/>
  <c r="AC8" i="7"/>
  <c r="AB8" i="7"/>
  <c r="AA8" i="7"/>
  <c r="Z8" i="7"/>
  <c r="X8" i="7"/>
  <c r="S8" i="7"/>
  <c r="W8" i="7" s="1"/>
  <c r="AL7" i="7"/>
  <c r="AK7" i="7"/>
  <c r="AJ7" i="7"/>
  <c r="AG7" i="7"/>
  <c r="AF7" i="7"/>
  <c r="AE7" i="7"/>
  <c r="AD7" i="7"/>
  <c r="AC7" i="7"/>
  <c r="AB7" i="7"/>
  <c r="AA7" i="7"/>
  <c r="Z7" i="7"/>
  <c r="X7" i="7"/>
  <c r="S7" i="7"/>
  <c r="W7" i="7" s="1"/>
  <c r="AL6" i="7"/>
  <c r="AK6" i="7"/>
  <c r="AJ6" i="7"/>
  <c r="AG6" i="7"/>
  <c r="AF6" i="7"/>
  <c r="AE6" i="7"/>
  <c r="AD6" i="7"/>
  <c r="AC6" i="7"/>
  <c r="AB6" i="7"/>
  <c r="AA6" i="7"/>
  <c r="Z6" i="7"/>
  <c r="X6" i="7"/>
  <c r="S6" i="7"/>
  <c r="W6" i="7" s="1"/>
  <c r="AL5" i="7"/>
  <c r="AK5" i="7"/>
  <c r="AJ5" i="7"/>
  <c r="AG5" i="7"/>
  <c r="AF5" i="7"/>
  <c r="AE5" i="7"/>
  <c r="AD5" i="7"/>
  <c r="AC5" i="7"/>
  <c r="AB5" i="7"/>
  <c r="AA5" i="7"/>
  <c r="Z5" i="7"/>
  <c r="X5" i="7"/>
  <c r="S5" i="7"/>
  <c r="W5" i="7" s="1"/>
  <c r="AL4" i="7"/>
  <c r="AK4" i="7"/>
  <c r="AJ4" i="7"/>
  <c r="AG4" i="7"/>
  <c r="AF4" i="7"/>
  <c r="AE4" i="7"/>
  <c r="AD4" i="7"/>
  <c r="AC4" i="7"/>
  <c r="AB4" i="7"/>
  <c r="AA4" i="7"/>
  <c r="Z4" i="7"/>
  <c r="X4" i="7"/>
  <c r="S4" i="7"/>
  <c r="W4" i="7" s="1"/>
  <c r="S54" i="3"/>
  <c r="W54" i="3" s="1"/>
  <c r="X54" i="3"/>
  <c r="Y54" i="3"/>
  <c r="Z54" i="3"/>
  <c r="AA54" i="3"/>
  <c r="AB54" i="3"/>
  <c r="AC54" i="3"/>
  <c r="AD54" i="3"/>
  <c r="AE54" i="3"/>
  <c r="AF54" i="3"/>
  <c r="AG54" i="3"/>
  <c r="AJ54" i="3"/>
  <c r="AK54" i="3"/>
  <c r="AL54" i="3"/>
  <c r="S55" i="3"/>
  <c r="W55" i="3" s="1"/>
  <c r="X55" i="3"/>
  <c r="Y55" i="3"/>
  <c r="Z55" i="3"/>
  <c r="AA55" i="3"/>
  <c r="AB55" i="3"/>
  <c r="AC55" i="3"/>
  <c r="AD55" i="3"/>
  <c r="AE55" i="3"/>
  <c r="AF55" i="3"/>
  <c r="AG55" i="3"/>
  <c r="AJ55" i="3"/>
  <c r="AK55" i="3"/>
  <c r="AL55" i="3"/>
  <c r="S56" i="3"/>
  <c r="W56" i="3"/>
  <c r="X56" i="3"/>
  <c r="Y56" i="3"/>
  <c r="Z56" i="3"/>
  <c r="AA56" i="3"/>
  <c r="AB56" i="3"/>
  <c r="AC56" i="3"/>
  <c r="AD56" i="3"/>
  <c r="AE56" i="3"/>
  <c r="AF56" i="3"/>
  <c r="AG56" i="3"/>
  <c r="AJ56" i="3"/>
  <c r="AK56" i="3"/>
  <c r="AL56" i="3"/>
  <c r="S57" i="3"/>
  <c r="W57" i="3" s="1"/>
  <c r="X57" i="3"/>
  <c r="Y57" i="3"/>
  <c r="Z57" i="3"/>
  <c r="AA57" i="3"/>
  <c r="AB57" i="3"/>
  <c r="AC57" i="3"/>
  <c r="AD57" i="3"/>
  <c r="AE57" i="3"/>
  <c r="AF57" i="3"/>
  <c r="AG57" i="3"/>
  <c r="AJ57" i="3"/>
  <c r="AK57" i="3"/>
  <c r="AL57" i="3"/>
  <c r="W58" i="3"/>
  <c r="X58" i="3"/>
  <c r="Y58" i="3"/>
  <c r="Z58" i="3"/>
  <c r="AA58" i="3"/>
  <c r="AB58" i="3"/>
  <c r="AC58" i="3"/>
  <c r="AD58" i="3"/>
  <c r="AE58" i="3"/>
  <c r="AF58" i="3"/>
  <c r="AG58" i="3"/>
  <c r="AJ58" i="3"/>
  <c r="AK58" i="3"/>
  <c r="AL58" i="3"/>
  <c r="S59" i="3"/>
  <c r="W59" i="3"/>
  <c r="X59" i="3"/>
  <c r="Y59" i="3"/>
  <c r="Z59" i="3"/>
  <c r="AA59" i="3"/>
  <c r="AB59" i="3"/>
  <c r="AC59" i="3"/>
  <c r="AD59" i="3"/>
  <c r="AE59" i="3"/>
  <c r="AF59" i="3"/>
  <c r="AG59" i="3"/>
  <c r="AJ59" i="3"/>
  <c r="AK59" i="3"/>
  <c r="AL59" i="3"/>
  <c r="S60" i="3"/>
  <c r="W60" i="3" s="1"/>
  <c r="X60" i="3"/>
  <c r="Y60" i="3"/>
  <c r="Z60" i="3"/>
  <c r="AA60" i="3"/>
  <c r="AB60" i="3"/>
  <c r="AC60" i="3"/>
  <c r="AD60" i="3"/>
  <c r="AE60" i="3"/>
  <c r="AF60" i="3"/>
  <c r="AG60" i="3"/>
  <c r="AJ60" i="3"/>
  <c r="AK60" i="3"/>
  <c r="AL60" i="3"/>
  <c r="S61" i="3"/>
  <c r="W61" i="3" s="1"/>
  <c r="X61" i="3"/>
  <c r="Y61" i="3"/>
  <c r="Z61" i="3"/>
  <c r="AA61" i="3"/>
  <c r="AB61" i="3"/>
  <c r="AC61" i="3"/>
  <c r="AD61" i="3"/>
  <c r="AE61" i="3"/>
  <c r="AF61" i="3"/>
  <c r="AG61" i="3"/>
  <c r="AJ61" i="3"/>
  <c r="AK61" i="3"/>
  <c r="AL61" i="3"/>
  <c r="S62" i="3"/>
  <c r="W62" i="3" s="1"/>
  <c r="X62" i="3"/>
  <c r="Y62" i="3"/>
  <c r="Z62" i="3"/>
  <c r="AA62" i="3"/>
  <c r="AB62" i="3"/>
  <c r="AC62" i="3"/>
  <c r="AD62" i="3"/>
  <c r="AE62" i="3"/>
  <c r="AF62" i="3"/>
  <c r="AG62" i="3"/>
  <c r="AJ62" i="3"/>
  <c r="AK62" i="3"/>
  <c r="AL62" i="3"/>
  <c r="W63" i="3"/>
  <c r="X63" i="3"/>
  <c r="Y63" i="3"/>
  <c r="Z63" i="3"/>
  <c r="AA63" i="3"/>
  <c r="AB63" i="3"/>
  <c r="AC63" i="3"/>
  <c r="AD63" i="3"/>
  <c r="AE63" i="3"/>
  <c r="AF63" i="3"/>
  <c r="AG63" i="3"/>
  <c r="AJ63" i="3"/>
  <c r="AK63" i="3"/>
  <c r="AL63" i="3"/>
  <c r="S64" i="3"/>
  <c r="W64" i="3" s="1"/>
  <c r="X64" i="3"/>
  <c r="Y64" i="3"/>
  <c r="Z64" i="3"/>
  <c r="AA64" i="3"/>
  <c r="AB64" i="3"/>
  <c r="AC64" i="3"/>
  <c r="AD64" i="3"/>
  <c r="AE64" i="3"/>
  <c r="AF64" i="3"/>
  <c r="AG64" i="3"/>
  <c r="AJ64" i="3"/>
  <c r="AK64" i="3"/>
  <c r="AL64" i="3"/>
  <c r="S65" i="3"/>
  <c r="W65" i="3" s="1"/>
  <c r="X65" i="3"/>
  <c r="Y65" i="3"/>
  <c r="Z65" i="3"/>
  <c r="AA65" i="3"/>
  <c r="AB65" i="3"/>
  <c r="AH65" i="3" s="1"/>
  <c r="AC65" i="3"/>
  <c r="AD65" i="3"/>
  <c r="AE65" i="3"/>
  <c r="AF65" i="3"/>
  <c r="AG65" i="3"/>
  <c r="AJ65" i="3"/>
  <c r="AK65" i="3"/>
  <c r="AL65" i="3"/>
  <c r="S66" i="3"/>
  <c r="W66" i="3" s="1"/>
  <c r="X66" i="3"/>
  <c r="Y66" i="3"/>
  <c r="Z66" i="3"/>
  <c r="AA66" i="3"/>
  <c r="AB66" i="3"/>
  <c r="AC66" i="3"/>
  <c r="AD66" i="3"/>
  <c r="AE66" i="3"/>
  <c r="AF66" i="3"/>
  <c r="AG66" i="3"/>
  <c r="AJ66" i="3"/>
  <c r="AK66" i="3"/>
  <c r="AL66" i="3"/>
  <c r="S67" i="3"/>
  <c r="W67" i="3" s="1"/>
  <c r="X67" i="3"/>
  <c r="Y67" i="3"/>
  <c r="Z67" i="3"/>
  <c r="AA67" i="3"/>
  <c r="AB67" i="3"/>
  <c r="AH67" i="3" s="1"/>
  <c r="AC67" i="3"/>
  <c r="AD67" i="3"/>
  <c r="AE67" i="3"/>
  <c r="AF67" i="3"/>
  <c r="AG67" i="3"/>
  <c r="AJ67" i="3"/>
  <c r="AK67" i="3"/>
  <c r="AL67" i="3"/>
  <c r="W68" i="3"/>
  <c r="X68" i="3"/>
  <c r="Y68" i="3"/>
  <c r="Z68" i="3"/>
  <c r="AA68" i="3"/>
  <c r="AB68" i="3"/>
  <c r="AC68" i="3"/>
  <c r="AD68" i="3"/>
  <c r="AE68" i="3"/>
  <c r="AF68" i="3"/>
  <c r="AG68" i="3"/>
  <c r="AJ68" i="3"/>
  <c r="AK68" i="3"/>
  <c r="AL68" i="3"/>
  <c r="S69" i="3"/>
  <c r="W69" i="3"/>
  <c r="X69" i="3"/>
  <c r="Y69" i="3"/>
  <c r="Z69" i="3"/>
  <c r="AA69" i="3"/>
  <c r="AB69" i="3"/>
  <c r="AC69" i="3"/>
  <c r="AD69" i="3"/>
  <c r="AE69" i="3"/>
  <c r="AF69" i="3"/>
  <c r="AG69" i="3"/>
  <c r="AJ69" i="3"/>
  <c r="AK69" i="3"/>
  <c r="AM69" i="3" s="1"/>
  <c r="AN69" i="3" s="1"/>
  <c r="AL69" i="3"/>
  <c r="S70" i="3"/>
  <c r="W70" i="3" s="1"/>
  <c r="X70" i="3"/>
  <c r="Y70" i="3"/>
  <c r="Z70" i="3"/>
  <c r="AA70" i="3"/>
  <c r="AB70" i="3"/>
  <c r="AC70" i="3"/>
  <c r="AD70" i="3"/>
  <c r="AE70" i="3"/>
  <c r="AF70" i="3"/>
  <c r="AG70" i="3"/>
  <c r="AJ70" i="3"/>
  <c r="AK70" i="3"/>
  <c r="AL70" i="3"/>
  <c r="S71" i="3"/>
  <c r="W71" i="3" s="1"/>
  <c r="X71" i="3"/>
  <c r="Y71" i="3"/>
  <c r="Z71" i="3"/>
  <c r="AA71" i="3"/>
  <c r="AB71" i="3"/>
  <c r="AC71" i="3"/>
  <c r="AD71" i="3"/>
  <c r="AE71" i="3"/>
  <c r="AF71" i="3"/>
  <c r="AG71" i="3"/>
  <c r="AJ71" i="3"/>
  <c r="AK71" i="3"/>
  <c r="AL71" i="3"/>
  <c r="S72" i="3"/>
  <c r="W72" i="3" s="1"/>
  <c r="X72" i="3"/>
  <c r="Y72" i="3"/>
  <c r="Z72" i="3"/>
  <c r="AA72" i="3"/>
  <c r="AB72" i="3"/>
  <c r="AC72" i="3"/>
  <c r="AD72" i="3"/>
  <c r="AE72" i="3"/>
  <c r="AF72" i="3"/>
  <c r="AG72" i="3"/>
  <c r="AJ72" i="3"/>
  <c r="AK72" i="3"/>
  <c r="AL72" i="3"/>
  <c r="W53" i="3"/>
  <c r="X53" i="3"/>
  <c r="Y53" i="3"/>
  <c r="Z53" i="3"/>
  <c r="AA53" i="3"/>
  <c r="AB53" i="3"/>
  <c r="AC53" i="3"/>
  <c r="AD53" i="3"/>
  <c r="AE53" i="3"/>
  <c r="AF53" i="3"/>
  <c r="AG53" i="3"/>
  <c r="AJ53" i="3"/>
  <c r="AK53" i="3"/>
  <c r="AL53" i="3"/>
  <c r="X24" i="3"/>
  <c r="Y24" i="3"/>
  <c r="Z24" i="3"/>
  <c r="AA24" i="3"/>
  <c r="AB24" i="3"/>
  <c r="AC24" i="3"/>
  <c r="AD24" i="3"/>
  <c r="AE24" i="3"/>
  <c r="AF24" i="3"/>
  <c r="AG24" i="3"/>
  <c r="AJ24" i="3"/>
  <c r="AK24" i="3"/>
  <c r="AL24" i="3"/>
  <c r="X25" i="3"/>
  <c r="Y25" i="3"/>
  <c r="Z25" i="3"/>
  <c r="AA25" i="3"/>
  <c r="AB25" i="3"/>
  <c r="AC25" i="3"/>
  <c r="AD25" i="3"/>
  <c r="AE25" i="3"/>
  <c r="AF25" i="3"/>
  <c r="AG25" i="3"/>
  <c r="AJ25" i="3"/>
  <c r="AK25" i="3"/>
  <c r="AL25" i="3"/>
  <c r="X26" i="3"/>
  <c r="Y26" i="3"/>
  <c r="Z26" i="3"/>
  <c r="AA26" i="3"/>
  <c r="AB26" i="3"/>
  <c r="AC26" i="3"/>
  <c r="AD26" i="3"/>
  <c r="AE26" i="3"/>
  <c r="AF26" i="3"/>
  <c r="AG26" i="3"/>
  <c r="AJ26" i="3"/>
  <c r="AK26" i="3"/>
  <c r="AL26" i="3"/>
  <c r="X27" i="3"/>
  <c r="Y27" i="3"/>
  <c r="Z27" i="3"/>
  <c r="AA27" i="3"/>
  <c r="AB27" i="3"/>
  <c r="AC27" i="3"/>
  <c r="AD27" i="3"/>
  <c r="AE27" i="3"/>
  <c r="AF27" i="3"/>
  <c r="AG27" i="3"/>
  <c r="AJ27" i="3"/>
  <c r="AK27" i="3"/>
  <c r="AL27" i="3"/>
  <c r="S27" i="3"/>
  <c r="W27" i="3" s="1"/>
  <c r="S26" i="3"/>
  <c r="W26" i="3" s="1"/>
  <c r="S25" i="3"/>
  <c r="W25" i="3" s="1"/>
  <c r="S24" i="3"/>
  <c r="W24" i="3" s="1"/>
  <c r="W48" i="3"/>
  <c r="X48" i="3"/>
  <c r="Y48" i="3"/>
  <c r="Z48" i="3"/>
  <c r="AA48" i="3"/>
  <c r="AB48" i="3"/>
  <c r="AC48" i="3"/>
  <c r="AD48" i="3"/>
  <c r="AE48" i="3"/>
  <c r="AF48" i="3"/>
  <c r="AG48" i="3"/>
  <c r="AJ48" i="3"/>
  <c r="AK48" i="3"/>
  <c r="AL48" i="3"/>
  <c r="X49" i="3"/>
  <c r="Y49" i="3"/>
  <c r="Z49" i="3"/>
  <c r="AA49" i="3"/>
  <c r="AB49" i="3"/>
  <c r="AC49" i="3"/>
  <c r="AD49" i="3"/>
  <c r="AE49" i="3"/>
  <c r="AF49" i="3"/>
  <c r="AG49" i="3"/>
  <c r="AJ49" i="3"/>
  <c r="AK49" i="3"/>
  <c r="AL49" i="3"/>
  <c r="X50" i="3"/>
  <c r="Y50" i="3"/>
  <c r="Z50" i="3"/>
  <c r="AA50" i="3"/>
  <c r="AB50" i="3"/>
  <c r="AC50" i="3"/>
  <c r="AD50" i="3"/>
  <c r="AE50" i="3"/>
  <c r="AF50" i="3"/>
  <c r="AG50" i="3"/>
  <c r="AJ50" i="3"/>
  <c r="AK50" i="3"/>
  <c r="AL50" i="3"/>
  <c r="X51" i="3"/>
  <c r="Y51" i="3"/>
  <c r="Z51" i="3"/>
  <c r="AA51" i="3"/>
  <c r="AB51" i="3"/>
  <c r="AC51" i="3"/>
  <c r="AD51" i="3"/>
  <c r="AE51" i="3"/>
  <c r="AF51" i="3"/>
  <c r="AG51" i="3"/>
  <c r="AJ51" i="3"/>
  <c r="AK51" i="3"/>
  <c r="AL51" i="3"/>
  <c r="X52" i="3"/>
  <c r="Y52" i="3"/>
  <c r="Z52" i="3"/>
  <c r="AA52" i="3"/>
  <c r="AB52" i="3"/>
  <c r="AC52" i="3"/>
  <c r="AD52" i="3"/>
  <c r="AE52" i="3"/>
  <c r="AF52" i="3"/>
  <c r="AG52" i="3"/>
  <c r="AJ52" i="3"/>
  <c r="AK52" i="3"/>
  <c r="AL52" i="3"/>
  <c r="S52" i="3"/>
  <c r="W52" i="3" s="1"/>
  <c r="S51" i="3"/>
  <c r="W51" i="3" s="1"/>
  <c r="S50" i="3"/>
  <c r="W50" i="3" s="1"/>
  <c r="S49" i="3"/>
  <c r="W49" i="3" s="1"/>
  <c r="X29" i="3"/>
  <c r="Y29" i="3"/>
  <c r="Z29" i="3"/>
  <c r="AA29" i="3"/>
  <c r="AB29" i="3"/>
  <c r="AC29" i="3"/>
  <c r="AD29" i="3"/>
  <c r="AE29" i="3"/>
  <c r="AF29" i="3"/>
  <c r="AG29" i="3"/>
  <c r="AJ29" i="3"/>
  <c r="AK29" i="3"/>
  <c r="AL29" i="3"/>
  <c r="X30" i="3"/>
  <c r="Y30" i="3"/>
  <c r="Z30" i="3"/>
  <c r="AA30" i="3"/>
  <c r="AB30" i="3"/>
  <c r="AC30" i="3"/>
  <c r="AD30" i="3"/>
  <c r="AE30" i="3"/>
  <c r="AF30" i="3"/>
  <c r="AG30" i="3"/>
  <c r="AJ30" i="3"/>
  <c r="AK30" i="3"/>
  <c r="AL30" i="3"/>
  <c r="X31" i="3"/>
  <c r="Y31" i="3"/>
  <c r="Z31" i="3"/>
  <c r="AA31" i="3"/>
  <c r="AB31" i="3"/>
  <c r="AC31" i="3"/>
  <c r="AD31" i="3"/>
  <c r="AE31" i="3"/>
  <c r="AF31" i="3"/>
  <c r="AG31" i="3"/>
  <c r="AJ31" i="3"/>
  <c r="AK31" i="3"/>
  <c r="AL31" i="3"/>
  <c r="X32" i="3"/>
  <c r="Y32" i="3"/>
  <c r="Z32" i="3"/>
  <c r="AA32" i="3"/>
  <c r="AB32" i="3"/>
  <c r="AC32" i="3"/>
  <c r="AD32" i="3"/>
  <c r="AE32" i="3"/>
  <c r="AF32" i="3"/>
  <c r="AG32" i="3"/>
  <c r="AJ32" i="3"/>
  <c r="AK32" i="3"/>
  <c r="AL32" i="3"/>
  <c r="X12" i="3"/>
  <c r="Y12" i="3"/>
  <c r="Z12" i="3"/>
  <c r="AA12" i="3"/>
  <c r="AB12" i="3"/>
  <c r="AC12" i="3"/>
  <c r="AD12" i="3"/>
  <c r="AE12" i="3"/>
  <c r="AF12" i="3"/>
  <c r="AG12" i="3"/>
  <c r="AJ12" i="3"/>
  <c r="AK12" i="3"/>
  <c r="AL12" i="3"/>
  <c r="X19" i="3"/>
  <c r="Y19" i="3"/>
  <c r="Z19" i="3"/>
  <c r="AA19" i="3"/>
  <c r="AB19" i="3"/>
  <c r="AC19" i="3"/>
  <c r="AD19" i="3"/>
  <c r="AE19" i="3"/>
  <c r="AF19" i="3"/>
  <c r="AG19" i="3"/>
  <c r="AJ19" i="3"/>
  <c r="AK19" i="3"/>
  <c r="AL19" i="3"/>
  <c r="X20" i="3"/>
  <c r="Y20" i="3"/>
  <c r="Z20" i="3"/>
  <c r="AA20" i="3"/>
  <c r="AB20" i="3"/>
  <c r="AC20" i="3"/>
  <c r="AD20" i="3"/>
  <c r="AE20" i="3"/>
  <c r="AF20" i="3"/>
  <c r="AG20" i="3"/>
  <c r="AJ20" i="3"/>
  <c r="AK20" i="3"/>
  <c r="AL20" i="3"/>
  <c r="X21" i="3"/>
  <c r="Y21" i="3"/>
  <c r="Z21" i="3"/>
  <c r="AA21" i="3"/>
  <c r="AB21" i="3"/>
  <c r="AC21" i="3"/>
  <c r="AD21" i="3"/>
  <c r="AE21" i="3"/>
  <c r="AF21" i="3"/>
  <c r="AG21" i="3"/>
  <c r="AJ21" i="3"/>
  <c r="AK21" i="3"/>
  <c r="AL21" i="3"/>
  <c r="X22" i="3"/>
  <c r="Y22" i="3"/>
  <c r="Z22" i="3"/>
  <c r="AA22" i="3"/>
  <c r="AB22" i="3"/>
  <c r="AC22" i="3"/>
  <c r="AD22" i="3"/>
  <c r="AE22" i="3"/>
  <c r="AF22" i="3"/>
  <c r="AG22" i="3"/>
  <c r="AJ22" i="3"/>
  <c r="AK22" i="3"/>
  <c r="AL22" i="3"/>
  <c r="X23" i="3"/>
  <c r="Y23" i="3"/>
  <c r="Z23" i="3"/>
  <c r="AA23" i="3"/>
  <c r="AB23" i="3"/>
  <c r="AC23" i="3"/>
  <c r="AD23" i="3"/>
  <c r="AE23" i="3"/>
  <c r="AF23" i="3"/>
  <c r="AG23" i="3"/>
  <c r="AJ23" i="3"/>
  <c r="AK23" i="3"/>
  <c r="AL23" i="3"/>
  <c r="X34" i="3"/>
  <c r="Y34" i="3"/>
  <c r="Z34" i="3"/>
  <c r="AA34" i="3"/>
  <c r="AB34" i="3"/>
  <c r="AC34" i="3"/>
  <c r="AD34" i="3"/>
  <c r="AE34" i="3"/>
  <c r="AF34" i="3"/>
  <c r="AG34" i="3"/>
  <c r="AJ34" i="3"/>
  <c r="AK34" i="3"/>
  <c r="AL34" i="3"/>
  <c r="X35" i="3"/>
  <c r="Y35" i="3"/>
  <c r="Z35" i="3"/>
  <c r="AA35" i="3"/>
  <c r="AB35" i="3"/>
  <c r="AC35" i="3"/>
  <c r="AD35" i="3"/>
  <c r="AE35" i="3"/>
  <c r="AF35" i="3"/>
  <c r="AG35" i="3"/>
  <c r="AJ35" i="3"/>
  <c r="AK35" i="3"/>
  <c r="AL35" i="3"/>
  <c r="X36" i="3"/>
  <c r="Y36" i="3"/>
  <c r="Z36" i="3"/>
  <c r="AA36" i="3"/>
  <c r="AB36" i="3"/>
  <c r="AC36" i="3"/>
  <c r="AD36" i="3"/>
  <c r="AE36" i="3"/>
  <c r="AF36" i="3"/>
  <c r="AG36" i="3"/>
  <c r="AJ36" i="3"/>
  <c r="AK36" i="3"/>
  <c r="AL36" i="3"/>
  <c r="X37" i="3"/>
  <c r="Y37" i="3"/>
  <c r="Z37" i="3"/>
  <c r="AA37" i="3"/>
  <c r="AB37" i="3"/>
  <c r="AC37" i="3"/>
  <c r="AD37" i="3"/>
  <c r="AE37" i="3"/>
  <c r="AF37" i="3"/>
  <c r="AG37" i="3"/>
  <c r="AJ37" i="3"/>
  <c r="AK37" i="3"/>
  <c r="AL37" i="3"/>
  <c r="X38" i="3"/>
  <c r="Y38" i="3"/>
  <c r="Z38" i="3"/>
  <c r="AA38" i="3"/>
  <c r="AB38" i="3"/>
  <c r="AC38" i="3"/>
  <c r="AD38" i="3"/>
  <c r="AE38" i="3"/>
  <c r="AF38" i="3"/>
  <c r="AG38" i="3"/>
  <c r="AJ38" i="3"/>
  <c r="AK38" i="3"/>
  <c r="AL38" i="3"/>
  <c r="X39" i="3"/>
  <c r="Y39" i="3"/>
  <c r="Z39" i="3"/>
  <c r="AA39" i="3"/>
  <c r="AB39" i="3"/>
  <c r="AC39" i="3"/>
  <c r="AD39" i="3"/>
  <c r="AE39" i="3"/>
  <c r="AF39" i="3"/>
  <c r="AG39" i="3"/>
  <c r="AJ39" i="3"/>
  <c r="AK39" i="3"/>
  <c r="AL39" i="3"/>
  <c r="X40" i="3"/>
  <c r="Y40" i="3"/>
  <c r="Z40" i="3"/>
  <c r="AA40" i="3"/>
  <c r="AB40" i="3"/>
  <c r="AC40" i="3"/>
  <c r="AD40" i="3"/>
  <c r="AE40" i="3"/>
  <c r="AF40" i="3"/>
  <c r="AG40" i="3"/>
  <c r="AJ40" i="3"/>
  <c r="AK40" i="3"/>
  <c r="AL40" i="3"/>
  <c r="X41" i="3"/>
  <c r="Y41" i="3"/>
  <c r="Z41" i="3"/>
  <c r="AA41" i="3"/>
  <c r="AB41" i="3"/>
  <c r="AC41" i="3"/>
  <c r="AD41" i="3"/>
  <c r="AE41" i="3"/>
  <c r="AF41" i="3"/>
  <c r="AG41" i="3"/>
  <c r="AJ41" i="3"/>
  <c r="AK41" i="3"/>
  <c r="AL41" i="3"/>
  <c r="X42" i="3"/>
  <c r="Y42" i="3"/>
  <c r="Z42" i="3"/>
  <c r="AA42" i="3"/>
  <c r="AB42" i="3"/>
  <c r="AC42" i="3"/>
  <c r="AD42" i="3"/>
  <c r="AE42" i="3"/>
  <c r="AF42" i="3"/>
  <c r="AG42" i="3"/>
  <c r="AJ42" i="3"/>
  <c r="AK42" i="3"/>
  <c r="AL42" i="3"/>
  <c r="W43" i="3"/>
  <c r="X43" i="3"/>
  <c r="Y43" i="3"/>
  <c r="Z43" i="3"/>
  <c r="AA43" i="3"/>
  <c r="AB43" i="3"/>
  <c r="AC43" i="3"/>
  <c r="AD43" i="3"/>
  <c r="AE43" i="3"/>
  <c r="AF43" i="3"/>
  <c r="AG43" i="3"/>
  <c r="AJ43" i="3"/>
  <c r="AK43" i="3"/>
  <c r="AL43" i="3"/>
  <c r="AM43" i="3" s="1"/>
  <c r="X44" i="3"/>
  <c r="Y44" i="3"/>
  <c r="Z44" i="3"/>
  <c r="AA44" i="3"/>
  <c r="AB44" i="3"/>
  <c r="AC44" i="3"/>
  <c r="AD44" i="3"/>
  <c r="AE44" i="3"/>
  <c r="AF44" i="3"/>
  <c r="AG44" i="3"/>
  <c r="AJ44" i="3"/>
  <c r="AK44" i="3"/>
  <c r="AL44" i="3"/>
  <c r="X45" i="3"/>
  <c r="Y45" i="3"/>
  <c r="Z45" i="3"/>
  <c r="AA45" i="3"/>
  <c r="AB45" i="3"/>
  <c r="AC45" i="3"/>
  <c r="AD45" i="3"/>
  <c r="AE45" i="3"/>
  <c r="AF45" i="3"/>
  <c r="AG45" i="3"/>
  <c r="AJ45" i="3"/>
  <c r="AK45" i="3"/>
  <c r="AL45" i="3"/>
  <c r="X46" i="3"/>
  <c r="Y46" i="3"/>
  <c r="Z46" i="3"/>
  <c r="AA46" i="3"/>
  <c r="AB46" i="3"/>
  <c r="AC46" i="3"/>
  <c r="AD46" i="3"/>
  <c r="AE46" i="3"/>
  <c r="AF46" i="3"/>
  <c r="AG46" i="3"/>
  <c r="AJ46" i="3"/>
  <c r="AK46" i="3"/>
  <c r="AL46" i="3"/>
  <c r="X47" i="3"/>
  <c r="Y47" i="3"/>
  <c r="Z47" i="3"/>
  <c r="AA47" i="3"/>
  <c r="AB47" i="3"/>
  <c r="AC47" i="3"/>
  <c r="AD47" i="3"/>
  <c r="AE47" i="3"/>
  <c r="AF47" i="3"/>
  <c r="AG47" i="3"/>
  <c r="AJ47" i="3"/>
  <c r="AK47" i="3"/>
  <c r="AL47" i="3"/>
  <c r="AM47" i="3" s="1"/>
  <c r="S47" i="3"/>
  <c r="W47" i="3" s="1"/>
  <c r="S46" i="3"/>
  <c r="W46" i="3" s="1"/>
  <c r="S45" i="3"/>
  <c r="W45" i="3" s="1"/>
  <c r="S44" i="3"/>
  <c r="W44" i="3" s="1"/>
  <c r="S42" i="3"/>
  <c r="W42" i="3" s="1"/>
  <c r="S41" i="3"/>
  <c r="W41" i="3" s="1"/>
  <c r="S40" i="3"/>
  <c r="W40" i="3" s="1"/>
  <c r="S39" i="3"/>
  <c r="W39" i="3" s="1"/>
  <c r="S37" i="3"/>
  <c r="W37" i="3" s="1"/>
  <c r="S36" i="3"/>
  <c r="W36" i="3" s="1"/>
  <c r="S35" i="3"/>
  <c r="W35" i="3" s="1"/>
  <c r="S34" i="3"/>
  <c r="W34" i="3" s="1"/>
  <c r="S22" i="3"/>
  <c r="W22" i="3" s="1"/>
  <c r="S21" i="3"/>
  <c r="W21" i="3" s="1"/>
  <c r="S20" i="3"/>
  <c r="W20" i="3" s="1"/>
  <c r="S19" i="3"/>
  <c r="W19" i="3" s="1"/>
  <c r="D7" i="4"/>
  <c r="E7" i="4"/>
  <c r="F7" i="4"/>
  <c r="G7" i="4"/>
  <c r="H7" i="4"/>
  <c r="C7" i="4"/>
  <c r="L6" i="4"/>
  <c r="H6" i="4"/>
  <c r="S31" i="3"/>
  <c r="W31" i="3" s="1"/>
  <c r="S32" i="3"/>
  <c r="W32" i="3" s="1"/>
  <c r="S30" i="3"/>
  <c r="W30" i="3" s="1"/>
  <c r="S29" i="3"/>
  <c r="W29" i="3" s="1"/>
  <c r="AG5" i="3"/>
  <c r="AF5" i="3"/>
  <c r="AB5" i="3"/>
  <c r="AD5" i="3"/>
  <c r="AC5" i="3"/>
  <c r="S12" i="3"/>
  <c r="W12" i="3" s="1"/>
  <c r="S23" i="3"/>
  <c r="W23" i="3" s="1"/>
  <c r="S38" i="3"/>
  <c r="W38" i="3" s="1"/>
  <c r="AN8" i="11" l="1"/>
  <c r="AI16" i="11" s="1"/>
  <c r="AI8" i="11"/>
  <c r="AH16" i="11" s="1"/>
  <c r="AN6" i="11"/>
  <c r="AI14" i="11" s="1"/>
  <c r="AI5" i="11"/>
  <c r="AH13" i="11" s="1"/>
  <c r="AI7" i="11"/>
  <c r="AH15" i="11" s="1"/>
  <c r="AN7" i="11"/>
  <c r="AI15" i="11" s="1"/>
  <c r="AI13" i="11"/>
  <c r="AI6" i="11"/>
  <c r="AH14" i="11" s="1"/>
  <c r="AI9" i="11"/>
  <c r="AH17" i="11" s="1"/>
  <c r="AN9" i="11"/>
  <c r="AI17" i="11" s="1"/>
  <c r="AM70" i="3"/>
  <c r="AM6" i="3"/>
  <c r="AH56" i="3"/>
  <c r="AH7" i="3"/>
  <c r="AM11" i="3"/>
  <c r="AN11" i="3" s="1"/>
  <c r="AN5" i="3"/>
  <c r="AH72" i="3"/>
  <c r="AH70" i="3"/>
  <c r="AM56" i="3"/>
  <c r="AN56" i="3" s="1"/>
  <c r="AM8" i="3"/>
  <c r="AM72" i="3"/>
  <c r="AM63" i="3"/>
  <c r="AN63" i="3" s="1"/>
  <c r="AM59" i="3"/>
  <c r="AN59" i="3" s="1"/>
  <c r="AI59" i="3"/>
  <c r="AM10" i="3"/>
  <c r="AH6" i="3"/>
  <c r="AM66" i="3"/>
  <c r="AN66" i="3" s="1"/>
  <c r="AH64" i="3"/>
  <c r="AH60" i="3"/>
  <c r="AM9" i="3"/>
  <c r="AN9" i="3" s="1"/>
  <c r="AH11" i="3"/>
  <c r="AI70" i="3"/>
  <c r="AI67" i="3"/>
  <c r="AN7" i="3"/>
  <c r="AH68" i="3"/>
  <c r="AI68" i="3"/>
  <c r="AM67" i="3"/>
  <c r="AH66" i="3"/>
  <c r="AI66" i="3"/>
  <c r="AM62" i="3"/>
  <c r="AN62" i="3" s="1"/>
  <c r="AM60" i="3"/>
  <c r="AN60" i="3" s="1"/>
  <c r="AM57" i="3"/>
  <c r="AN57" i="3" s="1"/>
  <c r="AM54" i="3"/>
  <c r="AN54" i="3" s="1"/>
  <c r="AN70" i="3"/>
  <c r="AI6" i="3"/>
  <c r="AH71" i="3"/>
  <c r="AI69" i="3"/>
  <c r="AH63" i="3"/>
  <c r="AI63" i="3"/>
  <c r="AH62" i="3"/>
  <c r="AH61" i="3"/>
  <c r="AI56" i="3"/>
  <c r="AH55" i="3"/>
  <c r="AH10" i="3"/>
  <c r="AI10" i="3"/>
  <c r="AH9" i="3"/>
  <c r="AI9" i="3"/>
  <c r="AH8" i="3"/>
  <c r="AI8" i="3"/>
  <c r="AN6" i="3"/>
  <c r="AI11" i="3"/>
  <c r="AI60" i="3"/>
  <c r="AN10" i="3"/>
  <c r="AN8" i="3"/>
  <c r="AI7" i="3"/>
  <c r="AM7" i="9"/>
  <c r="AM5" i="9"/>
  <c r="AH9" i="9"/>
  <c r="AM9" i="9"/>
  <c r="AN9" i="9" s="1"/>
  <c r="AH6" i="9"/>
  <c r="AH7" i="9"/>
  <c r="AI9" i="9"/>
  <c r="AH8" i="9"/>
  <c r="AH5" i="9"/>
  <c r="AI5" i="9"/>
  <c r="AN5" i="9"/>
  <c r="AN7" i="9"/>
  <c r="AI7" i="9"/>
  <c r="AI6" i="9"/>
  <c r="AN6" i="9"/>
  <c r="AI8" i="9"/>
  <c r="AN8" i="9"/>
  <c r="AJ16" i="8"/>
  <c r="AO16" i="8"/>
  <c r="AJ15" i="8"/>
  <c r="AO15" i="8"/>
  <c r="AI14" i="8"/>
  <c r="AJ14" i="8"/>
  <c r="AO14" i="8"/>
  <c r="AJ13" i="8"/>
  <c r="AO13" i="8"/>
  <c r="AJ11" i="8"/>
  <c r="AO11" i="8"/>
  <c r="AJ9" i="8"/>
  <c r="AO9" i="8"/>
  <c r="AJ8" i="8"/>
  <c r="AO8" i="8"/>
  <c r="AJ7" i="8"/>
  <c r="AO7" i="8"/>
  <c r="AN6" i="8"/>
  <c r="AO6" i="8" s="1"/>
  <c r="AN5" i="8"/>
  <c r="AO5" i="8" s="1"/>
  <c r="AN4" i="8"/>
  <c r="AJ4" i="8"/>
  <c r="AO4" i="8"/>
  <c r="AI4" i="8"/>
  <c r="AI5" i="8"/>
  <c r="AJ5" i="8"/>
  <c r="AI6" i="8"/>
  <c r="AJ6" i="8"/>
  <c r="AI72" i="3"/>
  <c r="AM71" i="3"/>
  <c r="AN71" i="3" s="1"/>
  <c r="AM68" i="3"/>
  <c r="AN68" i="3" s="1"/>
  <c r="AI65" i="3"/>
  <c r="AM64" i="3"/>
  <c r="AN64" i="3" s="1"/>
  <c r="AI62" i="3"/>
  <c r="AM61" i="3"/>
  <c r="AN61" i="3" s="1"/>
  <c r="AM58" i="3"/>
  <c r="AN58" i="3" s="1"/>
  <c r="AM55" i="3"/>
  <c r="AN55" i="3" s="1"/>
  <c r="AN72" i="3"/>
  <c r="AN67" i="3"/>
  <c r="AM65" i="3"/>
  <c r="AN65" i="3" s="1"/>
  <c r="AH58" i="3"/>
  <c r="AM53" i="3"/>
  <c r="AN53" i="3" s="1"/>
  <c r="AH69" i="3"/>
  <c r="AH59" i="3"/>
  <c r="AI58" i="3"/>
  <c r="AH57" i="3"/>
  <c r="AI57" i="3"/>
  <c r="AH54" i="3"/>
  <c r="AH26" i="7"/>
  <c r="AH25" i="7"/>
  <c r="AN24" i="7"/>
  <c r="AI24" i="7"/>
  <c r="AI27" i="7"/>
  <c r="AN27" i="7"/>
  <c r="AH18" i="7"/>
  <c r="AH10" i="7"/>
  <c r="AM7" i="7"/>
  <c r="AH8" i="7"/>
  <c r="AM11" i="7"/>
  <c r="AN11" i="7" s="1"/>
  <c r="AM12" i="7"/>
  <c r="AN12" i="7" s="1"/>
  <c r="AM17" i="7"/>
  <c r="AN17" i="7" s="1"/>
  <c r="AM19" i="7"/>
  <c r="AN19" i="7" s="1"/>
  <c r="AH6" i="7"/>
  <c r="AH9" i="7"/>
  <c r="AM4" i="7"/>
  <c r="AN4" i="7" s="1"/>
  <c r="AH7" i="7"/>
  <c r="AM13" i="7"/>
  <c r="AM15" i="7"/>
  <c r="AN15" i="7" s="1"/>
  <c r="AM18" i="7"/>
  <c r="AN18" i="7" s="1"/>
  <c r="AH19" i="7"/>
  <c r="AN9" i="7"/>
  <c r="AI7" i="7"/>
  <c r="AN7" i="7"/>
  <c r="AI9" i="7"/>
  <c r="AH5" i="7"/>
  <c r="AI6" i="7"/>
  <c r="AH14" i="7"/>
  <c r="AH16" i="7"/>
  <c r="AI17" i="7"/>
  <c r="AH4" i="7"/>
  <c r="AM6" i="7"/>
  <c r="AN6" i="7" s="1"/>
  <c r="AM8" i="7"/>
  <c r="AN8" i="7" s="1"/>
  <c r="AH13" i="7"/>
  <c r="AH15" i="7"/>
  <c r="AH17" i="7"/>
  <c r="AI15" i="7"/>
  <c r="AM5" i="7"/>
  <c r="AN5" i="7" s="1"/>
  <c r="AM10" i="7"/>
  <c r="AN10" i="7" s="1"/>
  <c r="AH11" i="7"/>
  <c r="AH12" i="7"/>
  <c r="AM14" i="7"/>
  <c r="AN14" i="7" s="1"/>
  <c r="AM16" i="7"/>
  <c r="AN16" i="7" s="1"/>
  <c r="AI13" i="7"/>
  <c r="AI18" i="7"/>
  <c r="AI4" i="7"/>
  <c r="AI8" i="7"/>
  <c r="AI12" i="7"/>
  <c r="AI14" i="7"/>
  <c r="AI16" i="7"/>
  <c r="AI19" i="7"/>
  <c r="AN13" i="7"/>
  <c r="AI11" i="7"/>
  <c r="AI5" i="7"/>
  <c r="AI10" i="7"/>
  <c r="AI54" i="3"/>
  <c r="AI71" i="3"/>
  <c r="AI64" i="3"/>
  <c r="AI61" i="3"/>
  <c r="AI55" i="3"/>
  <c r="AM52" i="3"/>
  <c r="AN52" i="3" s="1"/>
  <c r="AM45" i="3"/>
  <c r="AN45" i="3" s="1"/>
  <c r="AM37" i="3"/>
  <c r="AM23" i="3"/>
  <c r="AN23" i="3" s="1"/>
  <c r="AI20" i="3"/>
  <c r="AI21" i="3"/>
  <c r="AH53" i="3"/>
  <c r="AI53" i="3"/>
  <c r="AM31" i="3"/>
  <c r="AN31" i="3" s="1"/>
  <c r="AH30" i="3"/>
  <c r="AH27" i="3"/>
  <c r="AM24" i="3"/>
  <c r="AN24" i="3" s="1"/>
  <c r="AM39" i="3"/>
  <c r="AN39" i="3" s="1"/>
  <c r="AM35" i="3"/>
  <c r="AN35" i="3" s="1"/>
  <c r="AH35" i="3"/>
  <c r="AM21" i="3"/>
  <c r="AN21" i="3" s="1"/>
  <c r="AM32" i="3"/>
  <c r="AN32" i="3" s="1"/>
  <c r="AM51" i="3"/>
  <c r="AN51" i="3" s="1"/>
  <c r="AH51" i="3"/>
  <c r="AM49" i="3"/>
  <c r="AN49" i="3" s="1"/>
  <c r="AN43" i="3"/>
  <c r="AI43" i="3"/>
  <c r="AH52" i="3"/>
  <c r="AH50" i="3"/>
  <c r="AM48" i="3"/>
  <c r="AN48" i="3" s="1"/>
  <c r="AM26" i="3"/>
  <c r="AN26" i="3" s="1"/>
  <c r="AH23" i="3"/>
  <c r="AH19" i="3"/>
  <c r="AM25" i="3"/>
  <c r="AN25" i="3" s="1"/>
  <c r="AH21" i="3"/>
  <c r="AN47" i="3"/>
  <c r="AI25" i="3"/>
  <c r="AM30" i="3"/>
  <c r="AN30" i="3" s="1"/>
  <c r="AI50" i="3"/>
  <c r="AN37" i="3"/>
  <c r="AI51" i="3"/>
  <c r="AH22" i="3"/>
  <c r="AI22" i="3"/>
  <c r="AH32" i="3"/>
  <c r="AH26" i="3"/>
  <c r="AI26" i="3"/>
  <c r="AH25" i="3"/>
  <c r="AH24" i="3"/>
  <c r="AI24" i="3"/>
  <c r="AI47" i="3"/>
  <c r="AI45" i="3"/>
  <c r="AI37" i="3"/>
  <c r="AI52" i="3"/>
  <c r="AI27" i="3"/>
  <c r="AM41" i="3"/>
  <c r="AN41" i="3" s="1"/>
  <c r="AI41" i="3"/>
  <c r="AM34" i="3"/>
  <c r="AN34" i="3" s="1"/>
  <c r="AM50" i="3"/>
  <c r="AN50" i="3" s="1"/>
  <c r="AH49" i="3"/>
  <c r="AI49" i="3"/>
  <c r="AH48" i="3"/>
  <c r="AI48" i="3"/>
  <c r="AM27" i="3"/>
  <c r="AN27" i="3" s="1"/>
  <c r="AM22" i="3"/>
  <c r="AN22" i="3" s="1"/>
  <c r="AM29" i="3"/>
  <c r="AN29" i="3" s="1"/>
  <c r="AH47" i="3"/>
  <c r="AH46" i="3"/>
  <c r="AI46" i="3"/>
  <c r="AH45" i="3"/>
  <c r="AH43" i="3"/>
  <c r="AH42" i="3"/>
  <c r="AI42" i="3"/>
  <c r="AH41" i="3"/>
  <c r="AH40" i="3"/>
  <c r="AI40" i="3"/>
  <c r="AH39" i="3"/>
  <c r="AH38" i="3"/>
  <c r="AI38" i="3"/>
  <c r="AH37" i="3"/>
  <c r="AH36" i="3"/>
  <c r="AI36" i="3"/>
  <c r="AM20" i="3"/>
  <c r="AN20" i="3" s="1"/>
  <c r="AI19" i="3"/>
  <c r="AH12" i="3"/>
  <c r="AI12" i="3"/>
  <c r="AI23" i="3"/>
  <c r="AI30" i="3"/>
  <c r="AH20" i="3"/>
  <c r="AM46" i="3"/>
  <c r="AN46" i="3" s="1"/>
  <c r="AM44" i="3"/>
  <c r="AN44" i="3" s="1"/>
  <c r="AM42" i="3"/>
  <c r="AN42" i="3" s="1"/>
  <c r="AM40" i="3"/>
  <c r="AN40" i="3" s="1"/>
  <c r="AM38" i="3"/>
  <c r="AN38" i="3" s="1"/>
  <c r="AM36" i="3"/>
  <c r="AN36" i="3" s="1"/>
  <c r="AI35" i="3"/>
  <c r="AM19" i="3"/>
  <c r="AN19" i="3" s="1"/>
  <c r="AM12" i="3"/>
  <c r="AN12" i="3" s="1"/>
  <c r="AI32" i="3"/>
  <c r="AH31" i="3"/>
  <c r="AI31" i="3"/>
  <c r="AH44" i="3"/>
  <c r="AI44" i="3"/>
  <c r="AI39" i="3"/>
  <c r="AH34" i="3"/>
  <c r="AI34" i="3"/>
  <c r="AH29" i="3"/>
  <c r="AI29" i="3"/>
  <c r="E6" i="1"/>
  <c r="C6" i="1"/>
  <c r="D6" i="1"/>
  <c r="B6" i="1"/>
  <c r="Y12" i="11" l="1"/>
  <c r="AI18" i="11"/>
  <c r="U12" i="11"/>
  <c r="V12" i="11" s="1"/>
  <c r="AH18" i="11"/>
  <c r="U16" i="3"/>
  <c r="V16" i="3" s="1"/>
  <c r="Y16" i="3"/>
  <c r="U12" i="9"/>
  <c r="V12" i="9" s="1"/>
  <c r="AJ12" i="8"/>
  <c r="AQ15" i="8"/>
  <c r="AQ20" i="8" s="1"/>
  <c r="AO12" i="8"/>
  <c r="X20" i="8" s="1"/>
  <c r="AR15" i="8"/>
  <c r="AR20" i="8"/>
  <c r="T20" i="8" l="1"/>
  <c r="U20" i="8" s="1"/>
</calcChain>
</file>

<file path=xl/sharedStrings.xml><?xml version="1.0" encoding="utf-8"?>
<sst xmlns="http://schemas.openxmlformats.org/spreadsheetml/2006/main" count="431" uniqueCount="144">
  <si>
    <t>input buffer</t>
    <phoneticPr fontId="2" type="noConversion"/>
  </si>
  <si>
    <t>weight buffer</t>
    <phoneticPr fontId="2" type="noConversion"/>
  </si>
  <si>
    <t>global buffer</t>
    <phoneticPr fontId="2" type="noConversion"/>
  </si>
  <si>
    <t>dwd</t>
    <phoneticPr fontId="2" type="noConversion"/>
  </si>
  <si>
    <t>size</t>
    <phoneticPr fontId="2" type="noConversion"/>
  </si>
  <si>
    <t>bank</t>
    <phoneticPr fontId="2" type="noConversion"/>
  </si>
  <si>
    <t>total memory (KB)</t>
    <phoneticPr fontId="2" type="noConversion"/>
  </si>
  <si>
    <t>tw</t>
    <phoneticPr fontId="2" type="noConversion"/>
  </si>
  <si>
    <t>th</t>
    <phoneticPr fontId="2" type="noConversion"/>
  </si>
  <si>
    <t>pch</t>
    <phoneticPr fontId="2" type="noConversion"/>
  </si>
  <si>
    <t>xb</t>
    <phoneticPr fontId="2" type="noConversion"/>
  </si>
  <si>
    <t>wb</t>
    <phoneticPr fontId="2" type="noConversion"/>
  </si>
  <si>
    <t>ab</t>
    <phoneticPr fontId="2" type="noConversion"/>
  </si>
  <si>
    <t>ob</t>
    <phoneticPr fontId="2" type="noConversion"/>
  </si>
  <si>
    <t>ibuf row</t>
    <phoneticPr fontId="2" type="noConversion"/>
  </si>
  <si>
    <t>wbuf size</t>
    <phoneticPr fontId="2" type="noConversion"/>
  </si>
  <si>
    <t>pm</t>
    <phoneticPr fontId="2" type="noConversion"/>
  </si>
  <si>
    <t>gb size</t>
    <phoneticPr fontId="2" type="noConversion"/>
  </si>
  <si>
    <t>R</t>
    <phoneticPr fontId="2" type="noConversion"/>
  </si>
  <si>
    <t>S</t>
    <phoneticPr fontId="2" type="noConversion"/>
  </si>
  <si>
    <t>Tm</t>
    <phoneticPr fontId="2" type="noConversion"/>
  </si>
  <si>
    <t>Tb</t>
    <phoneticPr fontId="2" type="noConversion"/>
  </si>
  <si>
    <t>psum mode</t>
    <phoneticPr fontId="2" type="noConversion"/>
  </si>
  <si>
    <t>weight size</t>
    <phoneticPr fontId="2" type="noConversion"/>
  </si>
  <si>
    <t>input size</t>
    <phoneticPr fontId="2" type="noConversion"/>
  </si>
  <si>
    <t>psum size</t>
    <phoneticPr fontId="2" type="noConversion"/>
  </si>
  <si>
    <t>output size</t>
    <phoneticPr fontId="2" type="noConversion"/>
  </si>
  <si>
    <t>ibuf size</t>
    <phoneticPr fontId="2" type="noConversion"/>
  </si>
  <si>
    <t>C</t>
    <phoneticPr fontId="2" type="noConversion"/>
  </si>
  <si>
    <t>C'</t>
    <phoneticPr fontId="2" type="noConversion"/>
  </si>
  <si>
    <t>off-chip access</t>
    <phoneticPr fontId="2" type="noConversion"/>
  </si>
  <si>
    <t>H'</t>
    <phoneticPr fontId="2" type="noConversion"/>
  </si>
  <si>
    <t>W'</t>
    <phoneticPr fontId="2" type="noConversion"/>
  </si>
  <si>
    <t>E</t>
    <phoneticPr fontId="2" type="noConversion"/>
  </si>
  <si>
    <t>F</t>
    <phoneticPr fontId="2" type="noConversion"/>
  </si>
  <si>
    <t>spatial tiles</t>
    <phoneticPr fontId="2" type="noConversion"/>
  </si>
  <si>
    <t>batch tiles</t>
    <phoneticPr fontId="2" type="noConversion"/>
  </si>
  <si>
    <t>channel tiles</t>
    <phoneticPr fontId="2" type="noConversion"/>
  </si>
  <si>
    <t>M</t>
    <phoneticPr fontId="2" type="noConversion"/>
  </si>
  <si>
    <t>filter tiles</t>
    <phoneticPr fontId="2" type="noConversion"/>
  </si>
  <si>
    <t>alexconv2</t>
    <phoneticPr fontId="2" type="noConversion"/>
  </si>
  <si>
    <t>alexconv1</t>
    <phoneticPr fontId="2" type="noConversion"/>
  </si>
  <si>
    <t>alexconv1'</t>
    <phoneticPr fontId="2" type="noConversion"/>
  </si>
  <si>
    <t>old alexconv5</t>
    <phoneticPr fontId="2" type="noConversion"/>
  </si>
  <si>
    <t>old alexconv4</t>
    <phoneticPr fontId="2" type="noConversion"/>
  </si>
  <si>
    <t>old alexconv3</t>
    <phoneticPr fontId="2" type="noConversion"/>
  </si>
  <si>
    <t>spad size</t>
    <phoneticPr fontId="2" type="noConversion"/>
  </si>
  <si>
    <t>conv5_6b</t>
    <phoneticPr fontId="2" type="noConversion"/>
  </si>
  <si>
    <t>pe cycle</t>
    <phoneticPr fontId="2" type="noConversion"/>
  </si>
  <si>
    <t>pe pass</t>
    <phoneticPr fontId="2" type="noConversion"/>
  </si>
  <si>
    <t>tm tile</t>
    <phoneticPr fontId="2" type="noConversion"/>
  </si>
  <si>
    <t>th tile</t>
    <phoneticPr fontId="2" type="noConversion"/>
  </si>
  <si>
    <t>prcessing time</t>
    <phoneticPr fontId="2" type="noConversion"/>
  </si>
  <si>
    <t>tech nand</t>
    <phoneticPr fontId="2" type="noConversion"/>
  </si>
  <si>
    <t>PE area</t>
    <phoneticPr fontId="2" type="noConversion"/>
  </si>
  <si>
    <t>DPC</t>
    <phoneticPr fontId="2" type="noConversion"/>
  </si>
  <si>
    <t>FS</t>
    <phoneticPr fontId="2" type="noConversion"/>
  </si>
  <si>
    <t>MS</t>
    <phoneticPr fontId="2" type="noConversion"/>
  </si>
  <si>
    <t>SS</t>
    <phoneticPr fontId="2" type="noConversion"/>
  </si>
  <si>
    <t>PS</t>
    <phoneticPr fontId="2" type="noConversion"/>
  </si>
  <si>
    <t>IPAD</t>
    <phoneticPr fontId="2" type="noConversion"/>
  </si>
  <si>
    <t>PPAD</t>
    <phoneticPr fontId="2" type="noConversion"/>
  </si>
  <si>
    <t>WPAD</t>
    <phoneticPr fontId="2" type="noConversion"/>
  </si>
  <si>
    <t>PAD</t>
    <phoneticPr fontId="2" type="noConversion"/>
  </si>
  <si>
    <t>total</t>
    <phoneticPr fontId="2" type="noConversion"/>
  </si>
  <si>
    <t>percent</t>
    <phoneticPr fontId="2" type="noConversion"/>
  </si>
  <si>
    <t>alexconv5</t>
    <phoneticPr fontId="2" type="noConversion"/>
  </si>
  <si>
    <t>power</t>
    <phoneticPr fontId="2" type="noConversion"/>
  </si>
  <si>
    <t>4b</t>
    <phoneticPr fontId="2" type="noConversion"/>
  </si>
  <si>
    <t>power</t>
    <phoneticPr fontId="2" type="noConversion"/>
  </si>
  <si>
    <t>stall</t>
    <phoneticPr fontId="2" type="noConversion"/>
  </si>
  <si>
    <t>B</t>
    <phoneticPr fontId="2" type="noConversion"/>
  </si>
  <si>
    <t>8b</t>
    <phoneticPr fontId="2" type="noConversion"/>
  </si>
  <si>
    <t>2b</t>
    <phoneticPr fontId="2" type="noConversion"/>
  </si>
  <si>
    <t>1b</t>
    <phoneticPr fontId="2" type="noConversion"/>
  </si>
  <si>
    <t>XNOR</t>
    <phoneticPr fontId="2" type="noConversion"/>
  </si>
  <si>
    <t>conv5_8b</t>
    <phoneticPr fontId="2" type="noConversion"/>
  </si>
  <si>
    <t>conv5_8b</t>
    <phoneticPr fontId="2" type="noConversion"/>
  </si>
  <si>
    <t>conv5_4b</t>
    <phoneticPr fontId="2" type="noConversion"/>
  </si>
  <si>
    <t>conv5_4b</t>
    <phoneticPr fontId="2" type="noConversion"/>
  </si>
  <si>
    <t>conv5_3b</t>
    <phoneticPr fontId="2" type="noConversion"/>
  </si>
  <si>
    <t>conv5_3b</t>
    <phoneticPr fontId="2" type="noConversion"/>
  </si>
  <si>
    <t>conv5_3b</t>
    <phoneticPr fontId="2" type="noConversion"/>
  </si>
  <si>
    <t>conv5_1b</t>
    <phoneticPr fontId="2" type="noConversion"/>
  </si>
  <si>
    <t>conv5_1b</t>
    <phoneticPr fontId="2" type="noConversion"/>
  </si>
  <si>
    <t>conv5_2b</t>
    <phoneticPr fontId="2" type="noConversion"/>
  </si>
  <si>
    <t>conv5_7b</t>
    <phoneticPr fontId="2" type="noConversion"/>
  </si>
  <si>
    <t>processing cycle</t>
    <phoneticPr fontId="2" type="noConversion"/>
  </si>
  <si>
    <t>conv5_4_2</t>
    <phoneticPr fontId="2" type="noConversion"/>
  </si>
  <si>
    <t>conv5_2_4</t>
    <phoneticPr fontId="2" type="noConversion"/>
  </si>
  <si>
    <t>conv5_8_4</t>
    <phoneticPr fontId="2" type="noConversion"/>
  </si>
  <si>
    <t>conv5_4_8</t>
    <phoneticPr fontId="2" type="noConversion"/>
  </si>
  <si>
    <t>conv5_6_3</t>
    <phoneticPr fontId="2" type="noConversion"/>
  </si>
  <si>
    <t>conv5_6_4</t>
    <phoneticPr fontId="2" type="noConversion"/>
  </si>
  <si>
    <t>vgg1</t>
    <phoneticPr fontId="2" type="noConversion"/>
  </si>
  <si>
    <t>vgg1-2</t>
    <phoneticPr fontId="2" type="noConversion"/>
  </si>
  <si>
    <t>vgg2-1</t>
    <phoneticPr fontId="2" type="noConversion"/>
  </si>
  <si>
    <t>pool</t>
    <phoneticPr fontId="2" type="noConversion"/>
  </si>
  <si>
    <t>E</t>
    <phoneticPr fontId="2" type="noConversion"/>
  </si>
  <si>
    <t>vgg2-2</t>
    <phoneticPr fontId="2" type="noConversion"/>
  </si>
  <si>
    <t>vgg3-1</t>
    <phoneticPr fontId="2" type="noConversion"/>
  </si>
  <si>
    <t>vgg3-2</t>
    <phoneticPr fontId="2" type="noConversion"/>
  </si>
  <si>
    <t>vgg3-3</t>
    <phoneticPr fontId="2" type="noConversion"/>
  </si>
  <si>
    <t>vgg4-1</t>
    <phoneticPr fontId="2" type="noConversion"/>
  </si>
  <si>
    <t>vgg4-2</t>
    <phoneticPr fontId="2" type="noConversion"/>
  </si>
  <si>
    <t>vgg4-3</t>
    <phoneticPr fontId="2" type="noConversion"/>
  </si>
  <si>
    <t>vgg5-1</t>
    <phoneticPr fontId="2" type="noConversion"/>
  </si>
  <si>
    <t>vgg5-2</t>
    <phoneticPr fontId="2" type="noConversion"/>
  </si>
  <si>
    <t>vgg5-3</t>
    <phoneticPr fontId="2" type="noConversion"/>
  </si>
  <si>
    <t>power</t>
    <phoneticPr fontId="2" type="noConversion"/>
  </si>
  <si>
    <t>PE</t>
    <phoneticPr fontId="2" type="noConversion"/>
  </si>
  <si>
    <t>global buffer</t>
    <phoneticPr fontId="2" type="noConversion"/>
  </si>
  <si>
    <t>Weight buffer</t>
    <phoneticPr fontId="2" type="noConversion"/>
  </si>
  <si>
    <t>Input buffer</t>
    <phoneticPr fontId="2" type="noConversion"/>
  </si>
  <si>
    <t>area</t>
    <phoneticPr fontId="2" type="noConversion"/>
  </si>
  <si>
    <t>norm term</t>
    <phoneticPr fontId="2" type="noConversion"/>
  </si>
  <si>
    <t>global buffer only</t>
    <phoneticPr fontId="2" type="noConversion"/>
  </si>
  <si>
    <t>buffer hierarchy</t>
    <phoneticPr fontId="2" type="noConversion"/>
  </si>
  <si>
    <t>scaling</t>
    <phoneticPr fontId="2" type="noConversion"/>
  </si>
  <si>
    <t>PE</t>
    <phoneticPr fontId="2" type="noConversion"/>
  </si>
  <si>
    <t>input buffer</t>
    <phoneticPr fontId="2" type="noConversion"/>
  </si>
  <si>
    <t>weight buffer</t>
    <phoneticPr fontId="2" type="noConversion"/>
  </si>
  <si>
    <t>global buffer</t>
    <phoneticPr fontId="2" type="noConversion"/>
  </si>
  <si>
    <t>PAD</t>
    <phoneticPr fontId="2" type="noConversion"/>
  </si>
  <si>
    <t>PE Logic</t>
    <phoneticPr fontId="2" type="noConversion"/>
  </si>
  <si>
    <t>total power</t>
    <phoneticPr fontId="2" type="noConversion"/>
  </si>
  <si>
    <t>time</t>
    <phoneticPr fontId="2" type="noConversion"/>
  </si>
  <si>
    <t>fps</t>
    <phoneticPr fontId="2" type="noConversion"/>
  </si>
  <si>
    <t>avg power</t>
    <phoneticPr fontId="2" type="noConversion"/>
  </si>
  <si>
    <t>avgpower</t>
    <phoneticPr fontId="2" type="noConversion"/>
  </si>
  <si>
    <t>time</t>
    <phoneticPr fontId="2" type="noConversion"/>
  </si>
  <si>
    <t>fps</t>
    <phoneticPr fontId="2" type="noConversion"/>
  </si>
  <si>
    <t>total</t>
    <phoneticPr fontId="2" type="noConversion"/>
  </si>
  <si>
    <t>entire system</t>
    <phoneticPr fontId="2" type="noConversion"/>
  </si>
  <si>
    <t>16x buffer</t>
    <phoneticPr fontId="2" type="noConversion"/>
  </si>
  <si>
    <t>chip total</t>
    <phoneticPr fontId="2" type="noConversion"/>
  </si>
  <si>
    <t xml:space="preserve">   </t>
    <phoneticPr fontId="2" type="noConversion"/>
  </si>
  <si>
    <t>time 200M</t>
    <phoneticPr fontId="2" type="noConversion"/>
  </si>
  <si>
    <t>access MB</t>
    <phoneticPr fontId="2" type="noConversion"/>
  </si>
  <si>
    <t>toal old</t>
    <phoneticPr fontId="2" type="noConversion"/>
  </si>
  <si>
    <t>access MB</t>
    <phoneticPr fontId="2" type="noConversion"/>
  </si>
  <si>
    <t xml:space="preserve">time </t>
    <phoneticPr fontId="2" type="noConversion"/>
  </si>
  <si>
    <t>access MB</t>
    <phoneticPr fontId="2" type="noConversion"/>
  </si>
  <si>
    <t xml:space="preserve">time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</si>
</sst>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0" formatCode="0.00_);[Red]\(0.00\)"/>
    <numFmt numFmtId="181" formatCode="0.00_ "/>
    <numFmt numFmtId="184" formatCode="0.0000_);[Red]\(0.0000\)"/>
  </numFmts>
  <fonts count="3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1" fillId="0" borderId="0" xfId="1">
      <alignment vertical="center"/>
    </xf>
    <xf numFmtId="180" fontId="0" fillId="0" borderId="0" xfId="0" applyNumberFormat="1"/>
    <xf numFmtId="0" fontId="1" fillId="0" borderId="0" xfId="1" applyFill="1">
      <alignment vertical="center"/>
    </xf>
    <xf numFmtId="0" fontId="0" fillId="0" borderId="0" xfId="0" applyNumberFormat="1"/>
    <xf numFmtId="18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84" fontId="0" fillId="0" borderId="0" xfId="0" applyNumberFormat="1"/>
    <xf numFmtId="0" fontId="0" fillId="0" borderId="0" xfId="0" applyFill="1"/>
    <xf numFmtId="0" fontId="0" fillId="5" borderId="0" xfId="0" applyFill="1"/>
    <xf numFmtId="0" fontId="0" fillId="6" borderId="0" xfId="0" applyFill="1"/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>
                <a:shade val="58000"/>
              </a:schemeClr>
            </a:solidFill>
            <a:ln/>
            <a:effectLst/>
            <a:sp3d/>
          </c:spPr>
          <c:cat>
            <c:numRef>
              <c:f>figures!$D$3:$D$22</c:f>
              <c:numCache>
                <c:formatCode>0.00_ </c:formatCode>
                <c:ptCount val="20"/>
                <c:pt idx="0">
                  <c:v>-3.7803696540795699</c:v>
                </c:pt>
                <c:pt idx="1">
                  <c:v>-3.3962363705646901</c:v>
                </c:pt>
                <c:pt idx="2">
                  <c:v>-3.0121030870498</c:v>
                </c:pt>
                <c:pt idx="3">
                  <c:v>-2.6279698035349202</c:v>
                </c:pt>
                <c:pt idx="4">
                  <c:v>-2.2438365200200301</c:v>
                </c:pt>
                <c:pt idx="5">
                  <c:v>-1.85970323650514</c:v>
                </c:pt>
                <c:pt idx="6">
                  <c:v>-1.4755699529902599</c:v>
                </c:pt>
                <c:pt idx="7">
                  <c:v>-1.0914366694753701</c:v>
                </c:pt>
                <c:pt idx="8">
                  <c:v>-0.70730338596049203</c:v>
                </c:pt>
                <c:pt idx="9">
                  <c:v>-0.32317010244560601</c:v>
                </c:pt>
                <c:pt idx="10">
                  <c:v>6.0963181069278699E-2</c:v>
                </c:pt>
                <c:pt idx="11">
                  <c:v>0.44509646458416402</c:v>
                </c:pt>
                <c:pt idx="12">
                  <c:v>0.82922974809905003</c:v>
                </c:pt>
                <c:pt idx="13">
                  <c:v>1.2133630316139301</c:v>
                </c:pt>
                <c:pt idx="14">
                  <c:v>1.59749631512882</c:v>
                </c:pt>
                <c:pt idx="15">
                  <c:v>1.9816295986437</c:v>
                </c:pt>
                <c:pt idx="16">
                  <c:v>2.3657628821585899</c:v>
                </c:pt>
                <c:pt idx="17">
                  <c:v>2.7498961656734702</c:v>
                </c:pt>
                <c:pt idx="18">
                  <c:v>3.1340294491883598</c:v>
                </c:pt>
                <c:pt idx="19">
                  <c:v>3.5181627327032401</c:v>
                </c:pt>
              </c:numCache>
            </c:numRef>
          </c:cat>
          <c:val>
            <c:numRef>
              <c:f>figures!$E$3:$E$22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E-4C38-839E-65A9DC7FAEB3}"/>
            </c:ext>
          </c:extLst>
        </c:ser>
        <c:ser>
          <c:idx val="1"/>
          <c:order val="1"/>
          <c:spPr>
            <a:solidFill>
              <a:schemeClr val="accent1">
                <a:shade val="86000"/>
              </a:schemeClr>
            </a:solidFill>
            <a:ln/>
            <a:effectLst/>
            <a:sp3d/>
          </c:spPr>
          <c:cat>
            <c:numRef>
              <c:f>figures!$D$3:$D$22</c:f>
              <c:numCache>
                <c:formatCode>0.00_ </c:formatCode>
                <c:ptCount val="20"/>
                <c:pt idx="0">
                  <c:v>-3.7803696540795699</c:v>
                </c:pt>
                <c:pt idx="1">
                  <c:v>-3.3962363705646901</c:v>
                </c:pt>
                <c:pt idx="2">
                  <c:v>-3.0121030870498</c:v>
                </c:pt>
                <c:pt idx="3">
                  <c:v>-2.6279698035349202</c:v>
                </c:pt>
                <c:pt idx="4">
                  <c:v>-2.2438365200200301</c:v>
                </c:pt>
                <c:pt idx="5">
                  <c:v>-1.85970323650514</c:v>
                </c:pt>
                <c:pt idx="6">
                  <c:v>-1.4755699529902599</c:v>
                </c:pt>
                <c:pt idx="7">
                  <c:v>-1.0914366694753701</c:v>
                </c:pt>
                <c:pt idx="8">
                  <c:v>-0.70730338596049203</c:v>
                </c:pt>
                <c:pt idx="9">
                  <c:v>-0.32317010244560601</c:v>
                </c:pt>
                <c:pt idx="10">
                  <c:v>6.0963181069278699E-2</c:v>
                </c:pt>
                <c:pt idx="11">
                  <c:v>0.44509646458416402</c:v>
                </c:pt>
                <c:pt idx="12">
                  <c:v>0.82922974809905003</c:v>
                </c:pt>
                <c:pt idx="13">
                  <c:v>1.2133630316139301</c:v>
                </c:pt>
                <c:pt idx="14">
                  <c:v>1.59749631512882</c:v>
                </c:pt>
                <c:pt idx="15">
                  <c:v>1.9816295986437</c:v>
                </c:pt>
                <c:pt idx="16">
                  <c:v>2.3657628821585899</c:v>
                </c:pt>
                <c:pt idx="17">
                  <c:v>2.7498961656734702</c:v>
                </c:pt>
                <c:pt idx="18">
                  <c:v>3.1340294491883598</c:v>
                </c:pt>
                <c:pt idx="19">
                  <c:v>3.5181627327032401</c:v>
                </c:pt>
              </c:numCache>
            </c:numRef>
          </c:cat>
          <c:val>
            <c:numRef>
              <c:f>figures!$F$3:$F$22</c:f>
              <c:numCache>
                <c:formatCode>General</c:formatCode>
                <c:ptCount val="20"/>
                <c:pt idx="0">
                  <c:v>4</c:v>
                </c:pt>
                <c:pt idx="1">
                  <c:v>14</c:v>
                </c:pt>
                <c:pt idx="2">
                  <c:v>34</c:v>
                </c:pt>
                <c:pt idx="3">
                  <c:v>91</c:v>
                </c:pt>
                <c:pt idx="4">
                  <c:v>206</c:v>
                </c:pt>
                <c:pt idx="5">
                  <c:v>426</c:v>
                </c:pt>
                <c:pt idx="6">
                  <c:v>667</c:v>
                </c:pt>
                <c:pt idx="7">
                  <c:v>1095</c:v>
                </c:pt>
                <c:pt idx="8">
                  <c:v>1334</c:v>
                </c:pt>
                <c:pt idx="9">
                  <c:v>1527</c:v>
                </c:pt>
                <c:pt idx="10">
                  <c:v>1436</c:v>
                </c:pt>
                <c:pt idx="11">
                  <c:v>1171</c:v>
                </c:pt>
                <c:pt idx="12">
                  <c:v>888</c:v>
                </c:pt>
                <c:pt idx="13">
                  <c:v>545</c:v>
                </c:pt>
                <c:pt idx="14">
                  <c:v>315</c:v>
                </c:pt>
                <c:pt idx="15">
                  <c:v>164</c:v>
                </c:pt>
                <c:pt idx="16">
                  <c:v>54</c:v>
                </c:pt>
                <c:pt idx="17">
                  <c:v>24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E-4C38-839E-65A9DC7FAEB3}"/>
            </c:ext>
          </c:extLst>
        </c:ser>
        <c:ser>
          <c:idx val="2"/>
          <c:order val="2"/>
          <c:spPr>
            <a:solidFill>
              <a:schemeClr val="accent1">
                <a:tint val="86000"/>
              </a:schemeClr>
            </a:solidFill>
            <a:ln/>
            <a:effectLst/>
            <a:sp3d/>
          </c:spPr>
          <c:cat>
            <c:numRef>
              <c:f>figures!$D$3:$D$22</c:f>
              <c:numCache>
                <c:formatCode>0.00_ </c:formatCode>
                <c:ptCount val="20"/>
                <c:pt idx="0">
                  <c:v>-3.7803696540795699</c:v>
                </c:pt>
                <c:pt idx="1">
                  <c:v>-3.3962363705646901</c:v>
                </c:pt>
                <c:pt idx="2">
                  <c:v>-3.0121030870498</c:v>
                </c:pt>
                <c:pt idx="3">
                  <c:v>-2.6279698035349202</c:v>
                </c:pt>
                <c:pt idx="4">
                  <c:v>-2.2438365200200301</c:v>
                </c:pt>
                <c:pt idx="5">
                  <c:v>-1.85970323650514</c:v>
                </c:pt>
                <c:pt idx="6">
                  <c:v>-1.4755699529902599</c:v>
                </c:pt>
                <c:pt idx="7">
                  <c:v>-1.0914366694753701</c:v>
                </c:pt>
                <c:pt idx="8">
                  <c:v>-0.70730338596049203</c:v>
                </c:pt>
                <c:pt idx="9">
                  <c:v>-0.32317010244560601</c:v>
                </c:pt>
                <c:pt idx="10">
                  <c:v>6.0963181069278699E-2</c:v>
                </c:pt>
                <c:pt idx="11">
                  <c:v>0.44509646458416402</c:v>
                </c:pt>
                <c:pt idx="12">
                  <c:v>0.82922974809905003</c:v>
                </c:pt>
                <c:pt idx="13">
                  <c:v>1.2133630316139301</c:v>
                </c:pt>
                <c:pt idx="14">
                  <c:v>1.59749631512882</c:v>
                </c:pt>
                <c:pt idx="15">
                  <c:v>1.9816295986437</c:v>
                </c:pt>
                <c:pt idx="16">
                  <c:v>2.3657628821585899</c:v>
                </c:pt>
                <c:pt idx="17">
                  <c:v>2.7498961656734702</c:v>
                </c:pt>
                <c:pt idx="18">
                  <c:v>3.1340294491883598</c:v>
                </c:pt>
                <c:pt idx="19">
                  <c:v>3.5181627327032401</c:v>
                </c:pt>
              </c:numCache>
            </c:numRef>
          </c:cat>
          <c:val>
            <c:numRef>
              <c:f>figures!$G$3:$G$22</c:f>
              <c:numCache>
                <c:formatCode>General</c:formatCode>
                <c:ptCount val="20"/>
                <c:pt idx="0">
                  <c:v>2</c:v>
                </c:pt>
                <c:pt idx="1">
                  <c:v>10</c:v>
                </c:pt>
                <c:pt idx="2">
                  <c:v>31</c:v>
                </c:pt>
                <c:pt idx="3">
                  <c:v>84</c:v>
                </c:pt>
                <c:pt idx="4">
                  <c:v>188</c:v>
                </c:pt>
                <c:pt idx="5">
                  <c:v>392</c:v>
                </c:pt>
                <c:pt idx="6">
                  <c:v>685</c:v>
                </c:pt>
                <c:pt idx="7">
                  <c:v>1038</c:v>
                </c:pt>
                <c:pt idx="8">
                  <c:v>1297</c:v>
                </c:pt>
                <c:pt idx="9">
                  <c:v>1540</c:v>
                </c:pt>
                <c:pt idx="10">
                  <c:v>1464</c:v>
                </c:pt>
                <c:pt idx="11">
                  <c:v>1238</c:v>
                </c:pt>
                <c:pt idx="12">
                  <c:v>890</c:v>
                </c:pt>
                <c:pt idx="13">
                  <c:v>569</c:v>
                </c:pt>
                <c:pt idx="14">
                  <c:v>328</c:v>
                </c:pt>
                <c:pt idx="15">
                  <c:v>142</c:v>
                </c:pt>
                <c:pt idx="16">
                  <c:v>68</c:v>
                </c:pt>
                <c:pt idx="17">
                  <c:v>23</c:v>
                </c:pt>
                <c:pt idx="18">
                  <c:v>7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9E-4C38-839E-65A9DC7FAEB3}"/>
            </c:ext>
          </c:extLst>
        </c:ser>
        <c:ser>
          <c:idx val="3"/>
          <c:order val="3"/>
          <c:spPr>
            <a:solidFill>
              <a:schemeClr val="accent1">
                <a:tint val="58000"/>
              </a:schemeClr>
            </a:solidFill>
            <a:ln/>
            <a:effectLst/>
            <a:sp3d/>
          </c:spPr>
          <c:cat>
            <c:numRef>
              <c:f>figures!$D$3:$D$22</c:f>
              <c:numCache>
                <c:formatCode>0.00_ </c:formatCode>
                <c:ptCount val="20"/>
                <c:pt idx="0">
                  <c:v>-3.7803696540795699</c:v>
                </c:pt>
                <c:pt idx="1">
                  <c:v>-3.3962363705646901</c:v>
                </c:pt>
                <c:pt idx="2">
                  <c:v>-3.0121030870498</c:v>
                </c:pt>
                <c:pt idx="3">
                  <c:v>-2.6279698035349202</c:v>
                </c:pt>
                <c:pt idx="4">
                  <c:v>-2.2438365200200301</c:v>
                </c:pt>
                <c:pt idx="5">
                  <c:v>-1.85970323650514</c:v>
                </c:pt>
                <c:pt idx="6">
                  <c:v>-1.4755699529902599</c:v>
                </c:pt>
                <c:pt idx="7">
                  <c:v>-1.0914366694753701</c:v>
                </c:pt>
                <c:pt idx="8">
                  <c:v>-0.70730338596049203</c:v>
                </c:pt>
                <c:pt idx="9">
                  <c:v>-0.32317010244560601</c:v>
                </c:pt>
                <c:pt idx="10">
                  <c:v>6.0963181069278699E-2</c:v>
                </c:pt>
                <c:pt idx="11">
                  <c:v>0.44509646458416402</c:v>
                </c:pt>
                <c:pt idx="12">
                  <c:v>0.82922974809905003</c:v>
                </c:pt>
                <c:pt idx="13">
                  <c:v>1.2133630316139301</c:v>
                </c:pt>
                <c:pt idx="14">
                  <c:v>1.59749631512882</c:v>
                </c:pt>
                <c:pt idx="15">
                  <c:v>1.9816295986437</c:v>
                </c:pt>
                <c:pt idx="16">
                  <c:v>2.3657628821585899</c:v>
                </c:pt>
                <c:pt idx="17">
                  <c:v>2.7498961656734702</c:v>
                </c:pt>
                <c:pt idx="18">
                  <c:v>3.1340294491883598</c:v>
                </c:pt>
                <c:pt idx="19">
                  <c:v>3.5181627327032401</c:v>
                </c:pt>
              </c:numCache>
            </c:numRef>
          </c:cat>
          <c:val>
            <c:numRef>
              <c:f>figures!$H$3:$H$22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15</c:v>
                </c:pt>
                <c:pt idx="3">
                  <c:v>44</c:v>
                </c:pt>
                <c:pt idx="4">
                  <c:v>114</c:v>
                </c:pt>
                <c:pt idx="5">
                  <c:v>283</c:v>
                </c:pt>
                <c:pt idx="6">
                  <c:v>574</c:v>
                </c:pt>
                <c:pt idx="7">
                  <c:v>972</c:v>
                </c:pt>
                <c:pt idx="8">
                  <c:v>1371</c:v>
                </c:pt>
                <c:pt idx="9">
                  <c:v>1597</c:v>
                </c:pt>
                <c:pt idx="10">
                  <c:v>1607</c:v>
                </c:pt>
                <c:pt idx="11">
                  <c:v>1398</c:v>
                </c:pt>
                <c:pt idx="12">
                  <c:v>968</c:v>
                </c:pt>
                <c:pt idx="13">
                  <c:v>591</c:v>
                </c:pt>
                <c:pt idx="14">
                  <c:v>274</c:v>
                </c:pt>
                <c:pt idx="15">
                  <c:v>117</c:v>
                </c:pt>
                <c:pt idx="16">
                  <c:v>55</c:v>
                </c:pt>
                <c:pt idx="17">
                  <c:v>14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29E-4C38-839E-65A9DC7FAEB3}"/>
            </c:ext>
          </c:extLst>
        </c:ser>
        <c:bandFmts>
          <c:bandFmt>
            <c:idx val="0"/>
            <c:spPr>
              <a:solidFill>
                <a:schemeClr val="accent1">
                  <a:shade val="42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shade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>
                  <a:shade val="68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shade val="8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shade val="93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tint val="94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tint val="81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tint val="69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tint val="56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tint val="43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tint val="3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tint val="18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tint val="5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tint val="92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tint val="80000"/>
                </a:schemeClr>
              </a:solidFill>
              <a:ln/>
              <a:effectLst/>
              <a:sp3d/>
            </c:spPr>
          </c:bandFmt>
        </c:bandFmts>
        <c:axId val="1035578256"/>
        <c:axId val="1035589904"/>
        <c:axId val="885159680"/>
      </c:surface3DChart>
      <c:catAx>
        <c:axId val="1035578256"/>
        <c:scaling>
          <c:orientation val="minMax"/>
        </c:scaling>
        <c:delete val="0"/>
        <c:axPos val="b"/>
        <c:numFmt formatCode="#,##0.0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5589904"/>
        <c:crosses val="autoZero"/>
        <c:auto val="1"/>
        <c:lblAlgn val="ctr"/>
        <c:lblOffset val="100"/>
        <c:noMultiLvlLbl val="0"/>
      </c:catAx>
      <c:valAx>
        <c:axId val="1035589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5578256"/>
        <c:crosses val="autoZero"/>
        <c:crossBetween val="midCat"/>
      </c:valAx>
      <c:serAx>
        <c:axId val="885159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35589904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3-bit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worflow!$C$18:$C$21</c:f>
              <c:numCache>
                <c:formatCode>General</c:formatCode>
                <c:ptCount val="4"/>
                <c:pt idx="0">
                  <c:v>653312</c:v>
                </c:pt>
                <c:pt idx="1">
                  <c:v>842240</c:v>
                </c:pt>
                <c:pt idx="2">
                  <c:v>842240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F-48A1-9FAC-B19CB454AD2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worflow!$D$18:$D$21</c:f>
              <c:numCache>
                <c:formatCode>General</c:formatCode>
                <c:ptCount val="4"/>
                <c:pt idx="0">
                  <c:v>1078272</c:v>
                </c:pt>
                <c:pt idx="1">
                  <c:v>958464</c:v>
                </c:pt>
                <c:pt idx="2">
                  <c:v>479232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F-48A1-9FAC-B19CB454A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2-bit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worflow!$C$22:$C$25</c:f>
              <c:numCache>
                <c:formatCode>General</c:formatCode>
                <c:ptCount val="4"/>
                <c:pt idx="0">
                  <c:v>464384</c:v>
                </c:pt>
                <c:pt idx="1">
                  <c:v>464384</c:v>
                </c:pt>
                <c:pt idx="2">
                  <c:v>842240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3-4408-88A8-4F170B399F0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worflow!$D$22:$D$25</c:f>
              <c:numCache>
                <c:formatCode>General</c:formatCode>
                <c:ptCount val="4"/>
                <c:pt idx="0">
                  <c:v>479232</c:v>
                </c:pt>
                <c:pt idx="1">
                  <c:v>239616</c:v>
                </c:pt>
                <c:pt idx="2">
                  <c:v>479232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3-4408-88A8-4F170B399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1-bit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worflow!$C$26:$C$29</c:f>
              <c:numCache>
                <c:formatCode>General</c:formatCode>
                <c:ptCount val="4"/>
                <c:pt idx="0">
                  <c:v>275456</c:v>
                </c:pt>
                <c:pt idx="1">
                  <c:v>464384</c:v>
                </c:pt>
                <c:pt idx="2">
                  <c:v>842240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D-481D-AFA4-D94D0A7F87D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worflow!$D$26:$D$29</c:f>
              <c:numCache>
                <c:formatCode>General</c:formatCode>
                <c:ptCount val="4"/>
                <c:pt idx="0">
                  <c:v>119808</c:v>
                </c:pt>
                <c:pt idx="1">
                  <c:v>239616</c:v>
                </c:pt>
                <c:pt idx="2">
                  <c:v>479232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D-481D-AFA4-D94D0A7F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4-2-bit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worflow!$C$30:$C$33</c:f>
              <c:numCache>
                <c:formatCode>General</c:formatCode>
                <c:ptCount val="4"/>
                <c:pt idx="0">
                  <c:v>694784</c:v>
                </c:pt>
                <c:pt idx="1">
                  <c:v>694784</c:v>
                </c:pt>
                <c:pt idx="2">
                  <c:v>842240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9-493C-8115-47A39CE8492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worflow!$D$30:$D$33</c:f>
              <c:numCache>
                <c:formatCode>General</c:formatCode>
                <c:ptCount val="4"/>
                <c:pt idx="0">
                  <c:v>958464</c:v>
                </c:pt>
                <c:pt idx="1">
                  <c:v>479232</c:v>
                </c:pt>
                <c:pt idx="2">
                  <c:v>479232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9-493C-8115-47A39CE8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8-4-bit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worflow!$C$34:$C$37</c:f>
              <c:numCache>
                <c:formatCode>General</c:formatCode>
                <c:ptCount val="4"/>
                <c:pt idx="0">
                  <c:v>1303040</c:v>
                </c:pt>
                <c:pt idx="1">
                  <c:v>1303040</c:v>
                </c:pt>
                <c:pt idx="2">
                  <c:v>1303040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1-4B23-9E1B-2450208823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worflow!$D$34:$D$37</c:f>
              <c:numCache>
                <c:formatCode>General</c:formatCode>
                <c:ptCount val="4"/>
                <c:pt idx="0">
                  <c:v>3833856</c:v>
                </c:pt>
                <c:pt idx="1">
                  <c:v>1916928</c:v>
                </c:pt>
                <c:pt idx="2">
                  <c:v>958464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1-4B23-9E1B-245020882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6-3-bit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worflow!$C$38:$C$41</c:f>
              <c:numCache>
                <c:formatCode>General</c:formatCode>
                <c:ptCount val="4"/>
                <c:pt idx="0">
                  <c:v>998912</c:v>
                </c:pt>
                <c:pt idx="1">
                  <c:v>1072640</c:v>
                </c:pt>
                <c:pt idx="2">
                  <c:v>1303040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C-4737-9A54-1A94AF5DA0C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worflow!$D$38:$D$41</c:f>
              <c:numCache>
                <c:formatCode>General</c:formatCode>
                <c:ptCount val="4"/>
                <c:pt idx="0">
                  <c:v>2156544</c:v>
                </c:pt>
                <c:pt idx="1">
                  <c:v>1437696</c:v>
                </c:pt>
                <c:pt idx="2">
                  <c:v>958464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C-4737-9A54-1A94AF5DA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6-4-bit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worflow!$C$42:$C$45</c:f>
              <c:numCache>
                <c:formatCode>General</c:formatCode>
                <c:ptCount val="4"/>
                <c:pt idx="0">
                  <c:v>1072640</c:v>
                </c:pt>
                <c:pt idx="1">
                  <c:v>1072640</c:v>
                </c:pt>
                <c:pt idx="2">
                  <c:v>1303040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B-477B-9A1A-2188CC0E0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worflow!$D$42:$D$45</c:f>
              <c:numCache>
                <c:formatCode>General</c:formatCode>
                <c:ptCount val="4"/>
                <c:pt idx="0">
                  <c:v>2875392</c:v>
                </c:pt>
                <c:pt idx="1">
                  <c:v>1437696</c:v>
                </c:pt>
                <c:pt idx="2">
                  <c:v>958464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B-477B-9A1A-2188CC0E0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A6A-41E3-A849-AB3DD02D0B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A6A-41E3-A849-AB3DD02D0B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A6A-41E3-A849-AB3DD02D0B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A6A-41E3-A849-AB3DD02D0B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A6A-41E3-A849-AB3DD02D0B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A6A-41E3-A849-AB3DD02D0BE4}"/>
              </c:ext>
            </c:extLst>
          </c:dPt>
          <c:dLbls>
            <c:dLbl>
              <c:idx val="0"/>
              <c:layout>
                <c:manualLayout>
                  <c:x val="-0.1347410759175465"/>
                  <c:y val="-1.8722550600029403E-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spc="0" baseline="0">
                        <a:solidFill>
                          <a:schemeClr val="accent1"/>
                        </a:solidFill>
                        <a:latin typeface="Arial Black" panose="020B0A04020102020204" pitchFamily="34" charset="0"/>
                        <a:ea typeface="+mn-ea"/>
                        <a:cs typeface="+mn-cs"/>
                      </a:defRPr>
                    </a:pPr>
                    <a:r>
                      <a:rPr lang="en-US" altLang="zh-TW"/>
                      <a:t>Control</a:t>
                    </a:r>
                    <a:r>
                      <a:rPr lang="en-US" altLang="zh-TW" baseline="0"/>
                      <a:t> 1.57%</a:t>
                    </a:r>
                    <a:endParaRPr lang="en-US" altLang="zh-TW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1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A6A-41E3-A849-AB3DD02D0BE4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spc="0" baseline="0">
                        <a:solidFill>
                          <a:schemeClr val="accent1"/>
                        </a:solidFill>
                        <a:latin typeface="Arial Black" panose="020B0A04020102020204" pitchFamily="34" charset="0"/>
                        <a:ea typeface="+mn-ea"/>
                        <a:cs typeface="+mn-cs"/>
                      </a:defRPr>
                    </a:pPr>
                    <a:r>
                      <a:rPr lang="en-US" altLang="zh-TW"/>
                      <a:t>Fetch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2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A6A-41E3-A849-AB3DD02D0BE4}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spc="0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Arial Black" panose="020B0A04020102020204" pitchFamily="34" charset="0"/>
                        <a:ea typeface="+mn-ea"/>
                        <a:cs typeface="+mn-cs"/>
                      </a:defRPr>
                    </a:pPr>
                    <a:r>
                      <a:rPr lang="en-US" altLang="zh-TW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MAT</a:t>
                    </a:r>
                  </a:p>
                  <a:p>
                    <a:pPr>
                      <a:defRPr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defRPr>
                    </a:pPr>
                    <a:r>
                      <a:rPr lang="en-US" altLang="zh-TW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25.83%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A6A-41E3-A849-AB3DD02D0BE4}"/>
                </c:ext>
              </c:extLst>
            </c:dLbl>
            <c:dLbl>
              <c:idx val="3"/>
              <c:layout>
                <c:manualLayout>
                  <c:x val="2.5074613225032423E-3"/>
                  <c:y val="-5.727911099418062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spc="0" baseline="0">
                        <a:solidFill>
                          <a:schemeClr val="accent1"/>
                        </a:solidFill>
                        <a:latin typeface="Arial Black" panose="020B0A04020102020204" pitchFamily="34" charset="0"/>
                        <a:ea typeface="+mn-ea"/>
                        <a:cs typeface="+mn-cs"/>
                      </a:defRPr>
                    </a:pPr>
                    <a:r>
                      <a:rPr lang="en-US" altLang="zh-TW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Sum</a:t>
                    </a:r>
                    <a:r>
                      <a:rPr lang="en-US" altLang="zh-TW" baseline="0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 and shift</a:t>
                    </a:r>
                  </a:p>
                  <a:p>
                    <a:pPr>
                      <a:defRPr/>
                    </a:pPr>
                    <a:r>
                      <a:rPr lang="en-US" altLang="zh-TW" baseline="0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6.88%</a:t>
                    </a:r>
                    <a:endParaRPr lang="en-US" altLang="zh-TW">
                      <a:solidFill>
                        <a:schemeClr val="accent4">
                          <a:lumMod val="7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4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28588338222427"/>
                      <c:h val="0.13521081941129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DA6A-41E3-A849-AB3DD02D0BE4}"/>
                </c:ext>
              </c:extLst>
            </c:dLbl>
            <c:dLbl>
              <c:idx val="4"/>
              <c:layout>
                <c:manualLayout>
                  <c:x val="1.832884969291159E-3"/>
                  <c:y val="1.854647047400688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spc="0" baseline="0">
                        <a:solidFill>
                          <a:schemeClr val="accent1"/>
                        </a:solidFill>
                        <a:latin typeface="Arial Black" panose="020B0A04020102020204" pitchFamily="34" charset="0"/>
                        <a:ea typeface="+mn-ea"/>
                        <a:cs typeface="+mn-cs"/>
                      </a:defRPr>
                    </a:pPr>
                    <a:r>
                      <a:rPr lang="en-US" altLang="zh-TW"/>
                      <a:t>Propagate registers</a:t>
                    </a:r>
                  </a:p>
                  <a:p>
                    <a:pPr>
                      <a:defRPr/>
                    </a:pPr>
                    <a:r>
                      <a:rPr lang="en-US" altLang="zh-TW"/>
                      <a:t>3.97%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5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598342092861763"/>
                      <c:h val="0.157486077963404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DA6A-41E3-A849-AB3DD02D0BE4}"/>
                </c:ext>
              </c:extLst>
            </c:dLbl>
            <c:dLbl>
              <c:idx val="5"/>
              <c:layout>
                <c:manualLayout>
                  <c:x val="-3.9146738866564423E-3"/>
                  <c:y val="0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spc="0" baseline="0">
                        <a:solidFill>
                          <a:schemeClr val="accent1"/>
                        </a:solidFill>
                        <a:latin typeface="Arial Black" panose="020B0A04020102020204" pitchFamily="34" charset="0"/>
                        <a:ea typeface="+mn-ea"/>
                        <a:cs typeface="+mn-cs"/>
                      </a:defRPr>
                    </a:pPr>
                    <a:r>
                      <a:rPr lang="en-US" altLang="zh-TW"/>
                      <a:t>Register files</a:t>
                    </a:r>
                  </a:p>
                  <a:p>
                    <a:pPr>
                      <a:defRPr/>
                    </a:pPr>
                    <a:r>
                      <a:rPr lang="en-US" altLang="zh-TW"/>
                      <a:t>61.66%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6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DA6A-41E3-A849-AB3DD02D0BE4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area!$C$5:$H$5</c:f>
              <c:strCache>
                <c:ptCount val="6"/>
                <c:pt idx="0">
                  <c:v>DPC</c:v>
                </c:pt>
                <c:pt idx="1">
                  <c:v>FS</c:v>
                </c:pt>
                <c:pt idx="2">
                  <c:v>MS</c:v>
                </c:pt>
                <c:pt idx="3">
                  <c:v>SS</c:v>
                </c:pt>
                <c:pt idx="4">
                  <c:v>PS</c:v>
                </c:pt>
                <c:pt idx="5">
                  <c:v>PAD</c:v>
                </c:pt>
              </c:strCache>
            </c:strRef>
          </c:cat>
          <c:val>
            <c:numRef>
              <c:f>(area!$C$6:$G$6,area!$H$6)</c:f>
              <c:numCache>
                <c:formatCode>General</c:formatCode>
                <c:ptCount val="6"/>
                <c:pt idx="0">
                  <c:v>10276</c:v>
                </c:pt>
                <c:pt idx="1">
                  <c:v>560</c:v>
                </c:pt>
                <c:pt idx="2">
                  <c:v>169410</c:v>
                </c:pt>
                <c:pt idx="3">
                  <c:v>45144</c:v>
                </c:pt>
                <c:pt idx="4">
                  <c:v>26028</c:v>
                </c:pt>
                <c:pt idx="5">
                  <c:v>404363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A-41E3-A849-AB3DD02D0BE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C1-4BB7-8A02-952DFFF8D95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4C1-4BB7-8A02-952DFFF8D95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4C1-4BB7-8A02-952DFFF8D955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C1-4BB7-8A02-952DFFF8D955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C1-4BB7-8A02-952DFFF8D95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6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04C1-4BB7-8A02-952DFFF8D95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5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04C1-4BB7-8A02-952DFFF8D955}"/>
                </c:ext>
              </c:extLst>
            </c:dLbl>
            <c:dLbl>
              <c:idx val="2"/>
              <c:layout>
                <c:manualLayout>
                  <c:x val="0"/>
                  <c:y val="1.04712041884816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4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2-04C1-4BB7-8A02-952DFFF8D955}"/>
                </c:ext>
              </c:extLst>
            </c:dLbl>
            <c:dLbl>
              <c:idx val="3"/>
              <c:layout>
                <c:manualLayout>
                  <c:x val="-4.1699240778311497E-3"/>
                  <c:y val="-3.83944153577661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1-04C1-4BB7-8A02-952DFFF8D95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04C1-4BB7-8A02-952DFFF8D95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area!$N$5:$R$5</c:f>
              <c:strCache>
                <c:ptCount val="5"/>
                <c:pt idx="0">
                  <c:v>PE Logic</c:v>
                </c:pt>
                <c:pt idx="1">
                  <c:v>PAD</c:v>
                </c:pt>
                <c:pt idx="2">
                  <c:v>input buffer</c:v>
                </c:pt>
                <c:pt idx="3">
                  <c:v>weight buffer</c:v>
                </c:pt>
                <c:pt idx="4">
                  <c:v>global buffer</c:v>
                </c:pt>
              </c:strCache>
            </c:strRef>
          </c:cat>
          <c:val>
            <c:numRef>
              <c:f>area!$N$6:$R$6</c:f>
              <c:numCache>
                <c:formatCode>General</c:formatCode>
                <c:ptCount val="5"/>
                <c:pt idx="0">
                  <c:v>251418</c:v>
                </c:pt>
                <c:pt idx="1">
                  <c:v>404363</c:v>
                </c:pt>
                <c:pt idx="2">
                  <c:v>33943</c:v>
                </c:pt>
                <c:pt idx="3">
                  <c:v>28086</c:v>
                </c:pt>
                <c:pt idx="4">
                  <c:v>277550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1-4BB7-8A02-952DFFF8D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PE</a:t>
            </a:r>
            <a:r>
              <a:rPr lang="en-US" altLang="zh-TW" baseline="0"/>
              <a:t> column power 200MHz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power!$E$2:$I$2</c:f>
              <c:strCache>
                <c:ptCount val="5"/>
                <c:pt idx="0">
                  <c:v>8b</c:v>
                </c:pt>
                <c:pt idx="1">
                  <c:v>4b</c:v>
                </c:pt>
                <c:pt idx="2">
                  <c:v>2b</c:v>
                </c:pt>
                <c:pt idx="3">
                  <c:v>1b</c:v>
                </c:pt>
                <c:pt idx="4">
                  <c:v>XNOR</c:v>
                </c:pt>
              </c:strCache>
            </c:strRef>
          </c:cat>
          <c:val>
            <c:numRef>
              <c:f>power!$E$3:$I$3</c:f>
              <c:numCache>
                <c:formatCode>0.0000_);[Red]\(0.0000\)</c:formatCode>
                <c:ptCount val="5"/>
                <c:pt idx="0">
                  <c:v>4.2500000000000003E-2</c:v>
                </c:pt>
                <c:pt idx="1">
                  <c:v>3.7100000000000001E-2</c:v>
                </c:pt>
                <c:pt idx="2">
                  <c:v>3.4599999999999999E-2</c:v>
                </c:pt>
                <c:pt idx="3">
                  <c:v>3.3399999999999999E-2</c:v>
                </c:pt>
                <c:pt idx="4">
                  <c:v>3.5999999999999997E-2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B-41B7-8EA0-85A395B248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2175712"/>
        <c:axId val="1072181536"/>
      </c:barChart>
      <c:catAx>
        <c:axId val="10721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zh-TW"/>
          </a:p>
        </c:txPr>
        <c:crossAx val="1072181536"/>
        <c:crosses val="autoZero"/>
        <c:auto val="1"/>
        <c:lblAlgn val="ctr"/>
        <c:lblOffset val="100"/>
        <c:noMultiLvlLbl val="0"/>
      </c:catAx>
      <c:valAx>
        <c:axId val="1072181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 altLang="zh-TW"/>
                  <a:t>Watt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_);[Red]\(0.0000\)" sourceLinked="1"/>
        <c:majorTickMark val="none"/>
        <c:minorTickMark val="none"/>
        <c:tickLblPos val="nextTo"/>
        <c:crossAx val="107217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2321216697227921E-2"/>
          <c:y val="9.4465148378191838E-2"/>
          <c:w val="0.94049844796797666"/>
          <c:h val="0.76730604326633078"/>
        </c:manualLayout>
      </c:layout>
      <c:surface3DChart>
        <c:wireframe val="0"/>
        <c:ser>
          <c:idx val="0"/>
          <c:order val="0"/>
          <c:spPr>
            <a:solidFill>
              <a:schemeClr val="accent2">
                <a:shade val="58000"/>
              </a:schemeClr>
            </a:solidFill>
            <a:ln/>
            <a:effectLst/>
            <a:sp3d/>
          </c:spPr>
          <c:cat>
            <c:numRef>
              <c:f>figures!$D$29:$D$48</c:f>
              <c:numCache>
                <c:formatCode>General</c:formatCode>
                <c:ptCount val="20"/>
                <c:pt idx="0">
                  <c:v>-138</c:v>
                </c:pt>
                <c:pt idx="1">
                  <c:v>-124.8</c:v>
                </c:pt>
                <c:pt idx="2">
                  <c:v>-111.6</c:v>
                </c:pt>
                <c:pt idx="3">
                  <c:v>-98.4</c:v>
                </c:pt>
                <c:pt idx="4">
                  <c:v>-85.2</c:v>
                </c:pt>
                <c:pt idx="5">
                  <c:v>-72</c:v>
                </c:pt>
                <c:pt idx="6">
                  <c:v>-58.8</c:v>
                </c:pt>
                <c:pt idx="7">
                  <c:v>-45.6</c:v>
                </c:pt>
                <c:pt idx="8">
                  <c:v>-32.4</c:v>
                </c:pt>
                <c:pt idx="9">
                  <c:v>-19.2</c:v>
                </c:pt>
                <c:pt idx="10">
                  <c:v>-6</c:v>
                </c:pt>
                <c:pt idx="11">
                  <c:v>7.1999000000000004</c:v>
                </c:pt>
                <c:pt idx="12">
                  <c:v>20.399000000000001</c:v>
                </c:pt>
                <c:pt idx="13">
                  <c:v>33.598999999999997</c:v>
                </c:pt>
                <c:pt idx="14">
                  <c:v>46.798999999999999</c:v>
                </c:pt>
                <c:pt idx="15">
                  <c:v>60</c:v>
                </c:pt>
                <c:pt idx="16">
                  <c:v>73.198999999999998</c:v>
                </c:pt>
                <c:pt idx="17">
                  <c:v>86.399000000000001</c:v>
                </c:pt>
                <c:pt idx="18">
                  <c:v>99.6</c:v>
                </c:pt>
                <c:pt idx="19">
                  <c:v>112.79</c:v>
                </c:pt>
              </c:numCache>
            </c:numRef>
          </c:cat>
          <c:val>
            <c:numRef>
              <c:f>figures!$E$29:$E$48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F-4E89-84CF-4B897B28A6A0}"/>
            </c:ext>
          </c:extLst>
        </c:ser>
        <c:ser>
          <c:idx val="1"/>
          <c:order val="1"/>
          <c:spPr>
            <a:solidFill>
              <a:schemeClr val="accent2">
                <a:shade val="86000"/>
              </a:schemeClr>
            </a:solidFill>
            <a:ln/>
            <a:effectLst/>
            <a:sp3d/>
          </c:spPr>
          <c:cat>
            <c:numRef>
              <c:f>figures!$D$29:$D$48</c:f>
              <c:numCache>
                <c:formatCode>General</c:formatCode>
                <c:ptCount val="20"/>
                <c:pt idx="0">
                  <c:v>-138</c:v>
                </c:pt>
                <c:pt idx="1">
                  <c:v>-124.8</c:v>
                </c:pt>
                <c:pt idx="2">
                  <c:v>-111.6</c:v>
                </c:pt>
                <c:pt idx="3">
                  <c:v>-98.4</c:v>
                </c:pt>
                <c:pt idx="4">
                  <c:v>-85.2</c:v>
                </c:pt>
                <c:pt idx="5">
                  <c:v>-72</c:v>
                </c:pt>
                <c:pt idx="6">
                  <c:v>-58.8</c:v>
                </c:pt>
                <c:pt idx="7">
                  <c:v>-45.6</c:v>
                </c:pt>
                <c:pt idx="8">
                  <c:v>-32.4</c:v>
                </c:pt>
                <c:pt idx="9">
                  <c:v>-19.2</c:v>
                </c:pt>
                <c:pt idx="10">
                  <c:v>-6</c:v>
                </c:pt>
                <c:pt idx="11">
                  <c:v>7.1999000000000004</c:v>
                </c:pt>
                <c:pt idx="12">
                  <c:v>20.399000000000001</c:v>
                </c:pt>
                <c:pt idx="13">
                  <c:v>33.598999999999997</c:v>
                </c:pt>
                <c:pt idx="14">
                  <c:v>46.798999999999999</c:v>
                </c:pt>
                <c:pt idx="15">
                  <c:v>60</c:v>
                </c:pt>
                <c:pt idx="16">
                  <c:v>73.198999999999998</c:v>
                </c:pt>
                <c:pt idx="17">
                  <c:v>86.399000000000001</c:v>
                </c:pt>
                <c:pt idx="18">
                  <c:v>99.6</c:v>
                </c:pt>
                <c:pt idx="19">
                  <c:v>112.79</c:v>
                </c:pt>
              </c:numCache>
            </c:numRef>
          </c:cat>
          <c:val>
            <c:numRef>
              <c:f>figures!$F$29:$F$48</c:f>
              <c:numCache>
                <c:formatCode>General</c:formatCode>
                <c:ptCount val="20"/>
                <c:pt idx="0">
                  <c:v>7</c:v>
                </c:pt>
                <c:pt idx="1">
                  <c:v>17</c:v>
                </c:pt>
                <c:pt idx="2">
                  <c:v>30</c:v>
                </c:pt>
                <c:pt idx="3">
                  <c:v>111</c:v>
                </c:pt>
                <c:pt idx="4">
                  <c:v>218</c:v>
                </c:pt>
                <c:pt idx="5">
                  <c:v>372</c:v>
                </c:pt>
                <c:pt idx="6">
                  <c:v>707</c:v>
                </c:pt>
                <c:pt idx="7">
                  <c:v>954</c:v>
                </c:pt>
                <c:pt idx="8">
                  <c:v>1321</c:v>
                </c:pt>
                <c:pt idx="9">
                  <c:v>1352</c:v>
                </c:pt>
                <c:pt idx="10">
                  <c:v>1362</c:v>
                </c:pt>
                <c:pt idx="11">
                  <c:v>1271</c:v>
                </c:pt>
                <c:pt idx="12">
                  <c:v>911</c:v>
                </c:pt>
                <c:pt idx="13">
                  <c:v>690</c:v>
                </c:pt>
                <c:pt idx="14">
                  <c:v>330</c:v>
                </c:pt>
                <c:pt idx="15">
                  <c:v>213</c:v>
                </c:pt>
                <c:pt idx="16">
                  <c:v>73</c:v>
                </c:pt>
                <c:pt idx="17">
                  <c:v>40</c:v>
                </c:pt>
                <c:pt idx="18">
                  <c:v>12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8F-4E89-84CF-4B897B28A6A0}"/>
            </c:ext>
          </c:extLst>
        </c:ser>
        <c:ser>
          <c:idx val="2"/>
          <c:order val="2"/>
          <c:spPr>
            <a:solidFill>
              <a:schemeClr val="accent2">
                <a:tint val="86000"/>
              </a:schemeClr>
            </a:solidFill>
            <a:ln/>
            <a:effectLst/>
            <a:sp3d/>
          </c:spPr>
          <c:cat>
            <c:numRef>
              <c:f>figures!$D$29:$D$48</c:f>
              <c:numCache>
                <c:formatCode>General</c:formatCode>
                <c:ptCount val="20"/>
                <c:pt idx="0">
                  <c:v>-138</c:v>
                </c:pt>
                <c:pt idx="1">
                  <c:v>-124.8</c:v>
                </c:pt>
                <c:pt idx="2">
                  <c:v>-111.6</c:v>
                </c:pt>
                <c:pt idx="3">
                  <c:v>-98.4</c:v>
                </c:pt>
                <c:pt idx="4">
                  <c:v>-85.2</c:v>
                </c:pt>
                <c:pt idx="5">
                  <c:v>-72</c:v>
                </c:pt>
                <c:pt idx="6">
                  <c:v>-58.8</c:v>
                </c:pt>
                <c:pt idx="7">
                  <c:v>-45.6</c:v>
                </c:pt>
                <c:pt idx="8">
                  <c:v>-32.4</c:v>
                </c:pt>
                <c:pt idx="9">
                  <c:v>-19.2</c:v>
                </c:pt>
                <c:pt idx="10">
                  <c:v>-6</c:v>
                </c:pt>
                <c:pt idx="11">
                  <c:v>7.1999000000000004</c:v>
                </c:pt>
                <c:pt idx="12">
                  <c:v>20.399000000000001</c:v>
                </c:pt>
                <c:pt idx="13">
                  <c:v>33.598999999999997</c:v>
                </c:pt>
                <c:pt idx="14">
                  <c:v>46.798999999999999</c:v>
                </c:pt>
                <c:pt idx="15">
                  <c:v>60</c:v>
                </c:pt>
                <c:pt idx="16">
                  <c:v>73.198999999999998</c:v>
                </c:pt>
                <c:pt idx="17">
                  <c:v>86.399000000000001</c:v>
                </c:pt>
                <c:pt idx="18">
                  <c:v>99.6</c:v>
                </c:pt>
                <c:pt idx="19">
                  <c:v>112.79</c:v>
                </c:pt>
              </c:numCache>
            </c:numRef>
          </c:cat>
          <c:val>
            <c:numRef>
              <c:f>figures!$G$29:$G$48</c:f>
              <c:numCache>
                <c:formatCode>General</c:formatCode>
                <c:ptCount val="20"/>
                <c:pt idx="0">
                  <c:v>8</c:v>
                </c:pt>
                <c:pt idx="1">
                  <c:v>13</c:v>
                </c:pt>
                <c:pt idx="2">
                  <c:v>46</c:v>
                </c:pt>
                <c:pt idx="3">
                  <c:v>119</c:v>
                </c:pt>
                <c:pt idx="4">
                  <c:v>256</c:v>
                </c:pt>
                <c:pt idx="5">
                  <c:v>466</c:v>
                </c:pt>
                <c:pt idx="6">
                  <c:v>799</c:v>
                </c:pt>
                <c:pt idx="7">
                  <c:v>1182</c:v>
                </c:pt>
                <c:pt idx="8">
                  <c:v>1436</c:v>
                </c:pt>
                <c:pt idx="9">
                  <c:v>1511</c:v>
                </c:pt>
                <c:pt idx="10">
                  <c:v>1397</c:v>
                </c:pt>
                <c:pt idx="11">
                  <c:v>1116</c:v>
                </c:pt>
                <c:pt idx="12">
                  <c:v>748</c:v>
                </c:pt>
                <c:pt idx="13">
                  <c:v>471</c:v>
                </c:pt>
                <c:pt idx="14">
                  <c:v>244</c:v>
                </c:pt>
                <c:pt idx="15">
                  <c:v>121</c:v>
                </c:pt>
                <c:pt idx="16">
                  <c:v>38</c:v>
                </c:pt>
                <c:pt idx="17">
                  <c:v>19</c:v>
                </c:pt>
                <c:pt idx="18">
                  <c:v>7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8F-4E89-84CF-4B897B28A6A0}"/>
            </c:ext>
          </c:extLst>
        </c:ser>
        <c:ser>
          <c:idx val="3"/>
          <c:order val="3"/>
          <c:spPr>
            <a:solidFill>
              <a:schemeClr val="accent2">
                <a:tint val="58000"/>
              </a:schemeClr>
            </a:solidFill>
            <a:ln/>
            <a:effectLst/>
            <a:sp3d/>
          </c:spPr>
          <c:cat>
            <c:numRef>
              <c:f>figures!$D$29:$D$48</c:f>
              <c:numCache>
                <c:formatCode>General</c:formatCode>
                <c:ptCount val="20"/>
                <c:pt idx="0">
                  <c:v>-138</c:v>
                </c:pt>
                <c:pt idx="1">
                  <c:v>-124.8</c:v>
                </c:pt>
                <c:pt idx="2">
                  <c:v>-111.6</c:v>
                </c:pt>
                <c:pt idx="3">
                  <c:v>-98.4</c:v>
                </c:pt>
                <c:pt idx="4">
                  <c:v>-85.2</c:v>
                </c:pt>
                <c:pt idx="5">
                  <c:v>-72</c:v>
                </c:pt>
                <c:pt idx="6">
                  <c:v>-58.8</c:v>
                </c:pt>
                <c:pt idx="7">
                  <c:v>-45.6</c:v>
                </c:pt>
                <c:pt idx="8">
                  <c:v>-32.4</c:v>
                </c:pt>
                <c:pt idx="9">
                  <c:v>-19.2</c:v>
                </c:pt>
                <c:pt idx="10">
                  <c:v>-6</c:v>
                </c:pt>
                <c:pt idx="11">
                  <c:v>7.1999000000000004</c:v>
                </c:pt>
                <c:pt idx="12">
                  <c:v>20.399000000000001</c:v>
                </c:pt>
                <c:pt idx="13">
                  <c:v>33.598999999999997</c:v>
                </c:pt>
                <c:pt idx="14">
                  <c:v>46.798999999999999</c:v>
                </c:pt>
                <c:pt idx="15">
                  <c:v>60</c:v>
                </c:pt>
                <c:pt idx="16">
                  <c:v>73.198999999999998</c:v>
                </c:pt>
                <c:pt idx="17">
                  <c:v>86.399000000000001</c:v>
                </c:pt>
                <c:pt idx="18">
                  <c:v>99.6</c:v>
                </c:pt>
                <c:pt idx="19">
                  <c:v>112.79</c:v>
                </c:pt>
              </c:numCache>
            </c:numRef>
          </c:cat>
          <c:val>
            <c:numRef>
              <c:f>figures!$H$29:$H$48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43</c:v>
                </c:pt>
                <c:pt idx="4">
                  <c:v>122</c:v>
                </c:pt>
                <c:pt idx="5">
                  <c:v>237</c:v>
                </c:pt>
                <c:pt idx="6">
                  <c:v>495</c:v>
                </c:pt>
                <c:pt idx="7">
                  <c:v>789</c:v>
                </c:pt>
                <c:pt idx="8">
                  <c:v>1134</c:v>
                </c:pt>
                <c:pt idx="9">
                  <c:v>1380</c:v>
                </c:pt>
                <c:pt idx="10">
                  <c:v>1631</c:v>
                </c:pt>
                <c:pt idx="11">
                  <c:v>1414</c:v>
                </c:pt>
                <c:pt idx="12">
                  <c:v>1077</c:v>
                </c:pt>
                <c:pt idx="13">
                  <c:v>800</c:v>
                </c:pt>
                <c:pt idx="14">
                  <c:v>451</c:v>
                </c:pt>
                <c:pt idx="15">
                  <c:v>258</c:v>
                </c:pt>
                <c:pt idx="16">
                  <c:v>101</c:v>
                </c:pt>
                <c:pt idx="17">
                  <c:v>27</c:v>
                </c:pt>
                <c:pt idx="18">
                  <c:v>11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8F-4E89-84CF-4B897B28A6A0}"/>
            </c:ext>
          </c:extLst>
        </c:ser>
        <c:bandFmts>
          <c:bandFmt>
            <c:idx val="0"/>
            <c:spPr>
              <a:solidFill>
                <a:schemeClr val="accent2">
                  <a:shade val="42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>
                  <a:shade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2">
                  <a:shade val="68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shade val="8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shade val="93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2">
                  <a:tint val="94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tint val="81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tint val="69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2">
                  <a:tint val="56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tint val="43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2">
                  <a:tint val="3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2">
                  <a:tint val="18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tint val="5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tint val="92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2">
                  <a:tint val="80000"/>
                </a:schemeClr>
              </a:solidFill>
              <a:ln/>
              <a:effectLst/>
              <a:sp3d/>
            </c:spPr>
          </c:bandFmt>
        </c:bandFmts>
        <c:axId val="1065949168"/>
        <c:axId val="1065931696"/>
        <c:axId val="1059100128"/>
      </c:surface3DChart>
      <c:catAx>
        <c:axId val="1065949168"/>
        <c:scaling>
          <c:orientation val="minMax"/>
        </c:scaling>
        <c:delete val="0"/>
        <c:axPos val="b"/>
        <c:numFmt formatCode="#,##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931696"/>
        <c:crosses val="autoZero"/>
        <c:auto val="1"/>
        <c:lblAlgn val="ctr"/>
        <c:lblOffset val="100"/>
        <c:noMultiLvlLbl val="0"/>
      </c:catAx>
      <c:valAx>
        <c:axId val="1065931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5949168"/>
        <c:crosses val="autoZero"/>
        <c:crossBetween val="midCat"/>
      </c:valAx>
      <c:serAx>
        <c:axId val="1059100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65931696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area!$C$5:$H$5</c:f>
              <c:strCache>
                <c:ptCount val="6"/>
                <c:pt idx="0">
                  <c:v>DPC</c:v>
                </c:pt>
                <c:pt idx="1">
                  <c:v>FS</c:v>
                </c:pt>
                <c:pt idx="2">
                  <c:v>MS</c:v>
                </c:pt>
                <c:pt idx="3">
                  <c:v>SS</c:v>
                </c:pt>
                <c:pt idx="4">
                  <c:v>PS</c:v>
                </c:pt>
                <c:pt idx="5">
                  <c:v>PAD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AAF-4CD1-8574-048802528AC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AF-4CD1-8574-048802528AC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AAF-4CD1-8574-048802528AC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AAF-4CD1-8574-048802528ACA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AAF-4CD1-8574-048802528ACA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AAF-4CD1-8574-048802528ACA}"/>
              </c:ext>
            </c:extLst>
          </c:dPt>
          <c:dLbls>
            <c:dLbl>
              <c:idx val="0"/>
              <c:layout>
                <c:manualLayout>
                  <c:x val="-0.12146693803847154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2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AAF-4CD1-8574-048802528ACA}"/>
                </c:ext>
              </c:extLst>
            </c:dLbl>
            <c:dLbl>
              <c:idx val="1"/>
              <c:layout>
                <c:manualLayout>
                  <c:x val="9.9042272554446031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4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AAF-4CD1-8574-048802528AC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6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AAF-4CD1-8574-048802528ACA}"/>
                </c:ext>
              </c:extLst>
            </c:dLbl>
            <c:dLbl>
              <c:idx val="3"/>
              <c:layout>
                <c:manualLayout>
                  <c:x val="0.14949776989350336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AAF-4CD1-8574-048802528AC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1AAF-4CD1-8574-048802528AC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1AAF-4CD1-8574-048802528AC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area!$C$5:$H$5</c:f>
              <c:strCache>
                <c:ptCount val="6"/>
                <c:pt idx="0">
                  <c:v>DPC</c:v>
                </c:pt>
                <c:pt idx="1">
                  <c:v>FS</c:v>
                </c:pt>
                <c:pt idx="2">
                  <c:v>MS</c:v>
                </c:pt>
                <c:pt idx="3">
                  <c:v>SS</c:v>
                </c:pt>
                <c:pt idx="4">
                  <c:v>PS</c:v>
                </c:pt>
                <c:pt idx="5">
                  <c:v>PAD</c:v>
                </c:pt>
              </c:strCache>
            </c:strRef>
          </c:cat>
          <c:val>
            <c:numRef>
              <c:f>power!$R$5:$W$5</c:f>
              <c:numCache>
                <c:formatCode>General</c:formatCode>
                <c:ptCount val="6"/>
                <c:pt idx="0">
                  <c:v>2.5999999999999998E-4</c:v>
                </c:pt>
                <c:pt idx="1">
                  <c:v>9.0000000000000006E-5</c:v>
                </c:pt>
                <c:pt idx="2">
                  <c:v>1.37E-2</c:v>
                </c:pt>
                <c:pt idx="3">
                  <c:v>7.6800000000000002E-3</c:v>
                </c:pt>
                <c:pt idx="4">
                  <c:v>4.8000000000000001E-4</c:v>
                </c:pt>
                <c:pt idx="5">
                  <c:v>1.3625999999999999E-2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AF-4CD1-8574-048802528AC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05D-49E3-8763-BB87B131CB6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05D-49E3-8763-BB87B131CB6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05D-49E3-8763-BB87B131CB6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05D-49E3-8763-BB87B131CB63}"/>
              </c:ext>
            </c:extLst>
          </c:dPt>
          <c:dLbls>
            <c:dLbl>
              <c:idx val="0"/>
              <c:layout>
                <c:manualLayout>
                  <c:x val="-0.13976752849079591"/>
                  <c:y val="1.0025065294486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2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47854"/>
                        <a:gd name="adj2" fmla="val 51800"/>
                      </a:avLst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3-605D-49E3-8763-BB87B131CB63}"/>
                </c:ext>
              </c:extLst>
            </c:dLbl>
            <c:dLbl>
              <c:idx val="1"/>
              <c:layout>
                <c:manualLayout>
                  <c:x val="5.8605395260034707E-2"/>
                  <c:y val="1.0025065294486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4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3006030403175418"/>
                      <c:h val="0.181403688066278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05D-49E3-8763-BB87B131CB63}"/>
                </c:ext>
              </c:extLst>
            </c:dLbl>
            <c:dLbl>
              <c:idx val="2"/>
              <c:layout>
                <c:manualLayout>
                  <c:x val="8.697842565254596E-2"/>
                  <c:y val="0.15194867798069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6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301822065046277"/>
                      <c:h val="0.181403688066278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05D-49E3-8763-BB87B131CB63}"/>
                </c:ext>
              </c:extLst>
            </c:dLbl>
            <c:dLbl>
              <c:idx val="3"/>
              <c:layout>
                <c:manualLayout>
                  <c:x val="-8.4063062741713476E-2"/>
                  <c:y val="-6.68337686299130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5-605D-49E3-8763-BB87B131C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power!$E$28:$H$28</c:f>
              <c:strCache>
                <c:ptCount val="4"/>
                <c:pt idx="0">
                  <c:v>Input buffer</c:v>
                </c:pt>
                <c:pt idx="1">
                  <c:v>Weight buffer</c:v>
                </c:pt>
                <c:pt idx="2">
                  <c:v>global buffer</c:v>
                </c:pt>
                <c:pt idx="3">
                  <c:v>PE</c:v>
                </c:pt>
              </c:strCache>
            </c:strRef>
          </c:cat>
          <c:val>
            <c:numRef>
              <c:f>power!$E$29:$H$29</c:f>
              <c:numCache>
                <c:formatCode>General</c:formatCode>
                <c:ptCount val="4"/>
                <c:pt idx="0">
                  <c:v>7.7800000000000005E-4</c:v>
                </c:pt>
                <c:pt idx="1">
                  <c:v>6.38E-4</c:v>
                </c:pt>
                <c:pt idx="2">
                  <c:v>3.48E-3</c:v>
                </c:pt>
                <c:pt idx="3">
                  <c:v>3.7100000000000001E-2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D-49E3-8763-BB87B131CB6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Power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power!$C$28:$D$28</c:f>
              <c:strCache>
                <c:ptCount val="2"/>
                <c:pt idx="0">
                  <c:v>global buffer only</c:v>
                </c:pt>
                <c:pt idx="1">
                  <c:v>buffer hierarchy</c:v>
                </c:pt>
              </c:strCache>
            </c:strRef>
          </c:cat>
          <c:val>
            <c:numRef>
              <c:f>power!$C$30:$D$30</c:f>
              <c:numCache>
                <c:formatCode>General</c:formatCode>
                <c:ptCount val="2"/>
                <c:pt idx="0">
                  <c:v>284050</c:v>
                </c:pt>
                <c:pt idx="1">
                  <c:v>247350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B-4491-A26B-F32038DA8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-27"/>
        <c:axId val="991854848"/>
        <c:axId val="991856096"/>
      </c:barChart>
      <c:catAx>
        <c:axId val="9918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zh-TW"/>
          </a:p>
        </c:txPr>
        <c:crossAx val="991856096"/>
        <c:crosses val="autoZero"/>
        <c:auto val="1"/>
        <c:lblAlgn val="ctr"/>
        <c:lblOffset val="100"/>
        <c:noMultiLvlLbl val="0"/>
      </c:catAx>
      <c:valAx>
        <c:axId val="991856096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9185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Area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power!$C$28:$D$28</c:f>
              <c:strCache>
                <c:ptCount val="2"/>
                <c:pt idx="0">
                  <c:v>global buffer only</c:v>
                </c:pt>
                <c:pt idx="1">
                  <c:v>buffer hierarchy</c:v>
                </c:pt>
              </c:strCache>
            </c:strRef>
          </c:cat>
          <c:val>
            <c:numRef>
              <c:f>power!$C$31:$D$31</c:f>
              <c:numCache>
                <c:formatCode>General</c:formatCode>
                <c:ptCount val="2"/>
                <c:pt idx="0">
                  <c:v>277550</c:v>
                </c:pt>
                <c:pt idx="1">
                  <c:v>330804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B-43A5-9CDA-E51F4120A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-27"/>
        <c:axId val="991854848"/>
        <c:axId val="991856096"/>
      </c:barChart>
      <c:catAx>
        <c:axId val="9918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zh-TW"/>
          </a:p>
        </c:txPr>
        <c:crossAx val="991856096"/>
        <c:crosses val="autoZero"/>
        <c:auto val="1"/>
        <c:lblAlgn val="ctr"/>
        <c:lblOffset val="100"/>
        <c:noMultiLvlLbl val="0"/>
      </c:catAx>
      <c:valAx>
        <c:axId val="991856096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9185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4">
                <a:shade val="58000"/>
              </a:schemeClr>
            </a:solidFill>
            <a:ln/>
            <a:effectLst/>
            <a:sp3d/>
          </c:spPr>
          <c:cat>
            <c:numRef>
              <c:f>figures!$D$52:$D$71</c:f>
              <c:numCache>
                <c:formatCode>General</c:formatCode>
                <c:ptCount val="20"/>
                <c:pt idx="0">
                  <c:v>-3.96</c:v>
                </c:pt>
                <c:pt idx="1">
                  <c:v>-3.59</c:v>
                </c:pt>
                <c:pt idx="2">
                  <c:v>-3.23</c:v>
                </c:pt>
                <c:pt idx="3">
                  <c:v>-2.86</c:v>
                </c:pt>
                <c:pt idx="4">
                  <c:v>-2.5</c:v>
                </c:pt>
                <c:pt idx="5">
                  <c:v>-2.14</c:v>
                </c:pt>
                <c:pt idx="6">
                  <c:v>-1.77</c:v>
                </c:pt>
                <c:pt idx="7">
                  <c:v>-1.41</c:v>
                </c:pt>
                <c:pt idx="8">
                  <c:v>-1.04</c:v>
                </c:pt>
                <c:pt idx="9">
                  <c:v>-0.68</c:v>
                </c:pt>
                <c:pt idx="10">
                  <c:v>-0.32</c:v>
                </c:pt>
                <c:pt idx="11">
                  <c:v>4.2999999999999997E-2</c:v>
                </c:pt>
                <c:pt idx="12">
                  <c:v>0.40699999999999997</c:v>
                </c:pt>
                <c:pt idx="13">
                  <c:v>0.77200000000000002</c:v>
                </c:pt>
                <c:pt idx="14">
                  <c:v>1.1359999999999999</c:v>
                </c:pt>
                <c:pt idx="15">
                  <c:v>1.5</c:v>
                </c:pt>
                <c:pt idx="16">
                  <c:v>1.8640000000000001</c:v>
                </c:pt>
                <c:pt idx="17">
                  <c:v>2.2280000000000002</c:v>
                </c:pt>
                <c:pt idx="18">
                  <c:v>2.5920000000000001</c:v>
                </c:pt>
                <c:pt idx="19">
                  <c:v>2.9569999999999999</c:v>
                </c:pt>
              </c:numCache>
            </c:numRef>
          </c:cat>
          <c:val>
            <c:numRef>
              <c:f>figures!$E$52:$E$71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C-4300-B641-FE635A4B22E7}"/>
            </c:ext>
          </c:extLst>
        </c:ser>
        <c:ser>
          <c:idx val="1"/>
          <c:order val="1"/>
          <c:spPr>
            <a:solidFill>
              <a:schemeClr val="accent4">
                <a:shade val="86000"/>
              </a:schemeClr>
            </a:solidFill>
            <a:ln/>
            <a:effectLst/>
            <a:sp3d/>
          </c:spPr>
          <c:cat>
            <c:numRef>
              <c:f>figures!$D$52:$D$71</c:f>
              <c:numCache>
                <c:formatCode>General</c:formatCode>
                <c:ptCount val="20"/>
                <c:pt idx="0">
                  <c:v>-3.96</c:v>
                </c:pt>
                <c:pt idx="1">
                  <c:v>-3.59</c:v>
                </c:pt>
                <c:pt idx="2">
                  <c:v>-3.23</c:v>
                </c:pt>
                <c:pt idx="3">
                  <c:v>-2.86</c:v>
                </c:pt>
                <c:pt idx="4">
                  <c:v>-2.5</c:v>
                </c:pt>
                <c:pt idx="5">
                  <c:v>-2.14</c:v>
                </c:pt>
                <c:pt idx="6">
                  <c:v>-1.77</c:v>
                </c:pt>
                <c:pt idx="7">
                  <c:v>-1.41</c:v>
                </c:pt>
                <c:pt idx="8">
                  <c:v>-1.04</c:v>
                </c:pt>
                <c:pt idx="9">
                  <c:v>-0.68</c:v>
                </c:pt>
                <c:pt idx="10">
                  <c:v>-0.32</c:v>
                </c:pt>
                <c:pt idx="11">
                  <c:v>4.2999999999999997E-2</c:v>
                </c:pt>
                <c:pt idx="12">
                  <c:v>0.40699999999999997</c:v>
                </c:pt>
                <c:pt idx="13">
                  <c:v>0.77200000000000002</c:v>
                </c:pt>
                <c:pt idx="14">
                  <c:v>1.1359999999999999</c:v>
                </c:pt>
                <c:pt idx="15">
                  <c:v>1.5</c:v>
                </c:pt>
                <c:pt idx="16">
                  <c:v>1.8640000000000001</c:v>
                </c:pt>
                <c:pt idx="17">
                  <c:v>2.2280000000000002</c:v>
                </c:pt>
                <c:pt idx="18">
                  <c:v>2.5920000000000001</c:v>
                </c:pt>
                <c:pt idx="19">
                  <c:v>2.9569999999999999</c:v>
                </c:pt>
              </c:numCache>
            </c:numRef>
          </c:cat>
          <c:val>
            <c:numRef>
              <c:f>figures!$F$52:$F$71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18</c:v>
                </c:pt>
                <c:pt idx="3">
                  <c:v>48</c:v>
                </c:pt>
                <c:pt idx="4">
                  <c:v>126</c:v>
                </c:pt>
                <c:pt idx="5">
                  <c:v>299</c:v>
                </c:pt>
                <c:pt idx="6">
                  <c:v>392</c:v>
                </c:pt>
                <c:pt idx="7">
                  <c:v>748</c:v>
                </c:pt>
                <c:pt idx="8">
                  <c:v>1048</c:v>
                </c:pt>
                <c:pt idx="9">
                  <c:v>1387</c:v>
                </c:pt>
                <c:pt idx="10">
                  <c:v>1367</c:v>
                </c:pt>
                <c:pt idx="11">
                  <c:v>1352</c:v>
                </c:pt>
                <c:pt idx="12">
                  <c:v>1158</c:v>
                </c:pt>
                <c:pt idx="13">
                  <c:v>845</c:v>
                </c:pt>
                <c:pt idx="14">
                  <c:v>615</c:v>
                </c:pt>
                <c:pt idx="15">
                  <c:v>311</c:v>
                </c:pt>
                <c:pt idx="16">
                  <c:v>157</c:v>
                </c:pt>
                <c:pt idx="17">
                  <c:v>77</c:v>
                </c:pt>
                <c:pt idx="18">
                  <c:v>30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C-4300-B641-FE635A4B22E7}"/>
            </c:ext>
          </c:extLst>
        </c:ser>
        <c:ser>
          <c:idx val="2"/>
          <c:order val="2"/>
          <c:spPr>
            <a:solidFill>
              <a:schemeClr val="accent4">
                <a:tint val="86000"/>
              </a:schemeClr>
            </a:solidFill>
            <a:ln/>
            <a:effectLst/>
            <a:sp3d/>
          </c:spPr>
          <c:cat>
            <c:numRef>
              <c:f>figures!$D$52:$D$71</c:f>
              <c:numCache>
                <c:formatCode>General</c:formatCode>
                <c:ptCount val="20"/>
                <c:pt idx="0">
                  <c:v>-3.96</c:v>
                </c:pt>
                <c:pt idx="1">
                  <c:v>-3.59</c:v>
                </c:pt>
                <c:pt idx="2">
                  <c:v>-3.23</c:v>
                </c:pt>
                <c:pt idx="3">
                  <c:v>-2.86</c:v>
                </c:pt>
                <c:pt idx="4">
                  <c:v>-2.5</c:v>
                </c:pt>
                <c:pt idx="5">
                  <c:v>-2.14</c:v>
                </c:pt>
                <c:pt idx="6">
                  <c:v>-1.77</c:v>
                </c:pt>
                <c:pt idx="7">
                  <c:v>-1.41</c:v>
                </c:pt>
                <c:pt idx="8">
                  <c:v>-1.04</c:v>
                </c:pt>
                <c:pt idx="9">
                  <c:v>-0.68</c:v>
                </c:pt>
                <c:pt idx="10">
                  <c:v>-0.32</c:v>
                </c:pt>
                <c:pt idx="11">
                  <c:v>4.2999999999999997E-2</c:v>
                </c:pt>
                <c:pt idx="12">
                  <c:v>0.40699999999999997</c:v>
                </c:pt>
                <c:pt idx="13">
                  <c:v>0.77200000000000002</c:v>
                </c:pt>
                <c:pt idx="14">
                  <c:v>1.1359999999999999</c:v>
                </c:pt>
                <c:pt idx="15">
                  <c:v>1.5</c:v>
                </c:pt>
                <c:pt idx="16">
                  <c:v>1.8640000000000001</c:v>
                </c:pt>
                <c:pt idx="17">
                  <c:v>2.2280000000000002</c:v>
                </c:pt>
                <c:pt idx="18">
                  <c:v>2.5920000000000001</c:v>
                </c:pt>
                <c:pt idx="19">
                  <c:v>2.9569999999999999</c:v>
                </c:pt>
              </c:numCache>
            </c:numRef>
          </c:cat>
          <c:val>
            <c:numRef>
              <c:f>figures!$G$52:$G$71</c:f>
              <c:numCache>
                <c:formatCode>General</c:formatCode>
                <c:ptCount val="20"/>
                <c:pt idx="0">
                  <c:v>2</c:v>
                </c:pt>
                <c:pt idx="1">
                  <c:v>15</c:v>
                </c:pt>
                <c:pt idx="2">
                  <c:v>43</c:v>
                </c:pt>
                <c:pt idx="3">
                  <c:v>97</c:v>
                </c:pt>
                <c:pt idx="4">
                  <c:v>240</c:v>
                </c:pt>
                <c:pt idx="5">
                  <c:v>461</c:v>
                </c:pt>
                <c:pt idx="6">
                  <c:v>801</c:v>
                </c:pt>
                <c:pt idx="7">
                  <c:v>1078</c:v>
                </c:pt>
                <c:pt idx="8">
                  <c:v>1471</c:v>
                </c:pt>
                <c:pt idx="9">
                  <c:v>1512</c:v>
                </c:pt>
                <c:pt idx="10">
                  <c:v>1477</c:v>
                </c:pt>
                <c:pt idx="11">
                  <c:v>1143</c:v>
                </c:pt>
                <c:pt idx="12">
                  <c:v>842</c:v>
                </c:pt>
                <c:pt idx="13">
                  <c:v>447</c:v>
                </c:pt>
                <c:pt idx="14">
                  <c:v>235</c:v>
                </c:pt>
                <c:pt idx="15">
                  <c:v>84</c:v>
                </c:pt>
                <c:pt idx="16">
                  <c:v>40</c:v>
                </c:pt>
                <c:pt idx="17">
                  <c:v>8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C-4300-B641-FE635A4B22E7}"/>
            </c:ext>
          </c:extLst>
        </c:ser>
        <c:ser>
          <c:idx val="3"/>
          <c:order val="3"/>
          <c:spPr>
            <a:solidFill>
              <a:schemeClr val="accent4">
                <a:tint val="58000"/>
              </a:schemeClr>
            </a:solidFill>
            <a:ln/>
            <a:effectLst/>
            <a:sp3d/>
          </c:spPr>
          <c:cat>
            <c:numRef>
              <c:f>figures!$D$52:$D$71</c:f>
              <c:numCache>
                <c:formatCode>General</c:formatCode>
                <c:ptCount val="20"/>
                <c:pt idx="0">
                  <c:v>-3.96</c:v>
                </c:pt>
                <c:pt idx="1">
                  <c:v>-3.59</c:v>
                </c:pt>
                <c:pt idx="2">
                  <c:v>-3.23</c:v>
                </c:pt>
                <c:pt idx="3">
                  <c:v>-2.86</c:v>
                </c:pt>
                <c:pt idx="4">
                  <c:v>-2.5</c:v>
                </c:pt>
                <c:pt idx="5">
                  <c:v>-2.14</c:v>
                </c:pt>
                <c:pt idx="6">
                  <c:v>-1.77</c:v>
                </c:pt>
                <c:pt idx="7">
                  <c:v>-1.41</c:v>
                </c:pt>
                <c:pt idx="8">
                  <c:v>-1.04</c:v>
                </c:pt>
                <c:pt idx="9">
                  <c:v>-0.68</c:v>
                </c:pt>
                <c:pt idx="10">
                  <c:v>-0.32</c:v>
                </c:pt>
                <c:pt idx="11">
                  <c:v>4.2999999999999997E-2</c:v>
                </c:pt>
                <c:pt idx="12">
                  <c:v>0.40699999999999997</c:v>
                </c:pt>
                <c:pt idx="13">
                  <c:v>0.77200000000000002</c:v>
                </c:pt>
                <c:pt idx="14">
                  <c:v>1.1359999999999999</c:v>
                </c:pt>
                <c:pt idx="15">
                  <c:v>1.5</c:v>
                </c:pt>
                <c:pt idx="16">
                  <c:v>1.8640000000000001</c:v>
                </c:pt>
                <c:pt idx="17">
                  <c:v>2.2280000000000002</c:v>
                </c:pt>
                <c:pt idx="18">
                  <c:v>2.5920000000000001</c:v>
                </c:pt>
                <c:pt idx="19">
                  <c:v>2.9569999999999999</c:v>
                </c:pt>
              </c:numCache>
            </c:numRef>
          </c:cat>
          <c:val>
            <c:numRef>
              <c:f>figures!$H$52:$H$71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55</c:v>
                </c:pt>
                <c:pt idx="4">
                  <c:v>104</c:v>
                </c:pt>
                <c:pt idx="5">
                  <c:v>213</c:v>
                </c:pt>
                <c:pt idx="6">
                  <c:v>436</c:v>
                </c:pt>
                <c:pt idx="7">
                  <c:v>667</c:v>
                </c:pt>
                <c:pt idx="8">
                  <c:v>998</c:v>
                </c:pt>
                <c:pt idx="9">
                  <c:v>1209</c:v>
                </c:pt>
                <c:pt idx="10">
                  <c:v>1489</c:v>
                </c:pt>
                <c:pt idx="11">
                  <c:v>1309</c:v>
                </c:pt>
                <c:pt idx="12">
                  <c:v>1281</c:v>
                </c:pt>
                <c:pt idx="13">
                  <c:v>920</c:v>
                </c:pt>
                <c:pt idx="14">
                  <c:v>606</c:v>
                </c:pt>
                <c:pt idx="15">
                  <c:v>363</c:v>
                </c:pt>
                <c:pt idx="16">
                  <c:v>188</c:v>
                </c:pt>
                <c:pt idx="17">
                  <c:v>93</c:v>
                </c:pt>
                <c:pt idx="18">
                  <c:v>46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7C-4300-B641-FE635A4B22E7}"/>
            </c:ext>
          </c:extLst>
        </c:ser>
        <c:bandFmts>
          <c:bandFmt>
            <c:idx val="0"/>
            <c:spPr>
              <a:solidFill>
                <a:schemeClr val="accent4">
                  <a:shade val="44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>
                  <a:shade val="58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4">
                  <a:shade val="72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shade val="86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4">
                  <a:tint val="86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4">
                  <a:tint val="72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tint val="58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4">
                  <a:tint val="44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tint val="3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tint val="16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4">
                  <a:tint val="2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4">
                  <a:tint val="88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tint val="74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4">
                  <a:tint val="60000"/>
                </a:schemeClr>
              </a:solidFill>
              <a:ln/>
              <a:effectLst/>
              <a:sp3d/>
            </c:spPr>
          </c:bandFmt>
        </c:bandFmts>
        <c:axId val="1068075296"/>
        <c:axId val="1068080704"/>
        <c:axId val="885930416"/>
      </c:surface3DChart>
      <c:catAx>
        <c:axId val="106807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8080704"/>
        <c:crosses val="autoZero"/>
        <c:auto val="1"/>
        <c:lblAlgn val="ctr"/>
        <c:lblOffset val="100"/>
        <c:noMultiLvlLbl val="0"/>
      </c:catAx>
      <c:valAx>
        <c:axId val="1068080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8075296"/>
        <c:crosses val="autoZero"/>
        <c:crossBetween val="midCat"/>
      </c:valAx>
      <c:serAx>
        <c:axId val="885930416"/>
        <c:scaling>
          <c:orientation val="minMax"/>
        </c:scaling>
        <c:delete val="1"/>
        <c:axPos val="b"/>
        <c:majorTickMark val="out"/>
        <c:minorTickMark val="none"/>
        <c:tickLblPos val="nextTo"/>
        <c:crossAx val="1068080704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1-bit</a:t>
            </a:r>
            <a:r>
              <a:rPr lang="en-US" altLang="zh-TW" baseline="0"/>
              <a:t> data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worflow!$C$1</c:f>
              <c:strCache>
                <c:ptCount val="1"/>
                <c:pt idx="0">
                  <c:v>off-chip access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worflow!$C$26:$C$29</c:f>
              <c:numCache>
                <c:formatCode>General</c:formatCode>
                <c:ptCount val="4"/>
                <c:pt idx="0">
                  <c:v>275456</c:v>
                </c:pt>
                <c:pt idx="1">
                  <c:v>464384</c:v>
                </c:pt>
                <c:pt idx="2">
                  <c:v>842240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9-4D46-ADFF-F80FDC679DA4}"/>
            </c:ext>
          </c:extLst>
        </c:ser>
        <c:ser>
          <c:idx val="1"/>
          <c:order val="1"/>
          <c:tx>
            <c:strRef>
              <c:f>worflow!$D$1</c:f>
              <c:strCache>
                <c:ptCount val="1"/>
                <c:pt idx="0">
                  <c:v>processing cycle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worflow!$D$26:$D$29</c:f>
              <c:numCache>
                <c:formatCode>General</c:formatCode>
                <c:ptCount val="4"/>
                <c:pt idx="0">
                  <c:v>119808</c:v>
                </c:pt>
                <c:pt idx="1">
                  <c:v>239616</c:v>
                </c:pt>
                <c:pt idx="2">
                  <c:v>479232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9-4D46-ADFF-F80FDC67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54928"/>
        <c:axId val="1201371984"/>
      </c:barChart>
      <c:catAx>
        <c:axId val="12013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zh-TW"/>
          </a:p>
        </c:txPr>
        <c:crossAx val="1201371984"/>
        <c:crosses val="autoZero"/>
        <c:auto val="1"/>
        <c:lblAlgn val="ctr"/>
        <c:lblOffset val="100"/>
        <c:noMultiLvlLbl val="0"/>
      </c:catAx>
      <c:valAx>
        <c:axId val="1201371984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54928"/>
        <c:crosses val="autoZero"/>
        <c:crossBetween val="between"/>
      </c:valAx>
      <c:spPr>
        <a:noFill/>
        <a:ln w="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2-bit</a:t>
            </a:r>
            <a:r>
              <a:rPr lang="en-US" altLang="zh-TW" baseline="0"/>
              <a:t> data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worflow!$C$1</c:f>
              <c:strCache>
                <c:ptCount val="1"/>
                <c:pt idx="0">
                  <c:v>off-chip access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worflow!$C$22:$C$25</c:f>
              <c:numCache>
                <c:formatCode>General</c:formatCode>
                <c:ptCount val="4"/>
                <c:pt idx="0">
                  <c:v>464384</c:v>
                </c:pt>
                <c:pt idx="1">
                  <c:v>464384</c:v>
                </c:pt>
                <c:pt idx="2">
                  <c:v>842240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5-4738-94B7-FACD8146D4AD}"/>
            </c:ext>
          </c:extLst>
        </c:ser>
        <c:ser>
          <c:idx val="1"/>
          <c:order val="1"/>
          <c:tx>
            <c:strRef>
              <c:f>worflow!$D$1</c:f>
              <c:strCache>
                <c:ptCount val="1"/>
                <c:pt idx="0">
                  <c:v>processing cycle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worflow!$D$22:$D$25</c:f>
              <c:numCache>
                <c:formatCode>General</c:formatCode>
                <c:ptCount val="4"/>
                <c:pt idx="0">
                  <c:v>479232</c:v>
                </c:pt>
                <c:pt idx="1">
                  <c:v>239616</c:v>
                </c:pt>
                <c:pt idx="2">
                  <c:v>479232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5-4738-94B7-FACD8146D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54928"/>
        <c:axId val="1201371984"/>
      </c:barChart>
      <c:catAx>
        <c:axId val="12013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zh-TW"/>
          </a:p>
        </c:txPr>
        <c:crossAx val="1201371984"/>
        <c:crosses val="autoZero"/>
        <c:auto val="1"/>
        <c:lblAlgn val="ctr"/>
        <c:lblOffset val="100"/>
        <c:noMultiLvlLbl val="0"/>
      </c:catAx>
      <c:valAx>
        <c:axId val="1201371984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54928"/>
        <c:crosses val="autoZero"/>
        <c:crossBetween val="between"/>
      </c:valAx>
      <c:spPr>
        <a:noFill/>
        <a:ln w="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8-bit</a:t>
            </a:r>
            <a:r>
              <a:rPr lang="en-US" altLang="zh-TW" baseline="0"/>
              <a:t> data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worflow!$C$1</c:f>
              <c:strCache>
                <c:ptCount val="1"/>
                <c:pt idx="0">
                  <c:v>off-chip access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A7-4831-ACC9-BBFC0D2E8C99}"/>
              </c:ext>
            </c:extLst>
          </c:dPt>
          <c:cat>
            <c:numRef>
              <c:f>worflow!$A$2:$A$5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worflow!$C$2:$C$5</c:f>
              <c:numCache>
                <c:formatCode>General</c:formatCode>
                <c:ptCount val="4"/>
                <c:pt idx="0">
                  <c:v>2008064</c:v>
                </c:pt>
                <c:pt idx="1">
                  <c:v>1597952</c:v>
                </c:pt>
                <c:pt idx="2">
                  <c:v>1597952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7-4831-ACC9-BBFC0D2E8C99}"/>
            </c:ext>
          </c:extLst>
        </c:ser>
        <c:ser>
          <c:idx val="1"/>
          <c:order val="1"/>
          <c:tx>
            <c:strRef>
              <c:f>worflow!$D$1</c:f>
              <c:strCache>
                <c:ptCount val="1"/>
                <c:pt idx="0">
                  <c:v>processing cycle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A7-4831-ACC9-BBFC0D2E8C99}"/>
              </c:ext>
            </c:extLst>
          </c:dPt>
          <c:cat>
            <c:numRef>
              <c:f>worflow!$A$2:$A$5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worflow!$D$2:$D$5</c:f>
              <c:numCache>
                <c:formatCode>General</c:formatCode>
                <c:ptCount val="4"/>
                <c:pt idx="0">
                  <c:v>8626176</c:v>
                </c:pt>
                <c:pt idx="1">
                  <c:v>3833856</c:v>
                </c:pt>
                <c:pt idx="2">
                  <c:v>1916928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7-4831-ACC9-BBFC0D2E8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54928"/>
        <c:axId val="1201371984"/>
      </c:barChart>
      <c:catAx>
        <c:axId val="12013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zh-TW"/>
          </a:p>
        </c:txPr>
        <c:crossAx val="1201371984"/>
        <c:crosses val="autoZero"/>
        <c:auto val="1"/>
        <c:lblAlgn val="ctr"/>
        <c:lblOffset val="100"/>
        <c:noMultiLvlLbl val="0"/>
      </c:catAx>
      <c:valAx>
        <c:axId val="1201371984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54928"/>
        <c:crosses val="autoZero"/>
        <c:crossBetween val="between"/>
      </c:valAx>
      <c:spPr>
        <a:noFill/>
        <a:ln w="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7-bit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4AF-4AA5-96E6-174713684494}"/>
              </c:ext>
            </c:extLst>
          </c:dPt>
          <c:val>
            <c:numRef>
              <c:f>worflow!$C$6:$C$9</c:f>
              <c:numCache>
                <c:formatCode>General</c:formatCode>
                <c:ptCount val="4"/>
                <c:pt idx="0">
                  <c:v>1409024</c:v>
                </c:pt>
                <c:pt idx="1">
                  <c:v>1597952</c:v>
                </c:pt>
                <c:pt idx="2">
                  <c:v>1597952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F-4AA5-96E6-17471368449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AF-4AA5-96E6-174713684494}"/>
              </c:ext>
            </c:extLst>
          </c:dPt>
          <c:val>
            <c:numRef>
              <c:f>worflow!$D$6:$D$9</c:f>
              <c:numCache>
                <c:formatCode>General</c:formatCode>
                <c:ptCount val="4"/>
                <c:pt idx="0">
                  <c:v>5870592</c:v>
                </c:pt>
                <c:pt idx="1">
                  <c:v>3833856</c:v>
                </c:pt>
                <c:pt idx="2">
                  <c:v>1916928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F-4AA5-96E6-174713684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6-bit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worflow!$C$10:$C$13</c:f>
              <c:numCache>
                <c:formatCode>General</c:formatCode>
                <c:ptCount val="4"/>
                <c:pt idx="0">
                  <c:v>1361792</c:v>
                </c:pt>
                <c:pt idx="1">
                  <c:v>1220096</c:v>
                </c:pt>
                <c:pt idx="2">
                  <c:v>1597952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7-4FA0-A8AC-74836545DEC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worflow!$D$10:$D$13</c:f>
              <c:numCache>
                <c:formatCode>General</c:formatCode>
                <c:ptCount val="4"/>
                <c:pt idx="0">
                  <c:v>4852224</c:v>
                </c:pt>
                <c:pt idx="1">
                  <c:v>2156544</c:v>
                </c:pt>
                <c:pt idx="2">
                  <c:v>1916928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7-4FA0-A8AC-74836545D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4-bit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worflow!$C$14:$C$17</c:f>
              <c:numCache>
                <c:formatCode>General</c:formatCode>
                <c:ptCount val="4"/>
                <c:pt idx="0">
                  <c:v>842240</c:v>
                </c:pt>
                <c:pt idx="1">
                  <c:v>842240</c:v>
                </c:pt>
                <c:pt idx="2">
                  <c:v>842240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F-47EC-8258-8BFFEC3B876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worflow!$D$14:$D$17</c:f>
              <c:numCache>
                <c:formatCode>General</c:formatCode>
                <c:ptCount val="4"/>
                <c:pt idx="0">
                  <c:v>1916928</c:v>
                </c:pt>
                <c:pt idx="1">
                  <c:v>958464</c:v>
                </c:pt>
                <c:pt idx="2">
                  <c:v>479232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F-47EC-8258-8BFFEC3B8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495300</xdr:colOff>
      <xdr:row>4</xdr:row>
      <xdr:rowOff>180975</xdr:rowOff>
    </xdr:from>
    <xdr:to>
      <xdr:col>32</xdr:col>
      <xdr:colOff>372053</xdr:colOff>
      <xdr:row>15</xdr:row>
      <xdr:rowOff>143191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35300" y="981075"/>
          <a:ext cx="4143953" cy="2267266"/>
        </a:xfrm>
        <a:prstGeom prst="rect">
          <a:avLst/>
        </a:prstGeom>
      </xdr:spPr>
    </xdr:pic>
    <xdr:clientData/>
  </xdr:twoCellAnchor>
  <xdr:twoCellAnchor>
    <xdr:from>
      <xdr:col>9</xdr:col>
      <xdr:colOff>561975</xdr:colOff>
      <xdr:row>3</xdr:row>
      <xdr:rowOff>180975</xdr:rowOff>
    </xdr:from>
    <xdr:to>
      <xdr:col>23</xdr:col>
      <xdr:colOff>352425</xdr:colOff>
      <xdr:row>24</xdr:row>
      <xdr:rowOff>133350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542925</xdr:colOff>
      <xdr:row>26</xdr:row>
      <xdr:rowOff>28574</xdr:rowOff>
    </xdr:from>
    <xdr:to>
      <xdr:col>23</xdr:col>
      <xdr:colOff>352425</xdr:colOff>
      <xdr:row>49</xdr:row>
      <xdr:rowOff>28574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89648</xdr:colOff>
      <xdr:row>50</xdr:row>
      <xdr:rowOff>134471</xdr:rowOff>
    </xdr:from>
    <xdr:to>
      <xdr:col>23</xdr:col>
      <xdr:colOff>392206</xdr:colOff>
      <xdr:row>74</xdr:row>
      <xdr:rowOff>112059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457200</xdr:colOff>
      <xdr:row>7</xdr:row>
      <xdr:rowOff>76200</xdr:rowOff>
    </xdr:from>
    <xdr:to>
      <xdr:col>33</xdr:col>
      <xdr:colOff>166686</xdr:colOff>
      <xdr:row>20</xdr:row>
      <xdr:rowOff>123827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104775</xdr:colOff>
      <xdr:row>7</xdr:row>
      <xdr:rowOff>152400</xdr:rowOff>
    </xdr:from>
    <xdr:to>
      <xdr:col>30</xdr:col>
      <xdr:colOff>423861</xdr:colOff>
      <xdr:row>21</xdr:row>
      <xdr:rowOff>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</xdr:row>
      <xdr:rowOff>200024</xdr:rowOff>
    </xdr:from>
    <xdr:to>
      <xdr:col>9</xdr:col>
      <xdr:colOff>57150</xdr:colOff>
      <xdr:row>18</xdr:row>
      <xdr:rowOff>85725</xdr:rowOff>
    </xdr:to>
    <xdr:graphicFrame macro="">
      <xdr:nvGraphicFramePr>
        <xdr:cNvPr id="21" name="圖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447674</xdr:colOff>
      <xdr:row>3</xdr:row>
      <xdr:rowOff>0</xdr:rowOff>
    </xdr:from>
    <xdr:to>
      <xdr:col>12</xdr:col>
      <xdr:colOff>0</xdr:colOff>
      <xdr:row>14</xdr:row>
      <xdr:rowOff>180974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15</xdr:col>
      <xdr:colOff>1</xdr:colOff>
      <xdr:row>14</xdr:row>
      <xdr:rowOff>180975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18</xdr:col>
      <xdr:colOff>1</xdr:colOff>
      <xdr:row>14</xdr:row>
      <xdr:rowOff>180975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</xdr:row>
      <xdr:rowOff>0</xdr:rowOff>
    </xdr:from>
    <xdr:to>
      <xdr:col>21</xdr:col>
      <xdr:colOff>1</xdr:colOff>
      <xdr:row>14</xdr:row>
      <xdr:rowOff>180975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3</xdr:row>
      <xdr:rowOff>0</xdr:rowOff>
    </xdr:from>
    <xdr:to>
      <xdr:col>24</xdr:col>
      <xdr:colOff>1</xdr:colOff>
      <xdr:row>14</xdr:row>
      <xdr:rowOff>180975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3</xdr:row>
      <xdr:rowOff>0</xdr:rowOff>
    </xdr:from>
    <xdr:to>
      <xdr:col>27</xdr:col>
      <xdr:colOff>1</xdr:colOff>
      <xdr:row>14</xdr:row>
      <xdr:rowOff>180975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12</xdr:col>
      <xdr:colOff>1</xdr:colOff>
      <xdr:row>27</xdr:row>
      <xdr:rowOff>180975</xdr:rowOff>
    </xdr:to>
    <xdr:graphicFrame macro="">
      <xdr:nvGraphicFramePr>
        <xdr:cNvPr id="35" name="圖表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447260</xdr:colOff>
      <xdr:row>16</xdr:row>
      <xdr:rowOff>0</xdr:rowOff>
    </xdr:from>
    <xdr:to>
      <xdr:col>15</xdr:col>
      <xdr:colOff>1</xdr:colOff>
      <xdr:row>27</xdr:row>
      <xdr:rowOff>180975</xdr:rowOff>
    </xdr:to>
    <xdr:graphicFrame macro="">
      <xdr:nvGraphicFramePr>
        <xdr:cNvPr id="39" name="圖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18</xdr:col>
      <xdr:colOff>1</xdr:colOff>
      <xdr:row>27</xdr:row>
      <xdr:rowOff>180975</xdr:rowOff>
    </xdr:to>
    <xdr:graphicFrame macro="">
      <xdr:nvGraphicFramePr>
        <xdr:cNvPr id="40" name="圖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21</xdr:col>
      <xdr:colOff>2</xdr:colOff>
      <xdr:row>27</xdr:row>
      <xdr:rowOff>180975</xdr:rowOff>
    </xdr:to>
    <xdr:graphicFrame macro="">
      <xdr:nvGraphicFramePr>
        <xdr:cNvPr id="41" name="圖表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28577</xdr:colOff>
      <xdr:row>10</xdr:row>
      <xdr:rowOff>123825</xdr:rowOff>
    </xdr:from>
    <xdr:to>
      <xdr:col>12</xdr:col>
      <xdr:colOff>476251</xdr:colOff>
      <xdr:row>30</xdr:row>
      <xdr:rowOff>114300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576261</xdr:colOff>
      <xdr:row>10</xdr:row>
      <xdr:rowOff>142874</xdr:rowOff>
    </xdr:from>
    <xdr:to>
      <xdr:col>24</xdr:col>
      <xdr:colOff>400050</xdr:colOff>
      <xdr:row>30</xdr:row>
      <xdr:rowOff>171449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6</xdr:row>
      <xdr:rowOff>142875</xdr:rowOff>
    </xdr:from>
    <xdr:to>
      <xdr:col>10</xdr:col>
      <xdr:colOff>33337</xdr:colOff>
      <xdr:row>20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266700</xdr:colOff>
      <xdr:row>9</xdr:row>
      <xdr:rowOff>28575</xdr:rowOff>
    </xdr:from>
    <xdr:to>
      <xdr:col>27</xdr:col>
      <xdr:colOff>190500</xdr:colOff>
      <xdr:row>26</xdr:row>
      <xdr:rowOff>190500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285750</xdr:colOff>
      <xdr:row>28</xdr:row>
      <xdr:rowOff>19050</xdr:rowOff>
    </xdr:from>
    <xdr:to>
      <xdr:col>27</xdr:col>
      <xdr:colOff>190499</xdr:colOff>
      <xdr:row>47</xdr:row>
      <xdr:rowOff>66674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</xdr:colOff>
      <xdr:row>33</xdr:row>
      <xdr:rowOff>0</xdr:rowOff>
    </xdr:from>
    <xdr:to>
      <xdr:col>5</xdr:col>
      <xdr:colOff>485775</xdr:colOff>
      <xdr:row>49</xdr:row>
      <xdr:rowOff>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466725</xdr:colOff>
      <xdr:row>33</xdr:row>
      <xdr:rowOff>0</xdr:rowOff>
    </xdr:from>
    <xdr:to>
      <xdr:col>8</xdr:col>
      <xdr:colOff>447675</xdr:colOff>
      <xdr:row>49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C11" sqref="C11"/>
    </sheetView>
  </sheetViews>
  <sheetFormatPr defaultRowHeight="15.75" x14ac:dyDescent="0.25"/>
  <cols>
    <col min="2" max="6" width="26.7109375" customWidth="1"/>
  </cols>
  <sheetData>
    <row r="2" spans="1:5" x14ac:dyDescent="0.25">
      <c r="B2" t="s">
        <v>0</v>
      </c>
      <c r="C2" t="s">
        <v>1</v>
      </c>
      <c r="D2" t="s">
        <v>2</v>
      </c>
      <c r="E2" t="s">
        <v>6</v>
      </c>
    </row>
    <row r="3" spans="1:5" x14ac:dyDescent="0.25">
      <c r="A3" t="s">
        <v>3</v>
      </c>
      <c r="B3">
        <v>16</v>
      </c>
      <c r="C3">
        <v>16</v>
      </c>
      <c r="D3">
        <v>32</v>
      </c>
    </row>
    <row r="4" spans="1:5" x14ac:dyDescent="0.25">
      <c r="A4" t="s">
        <v>4</v>
      </c>
      <c r="B4">
        <v>512</v>
      </c>
      <c r="C4">
        <v>256</v>
      </c>
      <c r="D4">
        <v>1024</v>
      </c>
    </row>
    <row r="5" spans="1:5" x14ac:dyDescent="0.25">
      <c r="A5" t="s">
        <v>5</v>
      </c>
      <c r="B5">
        <v>16</v>
      </c>
      <c r="C5">
        <v>16</v>
      </c>
      <c r="D5">
        <v>32</v>
      </c>
    </row>
    <row r="6" spans="1:5" x14ac:dyDescent="0.25">
      <c r="B6">
        <f>B3*B4*B5/8/1024</f>
        <v>16</v>
      </c>
      <c r="C6">
        <f>C3*C4*C5/8/1024</f>
        <v>8</v>
      </c>
      <c r="D6">
        <f>D3*D4*D5/8/1024</f>
        <v>128</v>
      </c>
      <c r="E6">
        <f>B6+C6+D6</f>
        <v>152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3"/>
  <sheetViews>
    <sheetView topLeftCell="A7" workbookViewId="0">
      <selection activeCell="M19" sqref="M19"/>
    </sheetView>
  </sheetViews>
  <sheetFormatPr defaultRowHeight="15.75" x14ac:dyDescent="0.25"/>
  <sheetData>
    <row r="2" spans="3:27" x14ac:dyDescent="0.25">
      <c r="C2" t="s">
        <v>69</v>
      </c>
      <c r="D2" t="s">
        <v>70</v>
      </c>
      <c r="E2" t="s">
        <v>72</v>
      </c>
      <c r="F2" t="s">
        <v>68</v>
      </c>
      <c r="G2" t="s">
        <v>73</v>
      </c>
      <c r="H2" t="s">
        <v>74</v>
      </c>
      <c r="I2" t="s">
        <v>75</v>
      </c>
    </row>
    <row r="3" spans="3:27" x14ac:dyDescent="0.25">
      <c r="D3">
        <v>1.8699999999999999E-3</v>
      </c>
      <c r="E3" s="9">
        <v>4.2500000000000003E-2</v>
      </c>
      <c r="F3" s="9">
        <v>3.7100000000000001E-2</v>
      </c>
      <c r="G3" s="9">
        <v>3.4599999999999999E-2</v>
      </c>
      <c r="H3" s="9">
        <v>3.3399999999999999E-2</v>
      </c>
      <c r="I3" s="9">
        <v>3.5999999999999997E-2</v>
      </c>
    </row>
    <row r="4" spans="3:27" x14ac:dyDescent="0.25">
      <c r="R4" t="s">
        <v>55</v>
      </c>
      <c r="S4" t="s">
        <v>56</v>
      </c>
      <c r="T4" t="s">
        <v>57</v>
      </c>
      <c r="U4" t="s">
        <v>58</v>
      </c>
      <c r="V4" t="s">
        <v>59</v>
      </c>
      <c r="W4" t="s">
        <v>63</v>
      </c>
      <c r="X4" t="s">
        <v>60</v>
      </c>
      <c r="Y4" t="s">
        <v>61</v>
      </c>
      <c r="Z4" t="s">
        <v>62</v>
      </c>
      <c r="AA4" t="s">
        <v>132</v>
      </c>
    </row>
    <row r="5" spans="3:27" x14ac:dyDescent="0.25">
      <c r="Q5" t="s">
        <v>67</v>
      </c>
      <c r="R5">
        <v>2.5999999999999998E-4</v>
      </c>
      <c r="S5">
        <v>9.0000000000000006E-5</v>
      </c>
      <c r="T5">
        <v>1.37E-2</v>
      </c>
      <c r="U5">
        <v>7.6800000000000002E-3</v>
      </c>
      <c r="V5">
        <v>4.8000000000000001E-4</v>
      </c>
      <c r="W5">
        <f>SUM(X5:Z5)</f>
        <v>1.3625999999999999E-2</v>
      </c>
      <c r="X5">
        <v>6.1600000000000001E-4</v>
      </c>
      <c r="Y5">
        <v>2.1099999999999999E-3</v>
      </c>
      <c r="Z5">
        <v>1.09E-2</v>
      </c>
      <c r="AA5">
        <f>SUM(R5:W5)</f>
        <v>3.5836E-2</v>
      </c>
    </row>
    <row r="6" spans="3:27" x14ac:dyDescent="0.25">
      <c r="R6">
        <v>0.7</v>
      </c>
      <c r="S6">
        <v>0.3</v>
      </c>
      <c r="T6">
        <v>38.1</v>
      </c>
      <c r="U6">
        <v>21.3</v>
      </c>
      <c r="V6">
        <v>1.2</v>
      </c>
      <c r="W6">
        <f>SUM(X6:Z6)</f>
        <v>37.700000000000003</v>
      </c>
      <c r="X6">
        <v>1.7</v>
      </c>
      <c r="Y6">
        <v>5.8</v>
      </c>
      <c r="Z6">
        <v>30.2</v>
      </c>
    </row>
    <row r="7" spans="3:27" x14ac:dyDescent="0.25">
      <c r="Q7" t="s">
        <v>133</v>
      </c>
      <c r="R7">
        <f>R5*1000*16</f>
        <v>4.1599999999999993</v>
      </c>
      <c r="S7">
        <f t="shared" ref="S7:AA7" si="0">S5*1000*16</f>
        <v>1.4400000000000002</v>
      </c>
      <c r="T7">
        <f t="shared" si="0"/>
        <v>219.20000000000002</v>
      </c>
      <c r="U7">
        <f t="shared" si="0"/>
        <v>122.88000000000001</v>
      </c>
      <c r="V7">
        <f t="shared" si="0"/>
        <v>7.6800000000000006</v>
      </c>
      <c r="W7">
        <f t="shared" si="0"/>
        <v>218.01599999999999</v>
      </c>
      <c r="X7">
        <f t="shared" si="0"/>
        <v>9.8559999999999999</v>
      </c>
      <c r="Y7">
        <f t="shared" si="0"/>
        <v>33.76</v>
      </c>
      <c r="Z7">
        <f t="shared" si="0"/>
        <v>174.4</v>
      </c>
      <c r="AA7">
        <f>AA5*1000*16</f>
        <v>573.37599999999998</v>
      </c>
    </row>
    <row r="28" spans="2:13" x14ac:dyDescent="0.25">
      <c r="C28" t="s">
        <v>116</v>
      </c>
      <c r="D28" t="s">
        <v>117</v>
      </c>
      <c r="E28" t="s">
        <v>113</v>
      </c>
      <c r="F28" t="s">
        <v>112</v>
      </c>
      <c r="G28" t="s">
        <v>111</v>
      </c>
      <c r="H28" t="s">
        <v>110</v>
      </c>
      <c r="I28" t="s">
        <v>125</v>
      </c>
      <c r="K28" t="s">
        <v>134</v>
      </c>
      <c r="M28" t="s">
        <v>135</v>
      </c>
    </row>
    <row r="29" spans="2:13" x14ac:dyDescent="0.25">
      <c r="B29" t="s">
        <v>109</v>
      </c>
      <c r="C29">
        <v>5.6810000000000003E-3</v>
      </c>
      <c r="D29">
        <v>4.947E-3</v>
      </c>
      <c r="E29">
        <v>7.7800000000000005E-4</v>
      </c>
      <c r="F29">
        <v>6.38E-4</v>
      </c>
      <c r="G29">
        <v>3.48E-3</v>
      </c>
      <c r="H29">
        <v>3.7100000000000001E-2</v>
      </c>
      <c r="I29">
        <f>H29+D29</f>
        <v>4.2047000000000001E-2</v>
      </c>
      <c r="K29">
        <f>D29*16*1000</f>
        <v>79.152000000000001</v>
      </c>
      <c r="M29">
        <f>K29+AA7</f>
        <v>652.52800000000002</v>
      </c>
    </row>
    <row r="30" spans="2:13" x14ac:dyDescent="0.25">
      <c r="B30" t="s">
        <v>115</v>
      </c>
      <c r="C30">
        <f>C29*100000000/2</f>
        <v>284050</v>
      </c>
      <c r="D30">
        <f>D29*100000000/2</f>
        <v>247350</v>
      </c>
    </row>
    <row r="31" spans="2:13" x14ac:dyDescent="0.25">
      <c r="B31" t="s">
        <v>114</v>
      </c>
      <c r="C31">
        <f>138775*2</f>
        <v>277550</v>
      </c>
      <c r="D31">
        <f>SUM(E31:G31)</f>
        <v>330804</v>
      </c>
      <c r="E31">
        <v>33943</v>
      </c>
      <c r="F31">
        <v>28086</v>
      </c>
      <c r="G31">
        <v>268775</v>
      </c>
    </row>
    <row r="32" spans="2:13" x14ac:dyDescent="0.25">
      <c r="B32" t="s">
        <v>118</v>
      </c>
      <c r="C32">
        <f>C30/D30</f>
        <v>1.1483727511623205</v>
      </c>
    </row>
    <row r="33" spans="3:3" x14ac:dyDescent="0.25">
      <c r="C33">
        <f>D31/C31</f>
        <v>1.1918717348225545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72"/>
  <sheetViews>
    <sheetView topLeftCell="C60" zoomScale="130" zoomScaleNormal="130" workbookViewId="0">
      <selection activeCell="I67" sqref="I67"/>
    </sheetView>
  </sheetViews>
  <sheetFormatPr defaultRowHeight="15.75" x14ac:dyDescent="0.25"/>
  <sheetData>
    <row r="3" spans="4:8" ht="16.5" x14ac:dyDescent="0.25">
      <c r="D3" s="5">
        <v>-3.7803696540795699</v>
      </c>
      <c r="E3" s="3">
        <v>0</v>
      </c>
      <c r="F3" s="1">
        <v>4</v>
      </c>
      <c r="G3" s="1">
        <v>2</v>
      </c>
      <c r="H3" s="1">
        <v>1</v>
      </c>
    </row>
    <row r="4" spans="4:8" ht="16.5" x14ac:dyDescent="0.25">
      <c r="D4" s="5">
        <v>-3.3962363705646901</v>
      </c>
      <c r="E4" s="3">
        <v>0</v>
      </c>
      <c r="F4" s="1">
        <v>14</v>
      </c>
      <c r="G4" s="1">
        <v>10</v>
      </c>
      <c r="H4" s="1">
        <v>0</v>
      </c>
    </row>
    <row r="5" spans="4:8" ht="16.5" x14ac:dyDescent="0.25">
      <c r="D5" s="5">
        <v>-3.0121030870498</v>
      </c>
      <c r="E5" s="3">
        <v>0</v>
      </c>
      <c r="F5" s="1">
        <v>34</v>
      </c>
      <c r="G5" s="1">
        <v>31</v>
      </c>
      <c r="H5" s="1">
        <v>15</v>
      </c>
    </row>
    <row r="6" spans="4:8" ht="16.5" x14ac:dyDescent="0.25">
      <c r="D6" s="5">
        <v>-2.6279698035349202</v>
      </c>
      <c r="E6" s="3">
        <v>0</v>
      </c>
      <c r="F6" s="1">
        <v>91</v>
      </c>
      <c r="G6" s="1">
        <v>84</v>
      </c>
      <c r="H6" s="1">
        <v>44</v>
      </c>
    </row>
    <row r="7" spans="4:8" ht="16.5" x14ac:dyDescent="0.25">
      <c r="D7" s="5">
        <v>-2.2438365200200301</v>
      </c>
      <c r="E7" s="3">
        <v>0</v>
      </c>
      <c r="F7" s="1">
        <v>206</v>
      </c>
      <c r="G7" s="1">
        <v>188</v>
      </c>
      <c r="H7" s="1">
        <v>114</v>
      </c>
    </row>
    <row r="8" spans="4:8" ht="16.5" x14ac:dyDescent="0.25">
      <c r="D8" s="5">
        <v>-1.85970323650514</v>
      </c>
      <c r="E8" s="3">
        <v>0</v>
      </c>
      <c r="F8" s="1">
        <v>426</v>
      </c>
      <c r="G8" s="1">
        <v>392</v>
      </c>
      <c r="H8" s="1">
        <v>283</v>
      </c>
    </row>
    <row r="9" spans="4:8" ht="16.5" x14ac:dyDescent="0.25">
      <c r="D9" s="5">
        <v>-1.4755699529902599</v>
      </c>
      <c r="E9" s="3">
        <v>0</v>
      </c>
      <c r="F9" s="1">
        <v>667</v>
      </c>
      <c r="G9" s="1">
        <v>685</v>
      </c>
      <c r="H9" s="1">
        <v>574</v>
      </c>
    </row>
    <row r="10" spans="4:8" ht="16.5" x14ac:dyDescent="0.25">
      <c r="D10" s="5">
        <v>-1.0914366694753701</v>
      </c>
      <c r="E10" s="3">
        <v>0</v>
      </c>
      <c r="F10" s="1">
        <v>1095</v>
      </c>
      <c r="G10" s="1">
        <v>1038</v>
      </c>
      <c r="H10" s="1">
        <v>972</v>
      </c>
    </row>
    <row r="11" spans="4:8" ht="16.5" x14ac:dyDescent="0.25">
      <c r="D11" s="5">
        <v>-0.70730338596049203</v>
      </c>
      <c r="E11" s="3">
        <v>0</v>
      </c>
      <c r="F11" s="1">
        <v>1334</v>
      </c>
      <c r="G11" s="1">
        <v>1297</v>
      </c>
      <c r="H11" s="1">
        <v>1371</v>
      </c>
    </row>
    <row r="12" spans="4:8" ht="16.5" x14ac:dyDescent="0.25">
      <c r="D12" s="5">
        <v>-0.32317010244560601</v>
      </c>
      <c r="E12" s="3">
        <v>0</v>
      </c>
      <c r="F12" s="1">
        <v>1527</v>
      </c>
      <c r="G12" s="1">
        <v>1540</v>
      </c>
      <c r="H12" s="1">
        <v>1597</v>
      </c>
    </row>
    <row r="13" spans="4:8" ht="16.5" x14ac:dyDescent="0.25">
      <c r="D13" s="5">
        <v>6.0963181069278699E-2</v>
      </c>
      <c r="E13" s="3">
        <v>0</v>
      </c>
      <c r="F13" s="1">
        <v>1436</v>
      </c>
      <c r="G13" s="1">
        <v>1464</v>
      </c>
      <c r="H13" s="1">
        <v>1607</v>
      </c>
    </row>
    <row r="14" spans="4:8" ht="16.5" x14ac:dyDescent="0.25">
      <c r="D14" s="5">
        <v>0.44509646458416402</v>
      </c>
      <c r="E14" s="3">
        <v>0</v>
      </c>
      <c r="F14" s="1">
        <v>1171</v>
      </c>
      <c r="G14" s="1">
        <v>1238</v>
      </c>
      <c r="H14" s="1">
        <v>1398</v>
      </c>
    </row>
    <row r="15" spans="4:8" ht="16.5" x14ac:dyDescent="0.25">
      <c r="D15" s="5">
        <v>0.82922974809905003</v>
      </c>
      <c r="E15" s="3">
        <v>0</v>
      </c>
      <c r="F15" s="1">
        <v>888</v>
      </c>
      <c r="G15" s="1">
        <v>890</v>
      </c>
      <c r="H15" s="1">
        <v>968</v>
      </c>
    </row>
    <row r="16" spans="4:8" ht="16.5" x14ac:dyDescent="0.25">
      <c r="D16" s="5">
        <v>1.2133630316139301</v>
      </c>
      <c r="E16" s="3">
        <v>0</v>
      </c>
      <c r="F16" s="1">
        <v>545</v>
      </c>
      <c r="G16" s="1">
        <v>569</v>
      </c>
      <c r="H16" s="1">
        <v>591</v>
      </c>
    </row>
    <row r="17" spans="4:8" ht="16.5" x14ac:dyDescent="0.25">
      <c r="D17" s="5">
        <v>1.59749631512882</v>
      </c>
      <c r="E17" s="3">
        <v>0</v>
      </c>
      <c r="F17" s="1">
        <v>315</v>
      </c>
      <c r="G17" s="1">
        <v>328</v>
      </c>
      <c r="H17" s="1">
        <v>274</v>
      </c>
    </row>
    <row r="18" spans="4:8" ht="16.5" x14ac:dyDescent="0.25">
      <c r="D18" s="5">
        <v>1.9816295986437</v>
      </c>
      <c r="E18" s="3">
        <v>0</v>
      </c>
      <c r="F18" s="1">
        <v>164</v>
      </c>
      <c r="G18" s="1">
        <v>142</v>
      </c>
      <c r="H18" s="1">
        <v>117</v>
      </c>
    </row>
    <row r="19" spans="4:8" ht="16.5" x14ac:dyDescent="0.25">
      <c r="D19" s="5">
        <v>2.3657628821585899</v>
      </c>
      <c r="E19" s="3">
        <v>0</v>
      </c>
      <c r="F19" s="1">
        <v>54</v>
      </c>
      <c r="G19" s="1">
        <v>68</v>
      </c>
      <c r="H19" s="1">
        <v>55</v>
      </c>
    </row>
    <row r="20" spans="4:8" ht="16.5" x14ac:dyDescent="0.25">
      <c r="D20" s="5">
        <v>2.7498961656734702</v>
      </c>
      <c r="E20" s="3">
        <v>0</v>
      </c>
      <c r="F20" s="1">
        <v>24</v>
      </c>
      <c r="G20" s="1">
        <v>23</v>
      </c>
      <c r="H20" s="1">
        <v>14</v>
      </c>
    </row>
    <row r="21" spans="4:8" ht="16.5" x14ac:dyDescent="0.25">
      <c r="D21" s="5">
        <v>3.1340294491883598</v>
      </c>
      <c r="E21" s="3">
        <v>0</v>
      </c>
      <c r="F21" s="1">
        <v>3</v>
      </c>
      <c r="G21" s="1">
        <v>7</v>
      </c>
      <c r="H21" s="1">
        <v>4</v>
      </c>
    </row>
    <row r="22" spans="4:8" ht="16.5" x14ac:dyDescent="0.25">
      <c r="D22" s="5">
        <v>3.5181627327032401</v>
      </c>
      <c r="E22" s="3">
        <v>0</v>
      </c>
      <c r="F22" s="1">
        <v>2</v>
      </c>
      <c r="G22" s="1">
        <v>4</v>
      </c>
      <c r="H22" s="1">
        <v>1</v>
      </c>
    </row>
    <row r="29" spans="4:8" x14ac:dyDescent="0.25">
      <c r="D29">
        <v>-138</v>
      </c>
      <c r="E29">
        <v>0</v>
      </c>
      <c r="F29">
        <v>7</v>
      </c>
      <c r="G29">
        <v>8</v>
      </c>
      <c r="H29">
        <v>1</v>
      </c>
    </row>
    <row r="30" spans="4:8" x14ac:dyDescent="0.25">
      <c r="D30">
        <v>-124.8</v>
      </c>
      <c r="E30">
        <v>0</v>
      </c>
      <c r="F30">
        <v>17</v>
      </c>
      <c r="G30">
        <v>13</v>
      </c>
      <c r="H30">
        <v>8</v>
      </c>
    </row>
    <row r="31" spans="4:8" x14ac:dyDescent="0.25">
      <c r="D31">
        <v>-111.6</v>
      </c>
      <c r="E31">
        <v>0</v>
      </c>
      <c r="F31">
        <v>30</v>
      </c>
      <c r="G31">
        <v>46</v>
      </c>
      <c r="H31">
        <v>18</v>
      </c>
    </row>
    <row r="32" spans="4:8" x14ac:dyDescent="0.25">
      <c r="D32">
        <v>-98.4</v>
      </c>
      <c r="E32">
        <v>0</v>
      </c>
      <c r="F32">
        <v>111</v>
      </c>
      <c r="G32">
        <v>119</v>
      </c>
      <c r="H32">
        <v>43</v>
      </c>
    </row>
    <row r="33" spans="4:8" x14ac:dyDescent="0.25">
      <c r="D33">
        <v>-85.2</v>
      </c>
      <c r="E33">
        <v>0</v>
      </c>
      <c r="F33">
        <v>218</v>
      </c>
      <c r="G33">
        <v>256</v>
      </c>
      <c r="H33">
        <v>122</v>
      </c>
    </row>
    <row r="34" spans="4:8" x14ac:dyDescent="0.25">
      <c r="D34">
        <v>-72</v>
      </c>
      <c r="E34">
        <v>0</v>
      </c>
      <c r="F34">
        <v>372</v>
      </c>
      <c r="G34">
        <v>466</v>
      </c>
      <c r="H34">
        <v>237</v>
      </c>
    </row>
    <row r="35" spans="4:8" x14ac:dyDescent="0.25">
      <c r="D35">
        <v>-58.8</v>
      </c>
      <c r="E35">
        <v>0</v>
      </c>
      <c r="F35">
        <v>707</v>
      </c>
      <c r="G35">
        <v>799</v>
      </c>
      <c r="H35">
        <v>495</v>
      </c>
    </row>
    <row r="36" spans="4:8" x14ac:dyDescent="0.25">
      <c r="D36">
        <v>-45.6</v>
      </c>
      <c r="E36">
        <v>0</v>
      </c>
      <c r="F36">
        <v>954</v>
      </c>
      <c r="G36">
        <v>1182</v>
      </c>
      <c r="H36">
        <v>789</v>
      </c>
    </row>
    <row r="37" spans="4:8" x14ac:dyDescent="0.25">
      <c r="D37">
        <v>-32.4</v>
      </c>
      <c r="E37">
        <v>0</v>
      </c>
      <c r="F37">
        <v>1321</v>
      </c>
      <c r="G37">
        <v>1436</v>
      </c>
      <c r="H37">
        <v>1134</v>
      </c>
    </row>
    <row r="38" spans="4:8" x14ac:dyDescent="0.25">
      <c r="D38">
        <v>-19.2</v>
      </c>
      <c r="E38">
        <v>0</v>
      </c>
      <c r="F38">
        <v>1352</v>
      </c>
      <c r="G38">
        <v>1511</v>
      </c>
      <c r="H38">
        <v>1380</v>
      </c>
    </row>
    <row r="39" spans="4:8" x14ac:dyDescent="0.25">
      <c r="D39">
        <v>-6</v>
      </c>
      <c r="E39">
        <v>0</v>
      </c>
      <c r="F39">
        <v>1362</v>
      </c>
      <c r="G39">
        <v>1397</v>
      </c>
      <c r="H39">
        <v>1631</v>
      </c>
    </row>
    <row r="40" spans="4:8" x14ac:dyDescent="0.25">
      <c r="D40">
        <v>7.1999000000000004</v>
      </c>
      <c r="E40">
        <v>0</v>
      </c>
      <c r="F40">
        <v>1271</v>
      </c>
      <c r="G40">
        <v>1116</v>
      </c>
      <c r="H40">
        <v>1414</v>
      </c>
    </row>
    <row r="41" spans="4:8" x14ac:dyDescent="0.25">
      <c r="D41">
        <v>20.399000000000001</v>
      </c>
      <c r="E41">
        <v>0</v>
      </c>
      <c r="F41">
        <v>911</v>
      </c>
      <c r="G41">
        <v>748</v>
      </c>
      <c r="H41">
        <v>1077</v>
      </c>
    </row>
    <row r="42" spans="4:8" x14ac:dyDescent="0.25">
      <c r="D42">
        <v>33.598999999999997</v>
      </c>
      <c r="E42">
        <v>0</v>
      </c>
      <c r="F42">
        <v>690</v>
      </c>
      <c r="G42">
        <v>471</v>
      </c>
      <c r="H42">
        <v>800</v>
      </c>
    </row>
    <row r="43" spans="4:8" x14ac:dyDescent="0.25">
      <c r="D43">
        <v>46.798999999999999</v>
      </c>
      <c r="E43">
        <v>0</v>
      </c>
      <c r="F43">
        <v>330</v>
      </c>
      <c r="G43">
        <v>244</v>
      </c>
      <c r="H43">
        <v>451</v>
      </c>
    </row>
    <row r="44" spans="4:8" x14ac:dyDescent="0.25">
      <c r="D44">
        <v>60</v>
      </c>
      <c r="E44">
        <v>0</v>
      </c>
      <c r="F44">
        <v>213</v>
      </c>
      <c r="G44">
        <v>121</v>
      </c>
      <c r="H44">
        <v>258</v>
      </c>
    </row>
    <row r="45" spans="4:8" x14ac:dyDescent="0.25">
      <c r="D45">
        <v>73.198999999999998</v>
      </c>
      <c r="E45">
        <v>0</v>
      </c>
      <c r="F45">
        <v>73</v>
      </c>
      <c r="G45">
        <v>38</v>
      </c>
      <c r="H45">
        <v>101</v>
      </c>
    </row>
    <row r="46" spans="4:8" x14ac:dyDescent="0.25">
      <c r="D46">
        <v>86.399000000000001</v>
      </c>
      <c r="E46">
        <v>0</v>
      </c>
      <c r="F46">
        <v>40</v>
      </c>
      <c r="G46">
        <v>19</v>
      </c>
      <c r="H46">
        <v>27</v>
      </c>
    </row>
    <row r="47" spans="4:8" x14ac:dyDescent="0.25">
      <c r="D47">
        <v>99.6</v>
      </c>
      <c r="E47">
        <v>0</v>
      </c>
      <c r="F47">
        <v>12</v>
      </c>
      <c r="G47">
        <v>7</v>
      </c>
      <c r="H47">
        <v>11</v>
      </c>
    </row>
    <row r="48" spans="4:8" x14ac:dyDescent="0.25">
      <c r="D48">
        <v>112.79</v>
      </c>
      <c r="E48">
        <v>0</v>
      </c>
      <c r="F48">
        <v>9</v>
      </c>
      <c r="G48">
        <v>3</v>
      </c>
      <c r="H48">
        <v>3</v>
      </c>
    </row>
    <row r="49" spans="4:8" x14ac:dyDescent="0.25">
      <c r="D49">
        <v>126</v>
      </c>
    </row>
    <row r="52" spans="4:8" x14ac:dyDescent="0.25">
      <c r="D52">
        <v>-3.96</v>
      </c>
      <c r="E52">
        <v>0</v>
      </c>
      <c r="F52">
        <v>4</v>
      </c>
      <c r="G52">
        <v>2</v>
      </c>
      <c r="H52">
        <v>2</v>
      </c>
    </row>
    <row r="53" spans="4:8" x14ac:dyDescent="0.25">
      <c r="D53">
        <v>-3.59</v>
      </c>
      <c r="E53">
        <v>0</v>
      </c>
      <c r="F53">
        <v>6</v>
      </c>
      <c r="G53">
        <v>15</v>
      </c>
      <c r="H53">
        <v>1</v>
      </c>
    </row>
    <row r="54" spans="4:8" x14ac:dyDescent="0.25">
      <c r="D54">
        <v>-3.23</v>
      </c>
      <c r="E54">
        <v>0</v>
      </c>
      <c r="F54">
        <v>18</v>
      </c>
      <c r="G54">
        <v>43</v>
      </c>
      <c r="H54">
        <v>8</v>
      </c>
    </row>
    <row r="55" spans="4:8" x14ac:dyDescent="0.25">
      <c r="D55">
        <v>-2.86</v>
      </c>
      <c r="E55">
        <v>0</v>
      </c>
      <c r="F55">
        <v>48</v>
      </c>
      <c r="G55">
        <v>97</v>
      </c>
      <c r="H55">
        <v>55</v>
      </c>
    </row>
    <row r="56" spans="4:8" x14ac:dyDescent="0.25">
      <c r="D56">
        <v>-2.5</v>
      </c>
      <c r="E56">
        <v>0</v>
      </c>
      <c r="F56">
        <v>126</v>
      </c>
      <c r="G56">
        <v>240</v>
      </c>
      <c r="H56">
        <v>104</v>
      </c>
    </row>
    <row r="57" spans="4:8" x14ac:dyDescent="0.25">
      <c r="D57">
        <v>-2.14</v>
      </c>
      <c r="E57">
        <v>0</v>
      </c>
      <c r="F57">
        <v>299</v>
      </c>
      <c r="G57">
        <v>461</v>
      </c>
      <c r="H57">
        <v>213</v>
      </c>
    </row>
    <row r="58" spans="4:8" x14ac:dyDescent="0.25">
      <c r="D58">
        <v>-1.77</v>
      </c>
      <c r="E58">
        <v>0</v>
      </c>
      <c r="F58">
        <v>392</v>
      </c>
      <c r="G58">
        <v>801</v>
      </c>
      <c r="H58">
        <v>436</v>
      </c>
    </row>
    <row r="59" spans="4:8" x14ac:dyDescent="0.25">
      <c r="D59">
        <v>-1.41</v>
      </c>
      <c r="E59">
        <v>0</v>
      </c>
      <c r="F59">
        <v>748</v>
      </c>
      <c r="G59">
        <v>1078</v>
      </c>
      <c r="H59">
        <v>667</v>
      </c>
    </row>
    <row r="60" spans="4:8" x14ac:dyDescent="0.25">
      <c r="D60">
        <v>-1.04</v>
      </c>
      <c r="E60">
        <v>0</v>
      </c>
      <c r="F60">
        <v>1048</v>
      </c>
      <c r="G60">
        <v>1471</v>
      </c>
      <c r="H60">
        <v>998</v>
      </c>
    </row>
    <row r="61" spans="4:8" x14ac:dyDescent="0.25">
      <c r="D61">
        <v>-0.68</v>
      </c>
      <c r="E61">
        <v>0</v>
      </c>
      <c r="F61">
        <v>1387</v>
      </c>
      <c r="G61">
        <v>1512</v>
      </c>
      <c r="H61">
        <v>1209</v>
      </c>
    </row>
    <row r="62" spans="4:8" x14ac:dyDescent="0.25">
      <c r="D62">
        <v>-0.32</v>
      </c>
      <c r="E62">
        <v>0</v>
      </c>
      <c r="F62">
        <v>1367</v>
      </c>
      <c r="G62">
        <v>1477</v>
      </c>
      <c r="H62">
        <v>1489</v>
      </c>
    </row>
    <row r="63" spans="4:8" x14ac:dyDescent="0.25">
      <c r="D63">
        <v>4.2999999999999997E-2</v>
      </c>
      <c r="E63">
        <v>0</v>
      </c>
      <c r="F63">
        <v>1352</v>
      </c>
      <c r="G63">
        <v>1143</v>
      </c>
      <c r="H63">
        <v>1309</v>
      </c>
    </row>
    <row r="64" spans="4:8" x14ac:dyDescent="0.25">
      <c r="D64">
        <v>0.40699999999999997</v>
      </c>
      <c r="E64">
        <v>0</v>
      </c>
      <c r="F64">
        <v>1158</v>
      </c>
      <c r="G64">
        <v>842</v>
      </c>
      <c r="H64">
        <v>1281</v>
      </c>
    </row>
    <row r="65" spans="4:8" x14ac:dyDescent="0.25">
      <c r="D65">
        <v>0.77200000000000002</v>
      </c>
      <c r="E65">
        <v>0</v>
      </c>
      <c r="F65">
        <v>845</v>
      </c>
      <c r="G65">
        <v>447</v>
      </c>
      <c r="H65">
        <v>920</v>
      </c>
    </row>
    <row r="66" spans="4:8" x14ac:dyDescent="0.25">
      <c r="D66">
        <v>1.1359999999999999</v>
      </c>
      <c r="E66">
        <v>0</v>
      </c>
      <c r="F66">
        <v>615</v>
      </c>
      <c r="G66">
        <v>235</v>
      </c>
      <c r="H66">
        <v>606</v>
      </c>
    </row>
    <row r="67" spans="4:8" x14ac:dyDescent="0.25">
      <c r="D67">
        <v>1.5</v>
      </c>
      <c r="E67">
        <v>0</v>
      </c>
      <c r="F67">
        <v>311</v>
      </c>
      <c r="G67">
        <v>84</v>
      </c>
      <c r="H67">
        <v>363</v>
      </c>
    </row>
    <row r="68" spans="4:8" x14ac:dyDescent="0.25">
      <c r="D68">
        <v>1.8640000000000001</v>
      </c>
      <c r="E68">
        <v>0</v>
      </c>
      <c r="F68">
        <v>157</v>
      </c>
      <c r="G68">
        <v>40</v>
      </c>
      <c r="H68">
        <v>188</v>
      </c>
    </row>
    <row r="69" spans="4:8" x14ac:dyDescent="0.25">
      <c r="D69">
        <v>2.2280000000000002</v>
      </c>
      <c r="E69">
        <v>0</v>
      </c>
      <c r="F69">
        <v>77</v>
      </c>
      <c r="G69">
        <v>8</v>
      </c>
      <c r="H69">
        <v>93</v>
      </c>
    </row>
    <row r="70" spans="4:8" x14ac:dyDescent="0.25">
      <c r="D70">
        <v>2.5920000000000001</v>
      </c>
      <c r="E70">
        <v>0</v>
      </c>
      <c r="F70">
        <v>30</v>
      </c>
      <c r="G70">
        <v>2</v>
      </c>
      <c r="H70">
        <v>46</v>
      </c>
    </row>
    <row r="71" spans="4:8" x14ac:dyDescent="0.25">
      <c r="D71">
        <v>2.9569999999999999</v>
      </c>
      <c r="E71">
        <v>0</v>
      </c>
      <c r="F71">
        <v>12</v>
      </c>
      <c r="G71">
        <v>2</v>
      </c>
      <c r="H71">
        <v>12</v>
      </c>
    </row>
    <row r="72" spans="4:8" x14ac:dyDescent="0.25">
      <c r="D72">
        <v>3.3210000000000002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2"/>
  <sheetViews>
    <sheetView topLeftCell="F1" zoomScaleNormal="100" workbookViewId="0">
      <selection activeCell="X16" sqref="X16"/>
    </sheetView>
  </sheetViews>
  <sheetFormatPr defaultRowHeight="15.75" x14ac:dyDescent="0.25"/>
  <cols>
    <col min="1" max="1" width="18.85546875" customWidth="1"/>
    <col min="2" max="22" width="5.7109375" customWidth="1"/>
    <col min="23" max="23" width="6.7109375" customWidth="1"/>
    <col min="24" max="24" width="15.85546875" customWidth="1"/>
    <col min="25" max="26" width="6.7109375" customWidth="1"/>
  </cols>
  <sheetData>
    <row r="2" spans="1:43" x14ac:dyDescent="0.25">
      <c r="C2" t="s">
        <v>71</v>
      </c>
      <c r="D2">
        <v>4</v>
      </c>
    </row>
    <row r="4" spans="1:43" x14ac:dyDescent="0.25">
      <c r="B4" t="s">
        <v>7</v>
      </c>
      <c r="C4" t="s">
        <v>8</v>
      </c>
      <c r="D4" t="s">
        <v>31</v>
      </c>
      <c r="E4" t="s">
        <v>32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16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28</v>
      </c>
      <c r="S4" t="s">
        <v>29</v>
      </c>
      <c r="T4" t="s">
        <v>33</v>
      </c>
      <c r="U4" t="s">
        <v>34</v>
      </c>
      <c r="V4" t="s">
        <v>38</v>
      </c>
      <c r="W4" t="s">
        <v>37</v>
      </c>
      <c r="X4" t="s">
        <v>35</v>
      </c>
      <c r="Y4" t="s">
        <v>36</v>
      </c>
      <c r="Z4" t="s">
        <v>39</v>
      </c>
      <c r="AA4" t="s">
        <v>26</v>
      </c>
      <c r="AB4" t="s">
        <v>25</v>
      </c>
      <c r="AC4" t="s">
        <v>24</v>
      </c>
      <c r="AD4" t="s">
        <v>23</v>
      </c>
      <c r="AE4" t="s">
        <v>27</v>
      </c>
      <c r="AF4" t="s">
        <v>15</v>
      </c>
      <c r="AG4" t="s">
        <v>46</v>
      </c>
      <c r="AH4" t="s">
        <v>17</v>
      </c>
      <c r="AI4" t="s">
        <v>30</v>
      </c>
      <c r="AJ4" t="s">
        <v>48</v>
      </c>
      <c r="AK4" t="s">
        <v>51</v>
      </c>
      <c r="AL4" t="s">
        <v>50</v>
      </c>
      <c r="AM4" t="s">
        <v>49</v>
      </c>
      <c r="AN4" t="s">
        <v>52</v>
      </c>
      <c r="AO4" t="s">
        <v>67</v>
      </c>
    </row>
    <row r="5" spans="1:43" x14ac:dyDescent="0.25">
      <c r="A5" t="s">
        <v>41</v>
      </c>
      <c r="B5">
        <v>14</v>
      </c>
      <c r="C5">
        <v>14</v>
      </c>
      <c r="D5">
        <v>63</v>
      </c>
      <c r="E5">
        <v>63</v>
      </c>
      <c r="F5">
        <v>1</v>
      </c>
      <c r="G5">
        <v>2</v>
      </c>
      <c r="H5">
        <v>1</v>
      </c>
      <c r="I5">
        <v>4</v>
      </c>
      <c r="J5">
        <v>4</v>
      </c>
      <c r="K5">
        <v>4</v>
      </c>
      <c r="L5">
        <v>2</v>
      </c>
      <c r="M5">
        <v>11</v>
      </c>
      <c r="N5">
        <v>11</v>
      </c>
      <c r="O5">
        <v>64</v>
      </c>
      <c r="P5">
        <v>2</v>
      </c>
      <c r="Q5">
        <v>2</v>
      </c>
      <c r="R5">
        <v>3</v>
      </c>
      <c r="S5" s="6">
        <f>_xlfn.CEILING.MATH(R5*I5/16)</f>
        <v>1</v>
      </c>
      <c r="T5">
        <v>55</v>
      </c>
      <c r="U5">
        <v>55</v>
      </c>
      <c r="V5">
        <v>64</v>
      </c>
      <c r="W5" s="6">
        <f>_xlfn.CEILING.MATH(S5/F5)</f>
        <v>1</v>
      </c>
      <c r="X5" s="6">
        <f>_xlfn.CEILING.MATH(T5/B5)*_xlfn.CEILING.MATH(U5/C5)</f>
        <v>16</v>
      </c>
      <c r="Y5" s="6">
        <f>$D$2/P5</f>
        <v>2</v>
      </c>
      <c r="Z5" s="6">
        <f>_xlfn.CEILING.MATH(V5/O5)</f>
        <v>1</v>
      </c>
      <c r="AA5" s="6">
        <f>2*(J5/16)*O5*C5*B5*P5</f>
        <v>12544</v>
      </c>
      <c r="AB5" s="6">
        <f>Q5*C5*B5*O5*P5</f>
        <v>50176</v>
      </c>
      <c r="AC5" s="6">
        <f>2*(D5*E5*G5*P5*F5)</f>
        <v>31752</v>
      </c>
      <c r="AD5" s="6">
        <f>2*(O5*N5*M5*H5*F5)</f>
        <v>15488</v>
      </c>
      <c r="AE5" s="6">
        <f>2*E5*F5*G5*K5</f>
        <v>1008</v>
      </c>
      <c r="AF5" s="6">
        <f>2*L5*M5*N5*F5</f>
        <v>484</v>
      </c>
      <c r="AG5" s="6">
        <f>B5*L5*Q5</f>
        <v>56</v>
      </c>
      <c r="AH5" s="6">
        <f>AB5+AC5+AD5</f>
        <v>97416</v>
      </c>
      <c r="AI5" s="6">
        <f>AA5*X5*Y5*Z5+AC5*W5*X5*Y5*Z5+AD5*W5*X5*Y5*Z5</f>
        <v>1913088</v>
      </c>
      <c r="AJ5" s="12">
        <f>F5*M5*L5*G5*N5*B5</f>
        <v>6776</v>
      </c>
      <c r="AK5" s="12">
        <f>_xlfn.CEILING.MATH(C5/16)</f>
        <v>1</v>
      </c>
      <c r="AL5" s="12">
        <f>O5/L5/16</f>
        <v>2</v>
      </c>
      <c r="AM5" s="12">
        <f>AK5*AL5*H5*P5</f>
        <v>4</v>
      </c>
      <c r="AN5" s="12">
        <f>AM5*AJ5*Z5*Y5*X5*W5</f>
        <v>867328</v>
      </c>
      <c r="AO5" t="s">
        <v>136</v>
      </c>
    </row>
    <row r="6" spans="1:43" x14ac:dyDescent="0.25">
      <c r="A6" t="s">
        <v>40</v>
      </c>
      <c r="B6">
        <v>27</v>
      </c>
      <c r="C6">
        <v>27</v>
      </c>
      <c r="D6">
        <v>31</v>
      </c>
      <c r="E6">
        <v>31</v>
      </c>
      <c r="F6">
        <v>4</v>
      </c>
      <c r="G6">
        <v>1</v>
      </c>
      <c r="H6">
        <v>1</v>
      </c>
      <c r="I6">
        <v>4</v>
      </c>
      <c r="J6">
        <v>4</v>
      </c>
      <c r="K6">
        <v>2</v>
      </c>
      <c r="L6">
        <v>2</v>
      </c>
      <c r="M6">
        <v>5</v>
      </c>
      <c r="N6">
        <v>5</v>
      </c>
      <c r="O6">
        <v>64</v>
      </c>
      <c r="P6">
        <v>1</v>
      </c>
      <c r="Q6">
        <v>1</v>
      </c>
      <c r="R6">
        <v>64</v>
      </c>
      <c r="S6" s="6">
        <f>_xlfn.CEILING.MATH(R6*I6/16)</f>
        <v>16</v>
      </c>
      <c r="T6">
        <v>27</v>
      </c>
      <c r="U6">
        <v>27</v>
      </c>
      <c r="V6">
        <v>256</v>
      </c>
      <c r="W6" s="6">
        <f t="shared" ref="W6:W10" si="0">_xlfn.CEILING.MATH(S6/F6)</f>
        <v>4</v>
      </c>
      <c r="X6" s="6">
        <f t="shared" ref="X6:X10" si="1">_xlfn.CEILING.MATH(T6/B6)*_xlfn.CEILING.MATH(U6/C6)</f>
        <v>1</v>
      </c>
      <c r="Y6" s="6">
        <f t="shared" ref="Y6:Y10" si="2">$D$2/P6</f>
        <v>4</v>
      </c>
      <c r="Z6" s="6">
        <f t="shared" ref="Z6:Z10" si="3">_xlfn.CEILING.MATH(V6/O6)</f>
        <v>4</v>
      </c>
      <c r="AA6" s="6">
        <f t="shared" ref="AA6:AA10" si="4">2*(J6/16)*O6*C6*B6*P6</f>
        <v>23328</v>
      </c>
      <c r="AB6" s="6">
        <f t="shared" ref="AB6:AB10" si="5">Q6*C6*B6*O6*P6</f>
        <v>46656</v>
      </c>
      <c r="AC6" s="6">
        <f t="shared" ref="AC6:AC10" si="6">2*(D6*E6*G6*P6*F6)</f>
        <v>7688</v>
      </c>
      <c r="AD6" s="6">
        <f t="shared" ref="AD6:AD10" si="7">2*(O6*N6*M6*H6*F6)</f>
        <v>12800</v>
      </c>
      <c r="AE6" s="6">
        <f t="shared" ref="AE6:AE10" si="8">2*E6*F6*G6*K6</f>
        <v>496</v>
      </c>
      <c r="AF6" s="6">
        <f t="shared" ref="AF6:AF10" si="9">2*L6*M6*N6*F6</f>
        <v>400</v>
      </c>
      <c r="AG6" s="6">
        <f t="shared" ref="AG6:AG10" si="10">B6*L6*Q6</f>
        <v>54</v>
      </c>
      <c r="AH6" s="6">
        <f t="shared" ref="AH6:AH10" si="11">AB6+AC6+AD6</f>
        <v>67144</v>
      </c>
      <c r="AI6" s="6">
        <f t="shared" ref="AI6:AI10" si="12">AA6*X6*Y6*Z6+AC6*W6*X6*Y6*Z6+AD6*W6*X6*Y6*Z6</f>
        <v>1684480</v>
      </c>
      <c r="AJ6" s="12">
        <f t="shared" ref="AJ6:AJ10" si="13">F6*M6*L6*G6*N6*B6</f>
        <v>5400</v>
      </c>
      <c r="AK6" s="12">
        <f t="shared" ref="AK6:AK10" si="14">_xlfn.CEILING.MATH(C6/16)</f>
        <v>2</v>
      </c>
      <c r="AL6" s="12">
        <f t="shared" ref="AL6:AL10" si="15">O6/L6/16</f>
        <v>2</v>
      </c>
      <c r="AM6" s="12">
        <f t="shared" ref="AM6:AM10" si="16">AK6*AL6*H6*P6</f>
        <v>4</v>
      </c>
      <c r="AN6" s="12">
        <f t="shared" ref="AN6:AN10" si="17">AM6*AJ6*Z6*Y6*X6*W6</f>
        <v>1382400</v>
      </c>
    </row>
    <row r="7" spans="1:43" x14ac:dyDescent="0.25">
      <c r="A7" t="s">
        <v>66</v>
      </c>
      <c r="B7">
        <v>13</v>
      </c>
      <c r="C7">
        <v>13</v>
      </c>
      <c r="D7">
        <v>15</v>
      </c>
      <c r="E7">
        <v>15</v>
      </c>
      <c r="F7">
        <v>4</v>
      </c>
      <c r="G7">
        <v>1</v>
      </c>
      <c r="H7">
        <v>1</v>
      </c>
      <c r="I7">
        <v>4</v>
      </c>
      <c r="J7">
        <v>4</v>
      </c>
      <c r="K7">
        <v>1</v>
      </c>
      <c r="L7">
        <v>4</v>
      </c>
      <c r="M7">
        <v>3</v>
      </c>
      <c r="N7">
        <v>3</v>
      </c>
      <c r="O7">
        <v>64</v>
      </c>
      <c r="P7">
        <v>4</v>
      </c>
      <c r="Q7">
        <v>1</v>
      </c>
      <c r="R7">
        <v>256</v>
      </c>
      <c r="S7" s="6">
        <f>_xlfn.CEILING.MATH(R7*I7/16)</f>
        <v>64</v>
      </c>
      <c r="T7">
        <v>13</v>
      </c>
      <c r="U7">
        <v>13</v>
      </c>
      <c r="V7">
        <v>256</v>
      </c>
      <c r="W7" s="6">
        <f t="shared" si="0"/>
        <v>16</v>
      </c>
      <c r="X7" s="6">
        <f t="shared" si="1"/>
        <v>1</v>
      </c>
      <c r="Y7" s="6">
        <f t="shared" si="2"/>
        <v>1</v>
      </c>
      <c r="Z7" s="6">
        <f t="shared" si="3"/>
        <v>4</v>
      </c>
      <c r="AA7" s="6">
        <f t="shared" si="4"/>
        <v>21632</v>
      </c>
      <c r="AB7" s="6">
        <f t="shared" si="5"/>
        <v>43264</v>
      </c>
      <c r="AC7" s="6">
        <f t="shared" si="6"/>
        <v>7200</v>
      </c>
      <c r="AD7" s="6">
        <f t="shared" si="7"/>
        <v>4608</v>
      </c>
      <c r="AE7" s="6">
        <f t="shared" si="8"/>
        <v>120</v>
      </c>
      <c r="AF7" s="6">
        <f t="shared" si="9"/>
        <v>288</v>
      </c>
      <c r="AG7" s="6">
        <f t="shared" si="10"/>
        <v>52</v>
      </c>
      <c r="AH7" s="6">
        <f t="shared" si="11"/>
        <v>55072</v>
      </c>
      <c r="AI7" s="6">
        <f t="shared" si="12"/>
        <v>842240</v>
      </c>
      <c r="AJ7" s="12">
        <f t="shared" si="13"/>
        <v>1872</v>
      </c>
      <c r="AK7" s="12">
        <f t="shared" si="14"/>
        <v>1</v>
      </c>
      <c r="AL7" s="12">
        <f t="shared" si="15"/>
        <v>1</v>
      </c>
      <c r="AM7" s="12">
        <f t="shared" si="16"/>
        <v>4</v>
      </c>
      <c r="AN7" s="12">
        <f t="shared" si="17"/>
        <v>479232</v>
      </c>
      <c r="AP7" t="s">
        <v>138</v>
      </c>
      <c r="AQ7" t="s">
        <v>137</v>
      </c>
    </row>
    <row r="8" spans="1:43" x14ac:dyDescent="0.25">
      <c r="A8" t="s">
        <v>43</v>
      </c>
      <c r="B8">
        <v>13</v>
      </c>
      <c r="C8">
        <v>13</v>
      </c>
      <c r="D8">
        <v>15</v>
      </c>
      <c r="E8">
        <v>15</v>
      </c>
      <c r="F8">
        <v>4</v>
      </c>
      <c r="G8">
        <v>1</v>
      </c>
      <c r="H8">
        <v>1</v>
      </c>
      <c r="I8">
        <v>4</v>
      </c>
      <c r="J8">
        <v>4</v>
      </c>
      <c r="K8">
        <v>1</v>
      </c>
      <c r="L8">
        <v>4</v>
      </c>
      <c r="M8">
        <v>3</v>
      </c>
      <c r="N8">
        <v>3</v>
      </c>
      <c r="O8">
        <v>64</v>
      </c>
      <c r="P8">
        <v>4</v>
      </c>
      <c r="Q8">
        <v>1</v>
      </c>
      <c r="R8">
        <v>192</v>
      </c>
      <c r="S8" s="6">
        <f>_xlfn.CEILING.MATH(R8*I8/16)</f>
        <v>48</v>
      </c>
      <c r="T8">
        <v>13</v>
      </c>
      <c r="U8">
        <v>13</v>
      </c>
      <c r="V8">
        <v>256</v>
      </c>
      <c r="W8" s="6">
        <f t="shared" si="0"/>
        <v>12</v>
      </c>
      <c r="X8" s="6">
        <f t="shared" si="1"/>
        <v>1</v>
      </c>
      <c r="Y8" s="6">
        <f t="shared" si="2"/>
        <v>1</v>
      </c>
      <c r="Z8" s="6">
        <f t="shared" si="3"/>
        <v>4</v>
      </c>
      <c r="AA8" s="6">
        <f t="shared" si="4"/>
        <v>21632</v>
      </c>
      <c r="AB8" s="6">
        <f t="shared" si="5"/>
        <v>43264</v>
      </c>
      <c r="AC8" s="6">
        <f t="shared" si="6"/>
        <v>7200</v>
      </c>
      <c r="AD8" s="6">
        <f t="shared" si="7"/>
        <v>4608</v>
      </c>
      <c r="AE8" s="6">
        <f t="shared" si="8"/>
        <v>120</v>
      </c>
      <c r="AF8" s="6">
        <f t="shared" si="9"/>
        <v>288</v>
      </c>
      <c r="AG8" s="6">
        <f t="shared" si="10"/>
        <v>52</v>
      </c>
      <c r="AH8" s="6">
        <f t="shared" si="11"/>
        <v>55072</v>
      </c>
      <c r="AI8" s="6">
        <f t="shared" si="12"/>
        <v>653312</v>
      </c>
      <c r="AJ8" s="12">
        <f t="shared" si="13"/>
        <v>1872</v>
      </c>
      <c r="AK8" s="12">
        <f t="shared" si="14"/>
        <v>1</v>
      </c>
      <c r="AL8" s="12">
        <f t="shared" si="15"/>
        <v>1</v>
      </c>
      <c r="AM8" s="12">
        <f t="shared" si="16"/>
        <v>4</v>
      </c>
      <c r="AN8" s="12">
        <f t="shared" si="17"/>
        <v>359424</v>
      </c>
      <c r="AP8" s="2">
        <f>AI5/1024/1024</f>
        <v>1.824462890625</v>
      </c>
      <c r="AQ8" s="2">
        <f>AN5*5/1000/1000</f>
        <v>4.3366400000000001</v>
      </c>
    </row>
    <row r="9" spans="1:43" x14ac:dyDescent="0.25">
      <c r="A9" t="s">
        <v>44</v>
      </c>
      <c r="B9">
        <v>13</v>
      </c>
      <c r="C9">
        <v>13</v>
      </c>
      <c r="D9">
        <v>15</v>
      </c>
      <c r="E9">
        <v>15</v>
      </c>
      <c r="F9">
        <v>4</v>
      </c>
      <c r="G9">
        <v>1</v>
      </c>
      <c r="H9">
        <v>1</v>
      </c>
      <c r="I9">
        <v>4</v>
      </c>
      <c r="J9">
        <v>4</v>
      </c>
      <c r="K9">
        <v>1</v>
      </c>
      <c r="L9">
        <v>4</v>
      </c>
      <c r="M9">
        <v>3</v>
      </c>
      <c r="N9">
        <v>3</v>
      </c>
      <c r="O9">
        <v>64</v>
      </c>
      <c r="P9">
        <v>4</v>
      </c>
      <c r="Q9">
        <v>1</v>
      </c>
      <c r="R9">
        <v>192</v>
      </c>
      <c r="S9" s="6">
        <f>_xlfn.CEILING.MATH(R9*I9/16)</f>
        <v>48</v>
      </c>
      <c r="T9">
        <v>13</v>
      </c>
      <c r="U9">
        <v>13</v>
      </c>
      <c r="V9">
        <v>384</v>
      </c>
      <c r="W9" s="6">
        <f t="shared" si="0"/>
        <v>12</v>
      </c>
      <c r="X9" s="6">
        <f t="shared" si="1"/>
        <v>1</v>
      </c>
      <c r="Y9" s="6">
        <f t="shared" si="2"/>
        <v>1</v>
      </c>
      <c r="Z9" s="6">
        <f t="shared" si="3"/>
        <v>6</v>
      </c>
      <c r="AA9" s="6">
        <f t="shared" si="4"/>
        <v>21632</v>
      </c>
      <c r="AB9" s="6">
        <f t="shared" si="5"/>
        <v>43264</v>
      </c>
      <c r="AC9" s="6">
        <f t="shared" si="6"/>
        <v>7200</v>
      </c>
      <c r="AD9" s="6">
        <f t="shared" si="7"/>
        <v>4608</v>
      </c>
      <c r="AE9" s="6">
        <f t="shared" si="8"/>
        <v>120</v>
      </c>
      <c r="AF9" s="6">
        <f t="shared" si="9"/>
        <v>288</v>
      </c>
      <c r="AG9" s="6">
        <f t="shared" si="10"/>
        <v>52</v>
      </c>
      <c r="AH9" s="6">
        <f t="shared" si="11"/>
        <v>55072</v>
      </c>
      <c r="AI9" s="6">
        <f t="shared" si="12"/>
        <v>979968</v>
      </c>
      <c r="AJ9" s="12">
        <f t="shared" si="13"/>
        <v>1872</v>
      </c>
      <c r="AK9" s="12">
        <f t="shared" si="14"/>
        <v>1</v>
      </c>
      <c r="AL9" s="12">
        <f t="shared" si="15"/>
        <v>1</v>
      </c>
      <c r="AM9" s="12">
        <f t="shared" si="16"/>
        <v>4</v>
      </c>
      <c r="AN9" s="12">
        <f t="shared" si="17"/>
        <v>539136</v>
      </c>
      <c r="AP9" s="2">
        <f t="shared" ref="AP9:AP13" si="18">AI6/1024/1024</f>
        <v>1.6064453125</v>
      </c>
      <c r="AQ9" s="2">
        <f t="shared" ref="AQ9:AQ13" si="19">AN6*5/1000/1000</f>
        <v>6.9119999999999999</v>
      </c>
    </row>
    <row r="10" spans="1:43" x14ac:dyDescent="0.25">
      <c r="A10" t="s">
        <v>45</v>
      </c>
      <c r="B10">
        <v>13</v>
      </c>
      <c r="C10">
        <v>13</v>
      </c>
      <c r="D10">
        <v>15</v>
      </c>
      <c r="E10">
        <v>15</v>
      </c>
      <c r="F10">
        <v>4</v>
      </c>
      <c r="G10">
        <v>1</v>
      </c>
      <c r="H10">
        <v>1</v>
      </c>
      <c r="I10">
        <v>4</v>
      </c>
      <c r="J10">
        <v>4</v>
      </c>
      <c r="K10">
        <v>1</v>
      </c>
      <c r="L10">
        <v>4</v>
      </c>
      <c r="M10">
        <v>3</v>
      </c>
      <c r="N10">
        <v>3</v>
      </c>
      <c r="O10">
        <v>64</v>
      </c>
      <c r="P10">
        <v>4</v>
      </c>
      <c r="Q10">
        <v>1</v>
      </c>
      <c r="R10">
        <v>256</v>
      </c>
      <c r="S10" s="6">
        <f>_xlfn.CEILING.MATH(R10*I10/16)</f>
        <v>64</v>
      </c>
      <c r="T10">
        <v>13</v>
      </c>
      <c r="U10">
        <v>13</v>
      </c>
      <c r="V10">
        <v>384</v>
      </c>
      <c r="W10" s="6">
        <f t="shared" si="0"/>
        <v>16</v>
      </c>
      <c r="X10" s="6">
        <f t="shared" si="1"/>
        <v>1</v>
      </c>
      <c r="Y10" s="6">
        <f t="shared" si="2"/>
        <v>1</v>
      </c>
      <c r="Z10" s="6">
        <f t="shared" si="3"/>
        <v>6</v>
      </c>
      <c r="AA10" s="6">
        <f t="shared" si="4"/>
        <v>21632</v>
      </c>
      <c r="AB10" s="6">
        <f t="shared" si="5"/>
        <v>43264</v>
      </c>
      <c r="AC10" s="6">
        <f t="shared" si="6"/>
        <v>7200</v>
      </c>
      <c r="AD10" s="6">
        <f t="shared" si="7"/>
        <v>4608</v>
      </c>
      <c r="AE10" s="6">
        <f t="shared" si="8"/>
        <v>120</v>
      </c>
      <c r="AF10" s="6">
        <f t="shared" si="9"/>
        <v>288</v>
      </c>
      <c r="AG10" s="6">
        <f t="shared" si="10"/>
        <v>52</v>
      </c>
      <c r="AH10" s="6">
        <f t="shared" si="11"/>
        <v>55072</v>
      </c>
      <c r="AI10" s="6">
        <f t="shared" si="12"/>
        <v>1263360</v>
      </c>
      <c r="AJ10" s="12">
        <f t="shared" si="13"/>
        <v>1872</v>
      </c>
      <c r="AK10" s="12">
        <f t="shared" si="14"/>
        <v>1</v>
      </c>
      <c r="AL10" s="12">
        <f t="shared" si="15"/>
        <v>1</v>
      </c>
      <c r="AM10" s="12">
        <f t="shared" si="16"/>
        <v>4</v>
      </c>
      <c r="AN10" s="12">
        <f t="shared" si="17"/>
        <v>718848</v>
      </c>
      <c r="AP10" s="2">
        <f t="shared" si="18"/>
        <v>0.80322265625</v>
      </c>
      <c r="AQ10" s="2">
        <f t="shared" si="19"/>
        <v>2.3961600000000001</v>
      </c>
    </row>
    <row r="11" spans="1:43" x14ac:dyDescent="0.25">
      <c r="A11" t="s">
        <v>42</v>
      </c>
      <c r="S11" s="6">
        <f>_xlfn.CEILING.MATH(R11*I11/16)</f>
        <v>0</v>
      </c>
      <c r="W11" s="6" t="e">
        <f>_xlfn.CEILING.MATH(S11/F11)</f>
        <v>#DIV/0!</v>
      </c>
      <c r="X11" s="6" t="e">
        <f>_xlfn.CEILING.MATH(T11/B11)*_xlfn.CEILING.MATH(U11/C11)</f>
        <v>#DIV/0!</v>
      </c>
      <c r="Y11" s="6" t="e">
        <f>$D$2/P11</f>
        <v>#DIV/0!</v>
      </c>
      <c r="Z11" s="6" t="e">
        <f>_xlfn.CEILING.MATH(V11/O11)</f>
        <v>#DIV/0!</v>
      </c>
      <c r="AA11" s="6">
        <f>2*(J11/16)*O11*C11*B11*P11</f>
        <v>0</v>
      </c>
      <c r="AB11" s="6">
        <f>Q11*C11*B11*O11*P11</f>
        <v>0</v>
      </c>
      <c r="AC11" s="6">
        <f>2*(D11*E11*G11*P11*F11)</f>
        <v>0</v>
      </c>
      <c r="AD11" s="6">
        <f>2*(O11*N11*M11*H11*F11)</f>
        <v>0</v>
      </c>
      <c r="AE11" s="6">
        <f>2*E11*F11*G11*K11</f>
        <v>0</v>
      </c>
      <c r="AF11" s="6">
        <f>2*L11*M11*N11*F11</f>
        <v>0</v>
      </c>
      <c r="AG11" s="6">
        <f>B11*L11*Q11</f>
        <v>0</v>
      </c>
      <c r="AH11" s="6">
        <f>AB11+AC11+AD11</f>
        <v>0</v>
      </c>
      <c r="AI11" s="6" t="e">
        <f>AA11*X11*Y11*Z11+AC11*W11*X11*Y11*Z11+AD11*W11*X11*Y11*Z11</f>
        <v>#DIV/0!</v>
      </c>
      <c r="AJ11" s="12">
        <f>F11*M11*L11*G11*N11*B11</f>
        <v>0</v>
      </c>
      <c r="AK11" s="12">
        <f>_xlfn.CEILING.MATH(C11/16)</f>
        <v>0</v>
      </c>
      <c r="AL11" s="12" t="e">
        <f>O11/L11/16</f>
        <v>#DIV/0!</v>
      </c>
      <c r="AM11" s="12" t="e">
        <f>AK11*AL11*H11*P11</f>
        <v>#DIV/0!</v>
      </c>
      <c r="AN11" s="12" t="e">
        <f>AM11*AJ11*Z11*Y11*X11*W11</f>
        <v>#DIV/0!</v>
      </c>
      <c r="AP11" s="2">
        <f t="shared" si="18"/>
        <v>0.623046875</v>
      </c>
      <c r="AQ11" s="2">
        <f t="shared" si="19"/>
        <v>1.7971199999999998</v>
      </c>
    </row>
    <row r="12" spans="1:43" x14ac:dyDescent="0.25">
      <c r="S12" s="6">
        <f>_xlfn.CEILING.MATH(R12*I12/16)</f>
        <v>0</v>
      </c>
      <c r="W12" s="6" t="e">
        <f>_xlfn.CEILING.MATH(S12/F12)</f>
        <v>#DIV/0!</v>
      </c>
      <c r="X12" s="6" t="e">
        <f>_xlfn.CEILING.MATH(T12/B12)*_xlfn.CEILING.MATH(U12/C12)</f>
        <v>#DIV/0!</v>
      </c>
      <c r="Y12" s="6" t="e">
        <f>$D$2/P12</f>
        <v>#DIV/0!</v>
      </c>
      <c r="Z12" s="6" t="e">
        <f>_xlfn.CEILING.MATH(V12/O12)</f>
        <v>#DIV/0!</v>
      </c>
      <c r="AA12" s="6">
        <f>2*(J12/16)*O12*C12*B12*P12</f>
        <v>0</v>
      </c>
      <c r="AB12" s="6">
        <f>Q12*C12*B12*O12*P12</f>
        <v>0</v>
      </c>
      <c r="AC12" s="6">
        <f>2*(D12*E12*G12*P12*F12)</f>
        <v>0</v>
      </c>
      <c r="AD12" s="6">
        <f>2*(O12*N12*M12*H12*F12)</f>
        <v>0</v>
      </c>
      <c r="AE12" s="6">
        <f>2*E12*F12*G12*K12</f>
        <v>0</v>
      </c>
      <c r="AF12" s="6">
        <f>2*L12*M12*N12*F12</f>
        <v>0</v>
      </c>
      <c r="AG12" s="6">
        <f>B12*L12*Q12</f>
        <v>0</v>
      </c>
      <c r="AH12" s="6">
        <f>AB12+AC12+AD12</f>
        <v>0</v>
      </c>
      <c r="AI12" s="6" t="e">
        <f>AA12*X12*Y12*Z12+AC12*W12*X12*Y12*Z12+AD12*W12*X12*Y12*Z12</f>
        <v>#DIV/0!</v>
      </c>
      <c r="AJ12" s="12">
        <f>F12*M12*L12*G12*N12*B12</f>
        <v>0</v>
      </c>
      <c r="AK12" s="12">
        <f>_xlfn.CEILING.MATH(C12/16)</f>
        <v>0</v>
      </c>
      <c r="AL12" s="12" t="e">
        <f>O12/L12/16</f>
        <v>#DIV/0!</v>
      </c>
      <c r="AM12" s="12" t="e">
        <f>AK12*AL12*H12*P12</f>
        <v>#DIV/0!</v>
      </c>
      <c r="AN12" s="12" t="e">
        <f>AM12*AJ12*Z12*Y12*X12*W12</f>
        <v>#DIV/0!</v>
      </c>
      <c r="AP12" s="2">
        <f t="shared" si="18"/>
        <v>0.9345703125</v>
      </c>
      <c r="AQ12" s="2">
        <f t="shared" si="19"/>
        <v>2.6956799999999999</v>
      </c>
    </row>
    <row r="13" spans="1:43" x14ac:dyDescent="0.25">
      <c r="AP13" s="2">
        <f t="shared" si="18"/>
        <v>1.204833984375</v>
      </c>
      <c r="AQ13" s="2">
        <f t="shared" si="19"/>
        <v>3.5942399999999997</v>
      </c>
    </row>
    <row r="14" spans="1:43" x14ac:dyDescent="0.25">
      <c r="AO14" t="s">
        <v>64</v>
      </c>
      <c r="AP14" s="2">
        <f>AP8+AP9+3*AP10</f>
        <v>5.840576171875</v>
      </c>
      <c r="AQ14" s="2">
        <f>AQ8+AQ9+3*AQ10</f>
        <v>18.43712</v>
      </c>
    </row>
    <row r="15" spans="1:43" x14ac:dyDescent="0.25">
      <c r="U15" t="s">
        <v>126</v>
      </c>
      <c r="V15" t="s">
        <v>127</v>
      </c>
      <c r="Y15" t="s">
        <v>128</v>
      </c>
      <c r="AO15" t="s">
        <v>139</v>
      </c>
      <c r="AP15" s="2">
        <f>AP8+AP9+AP11+AP12+AP13</f>
        <v>6.193359375</v>
      </c>
      <c r="AQ15" s="2">
        <f>AQ8+AQ9+AQ11+AQ12+AQ13</f>
        <v>19.33568</v>
      </c>
    </row>
    <row r="16" spans="1:43" x14ac:dyDescent="0.25">
      <c r="U16">
        <f>(AN5+AN6+AN8+AN9+AN10)*5/1000/1000/1000</f>
        <v>1.9335680000000001E-2</v>
      </c>
      <c r="V16">
        <f>D2*1/U16</f>
        <v>206.87144181120084</v>
      </c>
      <c r="X16" s="4">
        <f>(41.9*14+1.8*2)*AN5+(41.9*14+1.8*2)*AN6+(41.9*13+1.8*3)*SUM(AN8:AN10)</f>
        <v>2217525606.4000001</v>
      </c>
      <c r="Y16">
        <f>X16/(AN5+AN6+AN8+AN9+AN10)</f>
        <v>573.42839931153185</v>
      </c>
    </row>
    <row r="19" spans="1:40" x14ac:dyDescent="0.25">
      <c r="A19" s="7" t="s">
        <v>76</v>
      </c>
      <c r="B19">
        <v>13</v>
      </c>
      <c r="C19">
        <v>13</v>
      </c>
      <c r="D19">
        <v>15</v>
      </c>
      <c r="E19">
        <v>15</v>
      </c>
      <c r="F19">
        <v>4</v>
      </c>
      <c r="G19">
        <v>8</v>
      </c>
      <c r="H19">
        <v>8</v>
      </c>
      <c r="I19" s="8">
        <v>1</v>
      </c>
      <c r="J19">
        <v>4</v>
      </c>
      <c r="K19">
        <v>1</v>
      </c>
      <c r="L19">
        <v>4</v>
      </c>
      <c r="M19">
        <v>3</v>
      </c>
      <c r="N19">
        <v>3</v>
      </c>
      <c r="O19">
        <v>64</v>
      </c>
      <c r="P19" s="11">
        <v>4</v>
      </c>
      <c r="Q19">
        <v>1</v>
      </c>
      <c r="R19">
        <v>256</v>
      </c>
      <c r="S19" s="6">
        <f>_xlfn.CEILING.MATH(R19*I19/16)</f>
        <v>16</v>
      </c>
      <c r="T19">
        <v>13</v>
      </c>
      <c r="U19">
        <v>13</v>
      </c>
      <c r="V19">
        <v>256</v>
      </c>
      <c r="W19" s="6">
        <f>_xlfn.CEILING.MATH(S19/F19)</f>
        <v>4</v>
      </c>
      <c r="X19" s="6">
        <f>_xlfn.CEILING.MATH(T19/B19)*_xlfn.CEILING.MATH(U19/C19)</f>
        <v>1</v>
      </c>
      <c r="Y19" s="6">
        <f>$D$2/P19</f>
        <v>1</v>
      </c>
      <c r="Z19" s="6">
        <f>_xlfn.CEILING.MATH(V19/O19)</f>
        <v>4</v>
      </c>
      <c r="AA19" s="6">
        <f>2*(J19/16)*O19*C19*B19*P19</f>
        <v>21632</v>
      </c>
      <c r="AB19" s="6">
        <f>Q19*C19*B19*O19*P19</f>
        <v>43264</v>
      </c>
      <c r="AC19" s="6">
        <f>2*(D19*E19*G19*P19*F19)</f>
        <v>57600</v>
      </c>
      <c r="AD19" s="6">
        <f>2*(O19*N19*M19*H19*F19)</f>
        <v>36864</v>
      </c>
      <c r="AE19" s="6">
        <f>2*E19*F19*G19*K19</f>
        <v>960</v>
      </c>
      <c r="AF19" s="6">
        <f>2*L19*M19*N19*F19</f>
        <v>288</v>
      </c>
      <c r="AG19" s="6">
        <f>B19*L19*Q19</f>
        <v>52</v>
      </c>
      <c r="AH19" s="6">
        <f>AB19+AC19+AD19</f>
        <v>137728</v>
      </c>
      <c r="AI19" s="6">
        <f>AA19*X19*Y19*Z19+AC19*W19*X19*Y19*Z19+AD19*W19*X19*Y19*Z19</f>
        <v>1597952</v>
      </c>
      <c r="AJ19" s="12">
        <f>F19*M19*L19*G19*N19*B19</f>
        <v>14976</v>
      </c>
      <c r="AK19" s="12">
        <f>_xlfn.CEILING.MATH(C19/16)</f>
        <v>1</v>
      </c>
      <c r="AL19" s="12">
        <f>O19/L19/16</f>
        <v>1</v>
      </c>
      <c r="AM19" s="12">
        <f>AK19*AL19*H19*P19</f>
        <v>32</v>
      </c>
      <c r="AN19" s="12">
        <f>AM19*AJ19*Z19*Y19*X19*W19</f>
        <v>7667712</v>
      </c>
    </row>
    <row r="20" spans="1:40" x14ac:dyDescent="0.25">
      <c r="A20" t="s">
        <v>77</v>
      </c>
      <c r="B20">
        <v>13</v>
      </c>
      <c r="C20">
        <v>13</v>
      </c>
      <c r="D20">
        <v>15</v>
      </c>
      <c r="E20">
        <v>15</v>
      </c>
      <c r="F20">
        <v>4</v>
      </c>
      <c r="G20">
        <v>4</v>
      </c>
      <c r="H20">
        <v>4</v>
      </c>
      <c r="I20" s="8">
        <v>2</v>
      </c>
      <c r="J20">
        <v>4</v>
      </c>
      <c r="K20">
        <v>1</v>
      </c>
      <c r="L20">
        <v>4</v>
      </c>
      <c r="M20">
        <v>3</v>
      </c>
      <c r="N20">
        <v>3</v>
      </c>
      <c r="O20">
        <v>64</v>
      </c>
      <c r="P20">
        <v>4</v>
      </c>
      <c r="Q20">
        <v>1</v>
      </c>
      <c r="R20">
        <v>256</v>
      </c>
      <c r="S20" s="6">
        <f>_xlfn.CEILING.MATH(R20*I20/16)</f>
        <v>32</v>
      </c>
      <c r="T20">
        <v>13</v>
      </c>
      <c r="U20">
        <v>13</v>
      </c>
      <c r="V20">
        <v>256</v>
      </c>
      <c r="W20" s="6">
        <f>_xlfn.CEILING.MATH(S20/F20)</f>
        <v>8</v>
      </c>
      <c r="X20" s="6">
        <f>_xlfn.CEILING.MATH(T20/B20)*_xlfn.CEILING.MATH(U20/C20)</f>
        <v>1</v>
      </c>
      <c r="Y20" s="6">
        <f>$D$2/P20</f>
        <v>1</v>
      </c>
      <c r="Z20" s="6">
        <f>_xlfn.CEILING.MATH(V20/O20)</f>
        <v>4</v>
      </c>
      <c r="AA20" s="6">
        <f>2*(J20/16)*O20*C20*B20*P20</f>
        <v>21632</v>
      </c>
      <c r="AB20" s="6">
        <f>Q20*C20*B20*O20*P20</f>
        <v>43264</v>
      </c>
      <c r="AC20" s="6">
        <f>2*(D20*E20*G20*P20*F20)</f>
        <v>28800</v>
      </c>
      <c r="AD20" s="6">
        <f>2*(O20*N20*M20*H20*F20)</f>
        <v>18432</v>
      </c>
      <c r="AE20" s="6">
        <f>2*E20*F20*G20*K20</f>
        <v>480</v>
      </c>
      <c r="AF20" s="6">
        <f>2*L20*M20*N20*F20</f>
        <v>288</v>
      </c>
      <c r="AG20" s="6">
        <f>B20*L20*Q20</f>
        <v>52</v>
      </c>
      <c r="AH20" s="6">
        <f>AB20+AC20+AD20</f>
        <v>90496</v>
      </c>
      <c r="AI20" s="6">
        <f>AA20*X20*Y20*Z20+AC20*W20*X20*Y20*Z20+AD20*W20*X20*Y20*Z20</f>
        <v>1597952</v>
      </c>
      <c r="AJ20" s="12">
        <f>F20*M20*L20*G20*N20*B20</f>
        <v>7488</v>
      </c>
      <c r="AK20" s="12">
        <f>_xlfn.CEILING.MATH(C20/16)</f>
        <v>1</v>
      </c>
      <c r="AL20" s="12">
        <f>O20/L20/16</f>
        <v>1</v>
      </c>
      <c r="AM20" s="12">
        <f>AK20*AL20*H20*P20</f>
        <v>16</v>
      </c>
      <c r="AN20" s="12">
        <f>AM20*AJ20*Z20*Y20*X20*W20</f>
        <v>3833856</v>
      </c>
    </row>
    <row r="21" spans="1:40" x14ac:dyDescent="0.25">
      <c r="A21" t="s">
        <v>77</v>
      </c>
      <c r="B21">
        <v>13</v>
      </c>
      <c r="C21">
        <v>13</v>
      </c>
      <c r="D21">
        <v>15</v>
      </c>
      <c r="E21">
        <v>15</v>
      </c>
      <c r="F21">
        <v>4</v>
      </c>
      <c r="G21">
        <v>2</v>
      </c>
      <c r="H21">
        <v>2</v>
      </c>
      <c r="I21" s="8">
        <v>4</v>
      </c>
      <c r="J21">
        <v>4</v>
      </c>
      <c r="K21">
        <v>1</v>
      </c>
      <c r="L21">
        <v>4</v>
      </c>
      <c r="M21">
        <v>3</v>
      </c>
      <c r="N21">
        <v>3</v>
      </c>
      <c r="O21">
        <v>64</v>
      </c>
      <c r="P21">
        <v>4</v>
      </c>
      <c r="Q21">
        <v>1</v>
      </c>
      <c r="R21">
        <v>256</v>
      </c>
      <c r="S21" s="6">
        <f>_xlfn.CEILING.MATH(R21*I21/16)</f>
        <v>64</v>
      </c>
      <c r="T21">
        <v>13</v>
      </c>
      <c r="U21">
        <v>13</v>
      </c>
      <c r="V21">
        <v>256</v>
      </c>
      <c r="W21" s="6">
        <f>_xlfn.CEILING.MATH(S21/F21)</f>
        <v>16</v>
      </c>
      <c r="X21" s="6">
        <f>_xlfn.CEILING.MATH(T21/B21)*_xlfn.CEILING.MATH(U21/C21)</f>
        <v>1</v>
      </c>
      <c r="Y21" s="6">
        <f>$D$2/P21</f>
        <v>1</v>
      </c>
      <c r="Z21" s="6">
        <f>_xlfn.CEILING.MATH(V21/O21)</f>
        <v>4</v>
      </c>
      <c r="AA21" s="6">
        <f>2*(J21/16)*O21*C21*B21*P21</f>
        <v>21632</v>
      </c>
      <c r="AB21" s="6">
        <f>Q21*C21*B21*O21*P21</f>
        <v>43264</v>
      </c>
      <c r="AC21" s="6">
        <f>2*(D21*E21*G21*P21*F21)</f>
        <v>14400</v>
      </c>
      <c r="AD21" s="6">
        <f>2*(O21*N21*M21*H21*F21)</f>
        <v>9216</v>
      </c>
      <c r="AE21" s="6">
        <f>2*E21*F21*G21*K21</f>
        <v>240</v>
      </c>
      <c r="AF21" s="6">
        <f>2*L21*M21*N21*F21</f>
        <v>288</v>
      </c>
      <c r="AG21" s="6">
        <f>B21*L21*Q21</f>
        <v>52</v>
      </c>
      <c r="AH21" s="6">
        <f>AB21+AC21+AD21</f>
        <v>66880</v>
      </c>
      <c r="AI21" s="6">
        <f>AA21*X21*Y21*Z21+AC21*W21*X21*Y21*Z21+AD21*W21*X21*Y21*Z21</f>
        <v>1597952</v>
      </c>
      <c r="AJ21" s="12">
        <f>F21*M21*L21*G21*N21*B21</f>
        <v>3744</v>
      </c>
      <c r="AK21" s="12">
        <f>_xlfn.CEILING.MATH(C21/16)</f>
        <v>1</v>
      </c>
      <c r="AL21" s="12">
        <f>O21/L21/16</f>
        <v>1</v>
      </c>
      <c r="AM21" s="12">
        <f>AK21*AL21*H21*P21</f>
        <v>8</v>
      </c>
      <c r="AN21" s="12">
        <f>AM21*AJ21*Z21*Y21*X21*W21</f>
        <v>1916928</v>
      </c>
    </row>
    <row r="22" spans="1:40" x14ac:dyDescent="0.25">
      <c r="A22" t="s">
        <v>77</v>
      </c>
      <c r="B22">
        <v>13</v>
      </c>
      <c r="C22">
        <v>13</v>
      </c>
      <c r="D22">
        <v>15</v>
      </c>
      <c r="E22">
        <v>15</v>
      </c>
      <c r="F22">
        <v>4</v>
      </c>
      <c r="G22">
        <v>1</v>
      </c>
      <c r="H22">
        <v>1</v>
      </c>
      <c r="I22" s="8">
        <v>8</v>
      </c>
      <c r="J22">
        <v>4</v>
      </c>
      <c r="K22">
        <v>1</v>
      </c>
      <c r="L22">
        <v>4</v>
      </c>
      <c r="M22">
        <v>3</v>
      </c>
      <c r="N22">
        <v>3</v>
      </c>
      <c r="O22">
        <v>64</v>
      </c>
      <c r="P22">
        <v>4</v>
      </c>
      <c r="Q22">
        <v>1</v>
      </c>
      <c r="R22">
        <v>256</v>
      </c>
      <c r="S22" s="6">
        <f>_xlfn.CEILING.MATH(R22*I22/16)</f>
        <v>128</v>
      </c>
      <c r="T22">
        <v>13</v>
      </c>
      <c r="U22">
        <v>13</v>
      </c>
      <c r="V22">
        <v>256</v>
      </c>
      <c r="W22" s="6">
        <f>_xlfn.CEILING.MATH(S22/F22)</f>
        <v>32</v>
      </c>
      <c r="X22" s="6">
        <f>_xlfn.CEILING.MATH(T22/B22)*_xlfn.CEILING.MATH(U22/C22)</f>
        <v>1</v>
      </c>
      <c r="Y22" s="6">
        <f>$D$2/P22</f>
        <v>1</v>
      </c>
      <c r="Z22" s="6">
        <f>_xlfn.CEILING.MATH(V22/O22)</f>
        <v>4</v>
      </c>
      <c r="AA22" s="6">
        <f>2*(J22/16)*O22*C22*B22*P22</f>
        <v>21632</v>
      </c>
      <c r="AB22" s="6">
        <f>Q22*C22*B22*O22*P22</f>
        <v>43264</v>
      </c>
      <c r="AC22" s="6">
        <f>2*(D22*E22*G22*P22*F22)</f>
        <v>7200</v>
      </c>
      <c r="AD22" s="6">
        <f>2*(O22*N22*M22*H22*F22)</f>
        <v>4608</v>
      </c>
      <c r="AE22" s="6">
        <f>2*E22*F22*G22*K22</f>
        <v>120</v>
      </c>
      <c r="AF22" s="6">
        <f>2*L22*M22*N22*F22</f>
        <v>288</v>
      </c>
      <c r="AG22" s="6">
        <f>B22*L22*Q22</f>
        <v>52</v>
      </c>
      <c r="AH22" s="6">
        <f>AB22+AC22+AD22</f>
        <v>55072</v>
      </c>
      <c r="AI22" s="6">
        <f>AA22*X22*Y22*Z22+AC22*W22*X22*Y22*Z22+AD22*W22*X22*Y22*Z22</f>
        <v>1597952</v>
      </c>
      <c r="AJ22" s="12">
        <f>F22*M22*L22*G22*N22*B22</f>
        <v>1872</v>
      </c>
      <c r="AK22" s="12">
        <f>_xlfn.CEILING.MATH(C22/16)</f>
        <v>1</v>
      </c>
      <c r="AL22" s="12">
        <f>O22/L22/16</f>
        <v>1</v>
      </c>
      <c r="AM22" s="12">
        <f>AK22*AL22*H22*P22</f>
        <v>4</v>
      </c>
      <c r="AN22" s="12">
        <f>AM22*AJ22*Z22*Y22*X22*W22</f>
        <v>958464</v>
      </c>
    </row>
    <row r="23" spans="1:40" x14ac:dyDescent="0.25">
      <c r="S23" s="6">
        <f>_xlfn.CEILING.MATH(R23*I23/16)</f>
        <v>0</v>
      </c>
      <c r="W23" s="6" t="e">
        <f>_xlfn.CEILING.MATH(S23/F23)</f>
        <v>#DIV/0!</v>
      </c>
      <c r="X23" s="6" t="e">
        <f>_xlfn.CEILING.MATH(T23/B23)*_xlfn.CEILING.MATH(U23/C23)</f>
        <v>#DIV/0!</v>
      </c>
      <c r="Y23" s="6" t="e">
        <f>$D$2/P23</f>
        <v>#DIV/0!</v>
      </c>
      <c r="Z23" s="6" t="e">
        <f>_xlfn.CEILING.MATH(V23/O23)</f>
        <v>#DIV/0!</v>
      </c>
      <c r="AA23" s="6">
        <f>2*(J23/16)*O23*C23*B23*P23</f>
        <v>0</v>
      </c>
      <c r="AB23" s="6">
        <f>Q23*C23*B23*O23*P23</f>
        <v>0</v>
      </c>
      <c r="AC23" s="6">
        <f>2*(D23*E23*G23*P23*F23)</f>
        <v>0</v>
      </c>
      <c r="AD23" s="6">
        <f>2*(O23*N23*M23*H23*F23)</f>
        <v>0</v>
      </c>
      <c r="AE23" s="6">
        <f>2*E23*F23*G23*K23</f>
        <v>0</v>
      </c>
      <c r="AF23" s="6">
        <f>2*L23*M23*N23*F23</f>
        <v>0</v>
      </c>
      <c r="AG23" s="6">
        <f>B23*L23*Q23</f>
        <v>0</v>
      </c>
      <c r="AH23" s="6">
        <f>AB23+AC23+AD23</f>
        <v>0</v>
      </c>
      <c r="AI23" s="6" t="e">
        <f>AA23*X23*Y23*Z23+AC23*W23*X23*Y23*Z23+AD23*W23*X23*Y23*Z23</f>
        <v>#DIV/0!</v>
      </c>
      <c r="AJ23" s="12">
        <f>F23*M23*L23*G23*N23*B23</f>
        <v>0</v>
      </c>
      <c r="AK23" s="12">
        <f>_xlfn.CEILING.MATH(C23/16)</f>
        <v>0</v>
      </c>
      <c r="AL23" s="12" t="e">
        <f>O23/L23/16</f>
        <v>#DIV/0!</v>
      </c>
      <c r="AM23" s="12" t="e">
        <f>AK23*AL23*H23*P23</f>
        <v>#DIV/0!</v>
      </c>
      <c r="AN23" s="12" t="e">
        <f>AM23*AJ23*Z23*Y23*X23*W23</f>
        <v>#DIV/0!</v>
      </c>
    </row>
    <row r="24" spans="1:40" x14ac:dyDescent="0.25">
      <c r="A24" s="7" t="s">
        <v>86</v>
      </c>
      <c r="B24">
        <v>13</v>
      </c>
      <c r="C24">
        <v>13</v>
      </c>
      <c r="D24">
        <v>15</v>
      </c>
      <c r="E24">
        <v>15</v>
      </c>
      <c r="F24">
        <v>4</v>
      </c>
      <c r="G24">
        <v>7</v>
      </c>
      <c r="H24">
        <v>7</v>
      </c>
      <c r="I24" s="8">
        <v>1</v>
      </c>
      <c r="J24">
        <v>4</v>
      </c>
      <c r="K24">
        <v>1</v>
      </c>
      <c r="L24">
        <v>4</v>
      </c>
      <c r="M24">
        <v>3</v>
      </c>
      <c r="N24">
        <v>3</v>
      </c>
      <c r="O24">
        <v>64</v>
      </c>
      <c r="P24">
        <v>4</v>
      </c>
      <c r="Q24">
        <v>1</v>
      </c>
      <c r="R24">
        <v>256</v>
      </c>
      <c r="S24" s="6">
        <f>_xlfn.CEILING.MATH(R24*I24/16)</f>
        <v>16</v>
      </c>
      <c r="T24">
        <v>13</v>
      </c>
      <c r="U24">
        <v>13</v>
      </c>
      <c r="V24">
        <v>256</v>
      </c>
      <c r="W24" s="6">
        <f>_xlfn.CEILING.MATH(S24/F24)</f>
        <v>4</v>
      </c>
      <c r="X24" s="6">
        <f>_xlfn.CEILING.MATH(T24/B24)*_xlfn.CEILING.MATH(U24/C24)</f>
        <v>1</v>
      </c>
      <c r="Y24" s="6">
        <f>$D$2/P24</f>
        <v>1</v>
      </c>
      <c r="Z24" s="6">
        <f>_xlfn.CEILING.MATH(V24/O24)</f>
        <v>4</v>
      </c>
      <c r="AA24" s="6">
        <f>2*(J24/16)*O24*C24*B24*P24</f>
        <v>21632</v>
      </c>
      <c r="AB24" s="6">
        <f>Q24*C24*B24*O24*P24</f>
        <v>43264</v>
      </c>
      <c r="AC24" s="6">
        <f>2*(D24*E24*G24*P24*F24)</f>
        <v>50400</v>
      </c>
      <c r="AD24" s="6">
        <f>2*(O24*N24*M24*H24*F24)</f>
        <v>32256</v>
      </c>
      <c r="AE24" s="6">
        <f>2*E24*F24*G24*K24</f>
        <v>840</v>
      </c>
      <c r="AF24" s="6">
        <f>2*L24*M24*N24*F24</f>
        <v>288</v>
      </c>
      <c r="AG24" s="6">
        <f>B24*L24*Q24</f>
        <v>52</v>
      </c>
      <c r="AH24" s="6">
        <f>AB24+AC24+AD24</f>
        <v>125920</v>
      </c>
      <c r="AI24" s="6">
        <f>AA24*X24*Y24*Z24+AC24*W24*X24*Y24*Z24+AD24*W24*X24*Y24*Z24</f>
        <v>1409024</v>
      </c>
      <c r="AJ24" s="12">
        <f>F24*M24*L24*G24*N24*B24</f>
        <v>13104</v>
      </c>
      <c r="AK24" s="12">
        <f>_xlfn.CEILING.MATH(C24/16)</f>
        <v>1</v>
      </c>
      <c r="AL24" s="12">
        <f>O24/L24/16</f>
        <v>1</v>
      </c>
      <c r="AM24" s="12">
        <f>AK24*AL24*H24*P24</f>
        <v>28</v>
      </c>
      <c r="AN24" s="12">
        <f>AM24*AJ24*Z24*Y24*X24*W24</f>
        <v>5870592</v>
      </c>
    </row>
    <row r="25" spans="1:40" x14ac:dyDescent="0.25">
      <c r="A25" s="10" t="s">
        <v>86</v>
      </c>
      <c r="B25">
        <v>13</v>
      </c>
      <c r="C25">
        <v>13</v>
      </c>
      <c r="D25">
        <v>15</v>
      </c>
      <c r="E25">
        <v>15</v>
      </c>
      <c r="F25">
        <v>4</v>
      </c>
      <c r="G25">
        <v>4</v>
      </c>
      <c r="H25">
        <v>4</v>
      </c>
      <c r="I25" s="8">
        <v>2</v>
      </c>
      <c r="J25">
        <v>4</v>
      </c>
      <c r="K25">
        <v>1</v>
      </c>
      <c r="L25">
        <v>4</v>
      </c>
      <c r="M25">
        <v>3</v>
      </c>
      <c r="N25">
        <v>3</v>
      </c>
      <c r="O25">
        <v>64</v>
      </c>
      <c r="P25">
        <v>4</v>
      </c>
      <c r="Q25">
        <v>1</v>
      </c>
      <c r="R25">
        <v>256</v>
      </c>
      <c r="S25" s="6">
        <f>_xlfn.CEILING.MATH(R25*I25/16)</f>
        <v>32</v>
      </c>
      <c r="T25">
        <v>13</v>
      </c>
      <c r="U25">
        <v>13</v>
      </c>
      <c r="V25">
        <v>256</v>
      </c>
      <c r="W25" s="6">
        <f>_xlfn.CEILING.MATH(S25/F25)</f>
        <v>8</v>
      </c>
      <c r="X25" s="6">
        <f>_xlfn.CEILING.MATH(T25/B25)*_xlfn.CEILING.MATH(U25/C25)</f>
        <v>1</v>
      </c>
      <c r="Y25" s="6">
        <f>$D$2/P25</f>
        <v>1</v>
      </c>
      <c r="Z25" s="6">
        <f>_xlfn.CEILING.MATH(V25/O25)</f>
        <v>4</v>
      </c>
      <c r="AA25" s="6">
        <f>2*(J25/16)*O25*C25*B25*P25</f>
        <v>21632</v>
      </c>
      <c r="AB25" s="6">
        <f>Q25*C25*B25*O25*P25</f>
        <v>43264</v>
      </c>
      <c r="AC25" s="6">
        <f>2*(D25*E25*G25*P25*F25)</f>
        <v>28800</v>
      </c>
      <c r="AD25" s="6">
        <f>2*(O25*N25*M25*H25*F25)</f>
        <v>18432</v>
      </c>
      <c r="AE25" s="6">
        <f>2*E25*F25*G25*K25</f>
        <v>480</v>
      </c>
      <c r="AF25" s="6">
        <f>2*L25*M25*N25*F25</f>
        <v>288</v>
      </c>
      <c r="AG25" s="6">
        <f>B25*L25*Q25</f>
        <v>52</v>
      </c>
      <c r="AH25" s="6">
        <f>AB25+AC25+AD25</f>
        <v>90496</v>
      </c>
      <c r="AI25" s="6">
        <f>AA25*X25*Y25*Z25+AC25*W25*X25*Y25*Z25+AD25*W25*X25*Y25*Z25</f>
        <v>1597952</v>
      </c>
      <c r="AJ25" s="12">
        <f>F25*M25*L25*G25*N25*B25</f>
        <v>7488</v>
      </c>
      <c r="AK25" s="12">
        <f>_xlfn.CEILING.MATH(C25/16)</f>
        <v>1</v>
      </c>
      <c r="AL25" s="12">
        <f>O25/L25/16</f>
        <v>1</v>
      </c>
      <c r="AM25" s="12">
        <f>AK25*AL25*H25*P25</f>
        <v>16</v>
      </c>
      <c r="AN25" s="12">
        <f>AM25*AJ25*Z25*Y25*X25*W25</f>
        <v>3833856</v>
      </c>
    </row>
    <row r="26" spans="1:40" x14ac:dyDescent="0.25">
      <c r="A26" s="10" t="s">
        <v>86</v>
      </c>
      <c r="B26">
        <v>13</v>
      </c>
      <c r="C26">
        <v>13</v>
      </c>
      <c r="D26">
        <v>15</v>
      </c>
      <c r="E26">
        <v>15</v>
      </c>
      <c r="F26">
        <v>4</v>
      </c>
      <c r="G26">
        <v>2</v>
      </c>
      <c r="H26">
        <v>2</v>
      </c>
      <c r="I26" s="8">
        <v>4</v>
      </c>
      <c r="J26">
        <v>4</v>
      </c>
      <c r="K26">
        <v>1</v>
      </c>
      <c r="L26">
        <v>4</v>
      </c>
      <c r="M26">
        <v>3</v>
      </c>
      <c r="N26">
        <v>3</v>
      </c>
      <c r="O26">
        <v>64</v>
      </c>
      <c r="P26">
        <v>4</v>
      </c>
      <c r="Q26">
        <v>1</v>
      </c>
      <c r="R26">
        <v>256</v>
      </c>
      <c r="S26" s="6">
        <f>_xlfn.CEILING.MATH(R26*I26/16)</f>
        <v>64</v>
      </c>
      <c r="T26">
        <v>13</v>
      </c>
      <c r="U26">
        <v>13</v>
      </c>
      <c r="V26">
        <v>256</v>
      </c>
      <c r="W26" s="6">
        <f>_xlfn.CEILING.MATH(S26/F26)</f>
        <v>16</v>
      </c>
      <c r="X26" s="6">
        <f>_xlfn.CEILING.MATH(T26/B26)*_xlfn.CEILING.MATH(U26/C26)</f>
        <v>1</v>
      </c>
      <c r="Y26" s="6">
        <f>$D$2/P26</f>
        <v>1</v>
      </c>
      <c r="Z26" s="6">
        <f>_xlfn.CEILING.MATH(V26/O26)</f>
        <v>4</v>
      </c>
      <c r="AA26" s="6">
        <f>2*(J26/16)*O26*C26*B26*P26</f>
        <v>21632</v>
      </c>
      <c r="AB26" s="6">
        <f>Q26*C26*B26*O26*P26</f>
        <v>43264</v>
      </c>
      <c r="AC26" s="6">
        <f>2*(D26*E26*G26*P26*F26)</f>
        <v>14400</v>
      </c>
      <c r="AD26" s="6">
        <f>2*(O26*N26*M26*H26*F26)</f>
        <v>9216</v>
      </c>
      <c r="AE26" s="6">
        <f>2*E26*F26*G26*K26</f>
        <v>240</v>
      </c>
      <c r="AF26" s="6">
        <f>2*L26*M26*N26*F26</f>
        <v>288</v>
      </c>
      <c r="AG26" s="6">
        <f>B26*L26*Q26</f>
        <v>52</v>
      </c>
      <c r="AH26" s="6">
        <f>AB26+AC26+AD26</f>
        <v>66880</v>
      </c>
      <c r="AI26" s="6">
        <f>AA26*X26*Y26*Z26+AC26*W26*X26*Y26*Z26+AD26*W26*X26*Y26*Z26</f>
        <v>1597952</v>
      </c>
      <c r="AJ26" s="12">
        <f>F26*M26*L26*G26*N26*B26</f>
        <v>3744</v>
      </c>
      <c r="AK26" s="12">
        <f>_xlfn.CEILING.MATH(C26/16)</f>
        <v>1</v>
      </c>
      <c r="AL26" s="12">
        <f>O26/L26/16</f>
        <v>1</v>
      </c>
      <c r="AM26" s="12">
        <f>AK26*AL26*H26*P26</f>
        <v>8</v>
      </c>
      <c r="AN26" s="12">
        <f>AM26*AJ26*Z26*Y26*X26*W26</f>
        <v>1916928</v>
      </c>
    </row>
    <row r="27" spans="1:40" x14ac:dyDescent="0.25">
      <c r="A27" s="10" t="s">
        <v>86</v>
      </c>
      <c r="B27">
        <v>13</v>
      </c>
      <c r="C27">
        <v>13</v>
      </c>
      <c r="D27">
        <v>15</v>
      </c>
      <c r="E27">
        <v>15</v>
      </c>
      <c r="F27">
        <v>4</v>
      </c>
      <c r="G27">
        <v>1</v>
      </c>
      <c r="H27">
        <v>1</v>
      </c>
      <c r="I27" s="8">
        <v>8</v>
      </c>
      <c r="J27">
        <v>4</v>
      </c>
      <c r="K27">
        <v>1</v>
      </c>
      <c r="L27">
        <v>4</v>
      </c>
      <c r="M27">
        <v>3</v>
      </c>
      <c r="N27">
        <v>3</v>
      </c>
      <c r="O27">
        <v>64</v>
      </c>
      <c r="P27">
        <v>4</v>
      </c>
      <c r="Q27">
        <v>1</v>
      </c>
      <c r="R27">
        <v>256</v>
      </c>
      <c r="S27" s="6">
        <f>_xlfn.CEILING.MATH(R27*I27/16)</f>
        <v>128</v>
      </c>
      <c r="T27">
        <v>13</v>
      </c>
      <c r="U27">
        <v>13</v>
      </c>
      <c r="V27">
        <v>256</v>
      </c>
      <c r="W27" s="6">
        <f>_xlfn.CEILING.MATH(S27/F27)</f>
        <v>32</v>
      </c>
      <c r="X27" s="6">
        <f>_xlfn.CEILING.MATH(T27/B27)*_xlfn.CEILING.MATH(U27/C27)</f>
        <v>1</v>
      </c>
      <c r="Y27" s="6">
        <f>$D$2/P27</f>
        <v>1</v>
      </c>
      <c r="Z27" s="6">
        <f>_xlfn.CEILING.MATH(V27/O27)</f>
        <v>4</v>
      </c>
      <c r="AA27" s="6">
        <f>2*(J27/16)*O27*C27*B27*P27</f>
        <v>21632</v>
      </c>
      <c r="AB27" s="6">
        <f>Q27*C27*B27*O27*P27</f>
        <v>43264</v>
      </c>
      <c r="AC27" s="6">
        <f>2*(D27*E27*G27*P27*F27)</f>
        <v>7200</v>
      </c>
      <c r="AD27" s="6">
        <f>2*(O27*N27*M27*H27*F27)</f>
        <v>4608</v>
      </c>
      <c r="AE27" s="6">
        <f>2*E27*F27*G27*K27</f>
        <v>120</v>
      </c>
      <c r="AF27" s="6">
        <f>2*L27*M27*N27*F27</f>
        <v>288</v>
      </c>
      <c r="AG27" s="6">
        <f>B27*L27*Q27</f>
        <v>52</v>
      </c>
      <c r="AH27" s="6">
        <f>AB27+AC27+AD27</f>
        <v>55072</v>
      </c>
      <c r="AI27" s="6">
        <f>AA27*X27*Y27*Z27+AC27*W27*X27*Y27*Z27+AD27*W27*X27*Y27*Z27</f>
        <v>1597952</v>
      </c>
      <c r="AJ27" s="12">
        <f>F27*M27*L27*G27*N27*B27</f>
        <v>1872</v>
      </c>
      <c r="AK27" s="12">
        <f>_xlfn.CEILING.MATH(C27/16)</f>
        <v>1</v>
      </c>
      <c r="AL27" s="12">
        <f>O27/L27/16</f>
        <v>1</v>
      </c>
      <c r="AM27" s="12">
        <f>AK27*AL27*H27*P27</f>
        <v>4</v>
      </c>
      <c r="AN27" s="12">
        <f>AM27*AJ27*Z27*Y27*X27*W27</f>
        <v>958464</v>
      </c>
    </row>
    <row r="28" spans="1:40" x14ac:dyDescent="0.25">
      <c r="AJ28" s="12"/>
      <c r="AK28" s="12"/>
      <c r="AL28" s="12"/>
      <c r="AM28" s="12"/>
      <c r="AN28" s="12"/>
    </row>
    <row r="29" spans="1:40" x14ac:dyDescent="0.25">
      <c r="A29" s="10" t="s">
        <v>47</v>
      </c>
      <c r="B29">
        <v>13</v>
      </c>
      <c r="C29">
        <v>13</v>
      </c>
      <c r="D29">
        <v>15</v>
      </c>
      <c r="E29">
        <v>15</v>
      </c>
      <c r="F29" s="11">
        <v>3</v>
      </c>
      <c r="G29">
        <v>6</v>
      </c>
      <c r="H29">
        <v>6</v>
      </c>
      <c r="I29" s="8">
        <v>1</v>
      </c>
      <c r="J29">
        <v>4</v>
      </c>
      <c r="K29">
        <v>1</v>
      </c>
      <c r="L29">
        <v>4</v>
      </c>
      <c r="M29">
        <v>3</v>
      </c>
      <c r="N29">
        <v>3</v>
      </c>
      <c r="O29">
        <v>64</v>
      </c>
      <c r="P29" s="11">
        <v>4</v>
      </c>
      <c r="Q29">
        <v>1</v>
      </c>
      <c r="R29">
        <v>256</v>
      </c>
      <c r="S29" s="6">
        <f>_xlfn.CEILING.MATH(R29*I29/16)</f>
        <v>16</v>
      </c>
      <c r="T29">
        <v>13</v>
      </c>
      <c r="U29">
        <v>13</v>
      </c>
      <c r="V29">
        <v>256</v>
      </c>
      <c r="W29" s="6">
        <f>_xlfn.CEILING.MATH(S29/F29)</f>
        <v>6</v>
      </c>
      <c r="X29" s="6">
        <f>_xlfn.CEILING.MATH(T29/B29)*_xlfn.CEILING.MATH(U29/C29)</f>
        <v>1</v>
      </c>
      <c r="Y29" s="6">
        <f>$D$2/P29</f>
        <v>1</v>
      </c>
      <c r="Z29" s="6">
        <f>_xlfn.CEILING.MATH(V29/O29)</f>
        <v>4</v>
      </c>
      <c r="AA29" s="6">
        <f>2*(J29/16)*O29*C29*B29*P29</f>
        <v>21632</v>
      </c>
      <c r="AB29" s="6">
        <f>Q29*C29*B29*O29*P29</f>
        <v>43264</v>
      </c>
      <c r="AC29" s="6">
        <f>2*(D29*E29*G29*P29*F29)</f>
        <v>32400</v>
      </c>
      <c r="AD29" s="6">
        <f>2*(O29*N29*M29*H29*F29)</f>
        <v>20736</v>
      </c>
      <c r="AE29" s="6">
        <f>2*E29*F29*G29*K29</f>
        <v>540</v>
      </c>
      <c r="AF29" s="6">
        <f>2*L29*M29*N29*F29</f>
        <v>216</v>
      </c>
      <c r="AG29" s="6">
        <f>B29*L29*Q29</f>
        <v>52</v>
      </c>
      <c r="AH29" s="6">
        <f>AB29+AC29+AD29</f>
        <v>96400</v>
      </c>
      <c r="AI29" s="6">
        <f>AA29*X29*Y29*Z29+AC29*W29*X29*Y29*Z29+AD29*W29*X29*Y29*Z29</f>
        <v>1361792</v>
      </c>
      <c r="AJ29" s="12">
        <f>F29*M29*L29*G29*N29*B29</f>
        <v>8424</v>
      </c>
      <c r="AK29" s="12">
        <f>_xlfn.CEILING.MATH(C29/16)</f>
        <v>1</v>
      </c>
      <c r="AL29" s="12">
        <f>O29/L29/16</f>
        <v>1</v>
      </c>
      <c r="AM29" s="12">
        <f>AK29*AL29*H29*P29</f>
        <v>24</v>
      </c>
      <c r="AN29" s="12">
        <f>AM29*AJ29*Z29*Y29*X29*W29</f>
        <v>4852224</v>
      </c>
    </row>
    <row r="30" spans="1:40" x14ac:dyDescent="0.25">
      <c r="A30" t="s">
        <v>47</v>
      </c>
      <c r="B30">
        <v>13</v>
      </c>
      <c r="C30">
        <v>13</v>
      </c>
      <c r="D30">
        <v>15</v>
      </c>
      <c r="E30">
        <v>15</v>
      </c>
      <c r="F30">
        <v>4</v>
      </c>
      <c r="G30">
        <v>3</v>
      </c>
      <c r="H30">
        <v>3</v>
      </c>
      <c r="I30" s="8">
        <v>2</v>
      </c>
      <c r="J30">
        <v>4</v>
      </c>
      <c r="K30">
        <v>1</v>
      </c>
      <c r="L30">
        <v>4</v>
      </c>
      <c r="M30">
        <v>3</v>
      </c>
      <c r="N30">
        <v>3</v>
      </c>
      <c r="O30">
        <v>64</v>
      </c>
      <c r="P30">
        <v>4</v>
      </c>
      <c r="Q30">
        <v>1</v>
      </c>
      <c r="R30">
        <v>256</v>
      </c>
      <c r="S30" s="6">
        <f>_xlfn.CEILING.MATH(R30*I30/16)</f>
        <v>32</v>
      </c>
      <c r="T30">
        <v>13</v>
      </c>
      <c r="U30">
        <v>13</v>
      </c>
      <c r="V30">
        <v>256</v>
      </c>
      <c r="W30" s="6">
        <f>_xlfn.CEILING.MATH(S30/F30)</f>
        <v>8</v>
      </c>
      <c r="X30" s="6">
        <f>_xlfn.CEILING.MATH(T30/B30)*_xlfn.CEILING.MATH(U30/C30)</f>
        <v>1</v>
      </c>
      <c r="Y30" s="6">
        <f>$D$2/P30</f>
        <v>1</v>
      </c>
      <c r="Z30" s="6">
        <f>_xlfn.CEILING.MATH(V30/O30)</f>
        <v>4</v>
      </c>
      <c r="AA30" s="6">
        <f>2*(J30/16)*O30*C30*B30*P30</f>
        <v>21632</v>
      </c>
      <c r="AB30" s="6">
        <f>Q30*C30*B30*O30*P30</f>
        <v>43264</v>
      </c>
      <c r="AC30" s="6">
        <f>2*(D30*E30*G30*P30*F30)</f>
        <v>21600</v>
      </c>
      <c r="AD30" s="6">
        <f>2*(O30*N30*M30*H30*F30)</f>
        <v>13824</v>
      </c>
      <c r="AE30" s="6">
        <f>2*E30*F30*G30*K30</f>
        <v>360</v>
      </c>
      <c r="AF30" s="6">
        <f>2*L30*M30*N30*F30</f>
        <v>288</v>
      </c>
      <c r="AG30" s="6">
        <f>B30*L30*Q30</f>
        <v>52</v>
      </c>
      <c r="AH30" s="6">
        <f>AB30+AC30+AD30</f>
        <v>78688</v>
      </c>
      <c r="AI30" s="6">
        <f>AA30*X30*Y30*Z30+AC30*W30*X30*Y30*Z30+AD30*W30*X30*Y30*Z30</f>
        <v>1220096</v>
      </c>
      <c r="AJ30" s="12">
        <f>F30*M30*L30*G30*N30*B30</f>
        <v>5616</v>
      </c>
      <c r="AK30" s="12">
        <f>_xlfn.CEILING.MATH(C30/16)</f>
        <v>1</v>
      </c>
      <c r="AL30" s="12">
        <f>O30/L30/16</f>
        <v>1</v>
      </c>
      <c r="AM30" s="12">
        <f>AK30*AL30*H30*P30</f>
        <v>12</v>
      </c>
      <c r="AN30" s="12">
        <f>AM30*AJ30*Z30*Y30*X30*W30</f>
        <v>2156544</v>
      </c>
    </row>
    <row r="31" spans="1:40" x14ac:dyDescent="0.25">
      <c r="A31" t="s">
        <v>47</v>
      </c>
      <c r="B31">
        <v>13</v>
      </c>
      <c r="C31">
        <v>13</v>
      </c>
      <c r="D31">
        <v>15</v>
      </c>
      <c r="E31">
        <v>15</v>
      </c>
      <c r="F31">
        <v>4</v>
      </c>
      <c r="G31">
        <v>2</v>
      </c>
      <c r="H31">
        <v>2</v>
      </c>
      <c r="I31" s="8">
        <v>4</v>
      </c>
      <c r="J31">
        <v>4</v>
      </c>
      <c r="K31">
        <v>1</v>
      </c>
      <c r="L31">
        <v>4</v>
      </c>
      <c r="M31">
        <v>3</v>
      </c>
      <c r="N31">
        <v>3</v>
      </c>
      <c r="O31">
        <v>64</v>
      </c>
      <c r="P31">
        <v>4</v>
      </c>
      <c r="Q31">
        <v>1</v>
      </c>
      <c r="R31">
        <v>256</v>
      </c>
      <c r="S31" s="6">
        <f>_xlfn.CEILING.MATH(R31*I31/16)</f>
        <v>64</v>
      </c>
      <c r="T31">
        <v>13</v>
      </c>
      <c r="U31">
        <v>13</v>
      </c>
      <c r="V31">
        <v>256</v>
      </c>
      <c r="W31" s="6">
        <f>_xlfn.CEILING.MATH(S31/F31)</f>
        <v>16</v>
      </c>
      <c r="X31" s="6">
        <f>_xlfn.CEILING.MATH(T31/B31)*_xlfn.CEILING.MATH(U31/C31)</f>
        <v>1</v>
      </c>
      <c r="Y31" s="6">
        <f>$D$2/P31</f>
        <v>1</v>
      </c>
      <c r="Z31" s="6">
        <f>_xlfn.CEILING.MATH(V31/O31)</f>
        <v>4</v>
      </c>
      <c r="AA31" s="6">
        <f>2*(J31/16)*O31*C31*B31*P31</f>
        <v>21632</v>
      </c>
      <c r="AB31" s="6">
        <f>Q31*C31*B31*O31*P31</f>
        <v>43264</v>
      </c>
      <c r="AC31" s="6">
        <f>2*(D31*E31*G31*P31*F31)</f>
        <v>14400</v>
      </c>
      <c r="AD31" s="6">
        <f>2*(O31*N31*M31*H31*F31)</f>
        <v>9216</v>
      </c>
      <c r="AE31" s="6">
        <f>2*E31*F31*G31*K31</f>
        <v>240</v>
      </c>
      <c r="AF31" s="6">
        <f>2*L31*M31*N31*F31</f>
        <v>288</v>
      </c>
      <c r="AG31" s="6">
        <f>B31*L31*Q31</f>
        <v>52</v>
      </c>
      <c r="AH31" s="6">
        <f>AB31+AC31+AD31</f>
        <v>66880</v>
      </c>
      <c r="AI31" s="6">
        <f>AA31*X31*Y31*Z31+AC31*W31*X31*Y31*Z31+AD31*W31*X31*Y31*Z31</f>
        <v>1597952</v>
      </c>
      <c r="AJ31" s="12">
        <f>F31*M31*L31*G31*N31*B31</f>
        <v>3744</v>
      </c>
      <c r="AK31" s="12">
        <f>_xlfn.CEILING.MATH(C31/16)</f>
        <v>1</v>
      </c>
      <c r="AL31" s="12">
        <f>O31/L31/16</f>
        <v>1</v>
      </c>
      <c r="AM31" s="12">
        <f>AK31*AL31*H31*P31</f>
        <v>8</v>
      </c>
      <c r="AN31" s="12">
        <f>AM31*AJ31*Z31*Y31*X31*W31</f>
        <v>1916928</v>
      </c>
    </row>
    <row r="32" spans="1:40" x14ac:dyDescent="0.25">
      <c r="A32" t="s">
        <v>47</v>
      </c>
      <c r="B32">
        <v>13</v>
      </c>
      <c r="C32">
        <v>13</v>
      </c>
      <c r="D32">
        <v>15</v>
      </c>
      <c r="E32">
        <v>15</v>
      </c>
      <c r="F32">
        <v>4</v>
      </c>
      <c r="G32">
        <v>1</v>
      </c>
      <c r="H32">
        <v>1</v>
      </c>
      <c r="I32" s="8">
        <v>8</v>
      </c>
      <c r="J32">
        <v>4</v>
      </c>
      <c r="K32">
        <v>1</v>
      </c>
      <c r="L32">
        <v>4</v>
      </c>
      <c r="M32">
        <v>3</v>
      </c>
      <c r="N32">
        <v>3</v>
      </c>
      <c r="O32">
        <v>64</v>
      </c>
      <c r="P32">
        <v>4</v>
      </c>
      <c r="Q32">
        <v>1</v>
      </c>
      <c r="R32">
        <v>256</v>
      </c>
      <c r="S32" s="6">
        <f>_xlfn.CEILING.MATH(R32*I32/16)</f>
        <v>128</v>
      </c>
      <c r="T32">
        <v>13</v>
      </c>
      <c r="U32">
        <v>13</v>
      </c>
      <c r="V32">
        <v>256</v>
      </c>
      <c r="W32" s="6">
        <f>_xlfn.CEILING.MATH(S32/F32)</f>
        <v>32</v>
      </c>
      <c r="X32" s="6">
        <f>_xlfn.CEILING.MATH(T32/B32)*_xlfn.CEILING.MATH(U32/C32)</f>
        <v>1</v>
      </c>
      <c r="Y32" s="6">
        <f>$D$2/P32</f>
        <v>1</v>
      </c>
      <c r="Z32" s="6">
        <f>_xlfn.CEILING.MATH(V32/O32)</f>
        <v>4</v>
      </c>
      <c r="AA32" s="6">
        <f>2*(J32/16)*O32*C32*B32*P32</f>
        <v>21632</v>
      </c>
      <c r="AB32" s="6">
        <f>Q32*C32*B32*O32*P32</f>
        <v>43264</v>
      </c>
      <c r="AC32" s="6">
        <f>2*(D32*E32*G32*P32*F32)</f>
        <v>7200</v>
      </c>
      <c r="AD32" s="6">
        <f>2*(O32*N32*M32*H32*F32)</f>
        <v>4608</v>
      </c>
      <c r="AE32" s="6">
        <f>2*E32*F32*G32*K32</f>
        <v>120</v>
      </c>
      <c r="AF32" s="6">
        <f>2*L32*M32*N32*F32</f>
        <v>288</v>
      </c>
      <c r="AG32" s="6">
        <f>B32*L32*Q32</f>
        <v>52</v>
      </c>
      <c r="AH32" s="6">
        <f>AB32+AC32+AD32</f>
        <v>55072</v>
      </c>
      <c r="AI32" s="6">
        <f>AA32*X32*Y32*Z32+AC32*W32*X32*Y32*Z32+AD32*W32*X32*Y32*Z32</f>
        <v>1597952</v>
      </c>
      <c r="AJ32" s="12">
        <f>F32*M32*L32*G32*N32*B32</f>
        <v>1872</v>
      </c>
      <c r="AK32" s="12">
        <f>_xlfn.CEILING.MATH(C32/16)</f>
        <v>1</v>
      </c>
      <c r="AL32" s="12">
        <f>O32/L32/16</f>
        <v>1</v>
      </c>
      <c r="AM32" s="12">
        <f>AK32*AL32*H32*P32</f>
        <v>4</v>
      </c>
      <c r="AN32" s="12">
        <f>AM32*AJ32*Z32*Y32*X32*W32</f>
        <v>958464</v>
      </c>
    </row>
    <row r="33" spans="1:40" x14ac:dyDescent="0.25">
      <c r="AJ33" s="12"/>
      <c r="AK33" s="12"/>
      <c r="AL33" s="12"/>
      <c r="AM33" s="12"/>
      <c r="AN33" s="12"/>
    </row>
    <row r="34" spans="1:40" x14ac:dyDescent="0.25">
      <c r="A34" s="10" t="s">
        <v>78</v>
      </c>
      <c r="B34">
        <v>13</v>
      </c>
      <c r="C34">
        <v>13</v>
      </c>
      <c r="D34">
        <v>15</v>
      </c>
      <c r="E34">
        <v>15</v>
      </c>
      <c r="F34">
        <v>4</v>
      </c>
      <c r="G34">
        <v>4</v>
      </c>
      <c r="H34">
        <v>4</v>
      </c>
      <c r="I34" s="8">
        <v>1</v>
      </c>
      <c r="J34">
        <v>4</v>
      </c>
      <c r="K34">
        <v>1</v>
      </c>
      <c r="L34">
        <v>4</v>
      </c>
      <c r="M34">
        <v>3</v>
      </c>
      <c r="N34">
        <v>3</v>
      </c>
      <c r="O34">
        <v>64</v>
      </c>
      <c r="P34">
        <v>4</v>
      </c>
      <c r="Q34">
        <v>1</v>
      </c>
      <c r="R34">
        <v>256</v>
      </c>
      <c r="S34" s="6">
        <f>_xlfn.CEILING.MATH(R34*I34/16)</f>
        <v>16</v>
      </c>
      <c r="T34">
        <v>13</v>
      </c>
      <c r="U34">
        <v>13</v>
      </c>
      <c r="V34">
        <v>256</v>
      </c>
      <c r="W34" s="6">
        <f>_xlfn.CEILING.MATH(S34/F34)</f>
        <v>4</v>
      </c>
      <c r="X34" s="6">
        <f>_xlfn.CEILING.MATH(T34/B34)*_xlfn.CEILING.MATH(U34/C34)</f>
        <v>1</v>
      </c>
      <c r="Y34" s="6">
        <f>$D$2/P34</f>
        <v>1</v>
      </c>
      <c r="Z34" s="6">
        <f>_xlfn.CEILING.MATH(V34/O34)</f>
        <v>4</v>
      </c>
      <c r="AA34" s="6">
        <f>2*(J34/16)*O34*C34*B34*P34</f>
        <v>21632</v>
      </c>
      <c r="AB34" s="6">
        <f>Q34*C34*B34*O34*P34</f>
        <v>43264</v>
      </c>
      <c r="AC34" s="6">
        <f>2*(D34*E34*G34*P34*F34)</f>
        <v>28800</v>
      </c>
      <c r="AD34" s="6">
        <f>2*(O34*N34*M34*H34*F34)</f>
        <v>18432</v>
      </c>
      <c r="AE34" s="6">
        <f>2*E34*F34*G34*K34</f>
        <v>480</v>
      </c>
      <c r="AF34" s="6">
        <f>2*L34*M34*N34*F34</f>
        <v>288</v>
      </c>
      <c r="AG34" s="6">
        <f>B34*L34*Q34</f>
        <v>52</v>
      </c>
      <c r="AH34" s="6">
        <f>AB34+AC34+AD34</f>
        <v>90496</v>
      </c>
      <c r="AI34" s="6">
        <f>AA34*X34*Y34*Z34+AC34*W34*X34*Y34*Z34+AD34*W34*X34*Y34*Z34</f>
        <v>842240</v>
      </c>
      <c r="AJ34" s="12">
        <f>F34*M34*L34*G34*N34*B34</f>
        <v>7488</v>
      </c>
      <c r="AK34" s="12">
        <f>_xlfn.CEILING.MATH(C34/16)</f>
        <v>1</v>
      </c>
      <c r="AL34" s="12">
        <f>O34/L34/16</f>
        <v>1</v>
      </c>
      <c r="AM34" s="12">
        <f>AK34*AL34*H34*P34</f>
        <v>16</v>
      </c>
      <c r="AN34" s="12">
        <f>AM34*AJ34*Z34*Y34*X34*W34</f>
        <v>1916928</v>
      </c>
    </row>
    <row r="35" spans="1:40" x14ac:dyDescent="0.25">
      <c r="A35" t="s">
        <v>79</v>
      </c>
      <c r="B35">
        <v>13</v>
      </c>
      <c r="C35">
        <v>13</v>
      </c>
      <c r="D35">
        <v>15</v>
      </c>
      <c r="E35">
        <v>15</v>
      </c>
      <c r="F35">
        <v>4</v>
      </c>
      <c r="G35">
        <v>2</v>
      </c>
      <c r="H35">
        <v>2</v>
      </c>
      <c r="I35" s="8">
        <v>2</v>
      </c>
      <c r="J35">
        <v>4</v>
      </c>
      <c r="K35">
        <v>1</v>
      </c>
      <c r="L35">
        <v>4</v>
      </c>
      <c r="M35">
        <v>3</v>
      </c>
      <c r="N35">
        <v>3</v>
      </c>
      <c r="O35">
        <v>64</v>
      </c>
      <c r="P35">
        <v>4</v>
      </c>
      <c r="Q35">
        <v>1</v>
      </c>
      <c r="R35">
        <v>256</v>
      </c>
      <c r="S35" s="6">
        <f>_xlfn.CEILING.MATH(R35*I35/16)</f>
        <v>32</v>
      </c>
      <c r="T35">
        <v>13</v>
      </c>
      <c r="U35">
        <v>13</v>
      </c>
      <c r="V35">
        <v>256</v>
      </c>
      <c r="W35" s="6">
        <f>_xlfn.CEILING.MATH(S35/F35)</f>
        <v>8</v>
      </c>
      <c r="X35" s="6">
        <f>_xlfn.CEILING.MATH(T35/B35)*_xlfn.CEILING.MATH(U35/C35)</f>
        <v>1</v>
      </c>
      <c r="Y35" s="6">
        <f>$D$2/P35</f>
        <v>1</v>
      </c>
      <c r="Z35" s="6">
        <f>_xlfn.CEILING.MATH(V35/O35)</f>
        <v>4</v>
      </c>
      <c r="AA35" s="6">
        <f>2*(J35/16)*O35*C35*B35*P35</f>
        <v>21632</v>
      </c>
      <c r="AB35" s="6">
        <f>Q35*C35*B35*O35*P35</f>
        <v>43264</v>
      </c>
      <c r="AC35" s="6">
        <f>2*(D35*E35*G35*P35*F35)</f>
        <v>14400</v>
      </c>
      <c r="AD35" s="6">
        <f>2*(O35*N35*M35*H35*F35)</f>
        <v>9216</v>
      </c>
      <c r="AE35" s="6">
        <f>2*E35*F35*G35*K35</f>
        <v>240</v>
      </c>
      <c r="AF35" s="6">
        <f>2*L35*M35*N35*F35</f>
        <v>288</v>
      </c>
      <c r="AG35" s="6">
        <f>B35*L35*Q35</f>
        <v>52</v>
      </c>
      <c r="AH35" s="6">
        <f>AB35+AC35+AD35</f>
        <v>66880</v>
      </c>
      <c r="AI35" s="6">
        <f>AA35*X35*Y35*Z35+AC35*W35*X35*Y35*Z35+AD35*W35*X35*Y35*Z35</f>
        <v>842240</v>
      </c>
      <c r="AJ35" s="12">
        <f>F35*M35*L35*G35*N35*B35</f>
        <v>3744</v>
      </c>
      <c r="AK35" s="12">
        <f>_xlfn.CEILING.MATH(C35/16)</f>
        <v>1</v>
      </c>
      <c r="AL35" s="12">
        <f>O35/L35/16</f>
        <v>1</v>
      </c>
      <c r="AM35" s="12">
        <f>AK35*AL35*H35*P35</f>
        <v>8</v>
      </c>
      <c r="AN35" s="12">
        <f>AM35*AJ35*Z35*Y35*X35*W35</f>
        <v>958464</v>
      </c>
    </row>
    <row r="36" spans="1:40" x14ac:dyDescent="0.25">
      <c r="A36" t="s">
        <v>79</v>
      </c>
      <c r="B36">
        <v>13</v>
      </c>
      <c r="C36">
        <v>13</v>
      </c>
      <c r="D36">
        <v>15</v>
      </c>
      <c r="E36">
        <v>15</v>
      </c>
      <c r="F36">
        <v>4</v>
      </c>
      <c r="G36">
        <v>1</v>
      </c>
      <c r="H36">
        <v>1</v>
      </c>
      <c r="I36" s="8">
        <v>4</v>
      </c>
      <c r="J36">
        <v>4</v>
      </c>
      <c r="K36">
        <v>1</v>
      </c>
      <c r="L36">
        <v>4</v>
      </c>
      <c r="M36">
        <v>3</v>
      </c>
      <c r="N36">
        <v>3</v>
      </c>
      <c r="O36">
        <v>64</v>
      </c>
      <c r="P36">
        <v>4</v>
      </c>
      <c r="Q36">
        <v>1</v>
      </c>
      <c r="R36">
        <v>256</v>
      </c>
      <c r="S36" s="6">
        <f>_xlfn.CEILING.MATH(R36*I36/16)</f>
        <v>64</v>
      </c>
      <c r="T36">
        <v>13</v>
      </c>
      <c r="U36">
        <v>13</v>
      </c>
      <c r="V36">
        <v>256</v>
      </c>
      <c r="W36" s="6">
        <f>_xlfn.CEILING.MATH(S36/F36)</f>
        <v>16</v>
      </c>
      <c r="X36" s="6">
        <f>_xlfn.CEILING.MATH(T36/B36)*_xlfn.CEILING.MATH(U36/C36)</f>
        <v>1</v>
      </c>
      <c r="Y36" s="6">
        <f>$D$2/P36</f>
        <v>1</v>
      </c>
      <c r="Z36" s="6">
        <f>_xlfn.CEILING.MATH(V36/O36)</f>
        <v>4</v>
      </c>
      <c r="AA36" s="6">
        <f>2*(J36/16)*O36*C36*B36*P36</f>
        <v>21632</v>
      </c>
      <c r="AB36" s="6">
        <f>Q36*C36*B36*O36*P36</f>
        <v>43264</v>
      </c>
      <c r="AC36" s="6">
        <f>2*(D36*E36*G36*P36*F36)</f>
        <v>7200</v>
      </c>
      <c r="AD36" s="6">
        <f>2*(O36*N36*M36*H36*F36)</f>
        <v>4608</v>
      </c>
      <c r="AE36" s="6">
        <f>2*E36*F36*G36*K36</f>
        <v>120</v>
      </c>
      <c r="AF36" s="6">
        <f>2*L36*M36*N36*F36</f>
        <v>288</v>
      </c>
      <c r="AG36" s="6">
        <f>B36*L36*Q36</f>
        <v>52</v>
      </c>
      <c r="AH36" s="6">
        <f>AB36+AC36+AD36</f>
        <v>55072</v>
      </c>
      <c r="AI36" s="6">
        <f>AA36*X36*Y36*Z36+AC36*W36*X36*Y36*Z36+AD36*W36*X36*Y36*Z36</f>
        <v>842240</v>
      </c>
      <c r="AJ36" s="12">
        <f>F36*M36*L36*G36*N36*B36</f>
        <v>1872</v>
      </c>
      <c r="AK36" s="12">
        <f>_xlfn.CEILING.MATH(C36/16)</f>
        <v>1</v>
      </c>
      <c r="AL36" s="12">
        <f>O36/L36/16</f>
        <v>1</v>
      </c>
      <c r="AM36" s="12">
        <f>AK36*AL36*H36*P36</f>
        <v>4</v>
      </c>
      <c r="AN36" s="12">
        <f>AM36*AJ36*Z36*Y36*X36*W36</f>
        <v>479232</v>
      </c>
    </row>
    <row r="37" spans="1:40" x14ac:dyDescent="0.25">
      <c r="A37" t="s">
        <v>79</v>
      </c>
      <c r="B37">
        <v>13</v>
      </c>
      <c r="C37">
        <v>13</v>
      </c>
      <c r="D37">
        <v>15</v>
      </c>
      <c r="E37">
        <v>15</v>
      </c>
      <c r="F37">
        <v>4</v>
      </c>
      <c r="G37">
        <v>1</v>
      </c>
      <c r="H37">
        <v>1</v>
      </c>
      <c r="I37" s="8">
        <v>8</v>
      </c>
      <c r="J37">
        <v>4</v>
      </c>
      <c r="K37">
        <v>1</v>
      </c>
      <c r="L37">
        <v>4</v>
      </c>
      <c r="M37">
        <v>3</v>
      </c>
      <c r="N37">
        <v>3</v>
      </c>
      <c r="O37">
        <v>64</v>
      </c>
      <c r="P37">
        <v>4</v>
      </c>
      <c r="Q37">
        <v>1</v>
      </c>
      <c r="R37">
        <v>256</v>
      </c>
      <c r="S37" s="6">
        <f>_xlfn.CEILING.MATH(R37*I37/16)</f>
        <v>128</v>
      </c>
      <c r="T37">
        <v>13</v>
      </c>
      <c r="U37">
        <v>13</v>
      </c>
      <c r="V37">
        <v>256</v>
      </c>
      <c r="W37" s="6">
        <f>_xlfn.CEILING.MATH(S37/F37)</f>
        <v>32</v>
      </c>
      <c r="X37" s="6">
        <f>_xlfn.CEILING.MATH(T37/B37)*_xlfn.CEILING.MATH(U37/C37)</f>
        <v>1</v>
      </c>
      <c r="Y37" s="6">
        <f>$D$2/P37</f>
        <v>1</v>
      </c>
      <c r="Z37" s="6">
        <f>_xlfn.CEILING.MATH(V37/O37)</f>
        <v>4</v>
      </c>
      <c r="AA37" s="6">
        <f>2*(J37/16)*O37*C37*B37*P37</f>
        <v>21632</v>
      </c>
      <c r="AB37" s="6">
        <f>Q37*C37*B37*O37*P37</f>
        <v>43264</v>
      </c>
      <c r="AC37" s="6">
        <f>2*(D37*E37*G37*P37*F37)</f>
        <v>7200</v>
      </c>
      <c r="AD37" s="6">
        <f>2*(O37*N37*M37*H37*F37)</f>
        <v>4608</v>
      </c>
      <c r="AE37" s="6">
        <f>2*E37*F37*G37*K37</f>
        <v>120</v>
      </c>
      <c r="AF37" s="6">
        <f>2*L37*M37*N37*F37</f>
        <v>288</v>
      </c>
      <c r="AG37" s="6">
        <f>B37*L37*Q37</f>
        <v>52</v>
      </c>
      <c r="AH37" s="6">
        <f>AB37+AC37+AD37</f>
        <v>55072</v>
      </c>
      <c r="AI37" s="6">
        <f>AA37*X37*Y37*Z37+AC37*W37*X37*Y37*Z37+AD37*W37*X37*Y37*Z37</f>
        <v>1597952</v>
      </c>
      <c r="AJ37" s="12">
        <f>F37*M37*L37*G37*N37*B37</f>
        <v>1872</v>
      </c>
      <c r="AK37" s="12">
        <f>_xlfn.CEILING.MATH(C37/16)</f>
        <v>1</v>
      </c>
      <c r="AL37" s="12">
        <f>O37/L37/16</f>
        <v>1</v>
      </c>
      <c r="AM37" s="12">
        <f>AK37*AL37*H37*P37</f>
        <v>4</v>
      </c>
      <c r="AN37" s="12">
        <f>AM37*AJ37*Z37*Y37*X37*W37</f>
        <v>958464</v>
      </c>
    </row>
    <row r="38" spans="1:40" x14ac:dyDescent="0.25">
      <c r="S38" s="6">
        <f>_xlfn.CEILING.MATH(R38*I38/16)</f>
        <v>0</v>
      </c>
      <c r="W38" s="6" t="e">
        <f>_xlfn.CEILING.MATH(S38/F38)</f>
        <v>#DIV/0!</v>
      </c>
      <c r="X38" s="6" t="e">
        <f>_xlfn.CEILING.MATH(T38/B38)*_xlfn.CEILING.MATH(U38/C38)</f>
        <v>#DIV/0!</v>
      </c>
      <c r="Y38" s="6" t="e">
        <f>$D$2/P38</f>
        <v>#DIV/0!</v>
      </c>
      <c r="Z38" s="6" t="e">
        <f>_xlfn.CEILING.MATH(V38/O38)</f>
        <v>#DIV/0!</v>
      </c>
      <c r="AA38" s="6">
        <f>2*(J38/16)*O38*C38*B38*P38</f>
        <v>0</v>
      </c>
      <c r="AB38" s="6">
        <f>Q38*C38*B38*O38*P38</f>
        <v>0</v>
      </c>
      <c r="AC38" s="6">
        <f>2*(D38*E38*G38*P38*F38)</f>
        <v>0</v>
      </c>
      <c r="AD38" s="6">
        <f>2*(O38*N38*M38*H38*F38)</f>
        <v>0</v>
      </c>
      <c r="AE38" s="6">
        <f>2*E38*F38*G38*K38</f>
        <v>0</v>
      </c>
      <c r="AF38" s="6">
        <f>2*L38*M38*N38*F38</f>
        <v>0</v>
      </c>
      <c r="AG38" s="6">
        <f>B38*L38*Q38</f>
        <v>0</v>
      </c>
      <c r="AH38" s="6">
        <f>AB38+AC38+AD38</f>
        <v>0</v>
      </c>
      <c r="AI38" s="6" t="e">
        <f>AA38*X38*Y38*Z38+AC38*W38*X38*Y38*Z38+AD38*W38*X38*Y38*Z38</f>
        <v>#DIV/0!</v>
      </c>
      <c r="AJ38" s="12">
        <f>F38*M38*L38*G38*N38*B38</f>
        <v>0</v>
      </c>
      <c r="AK38" s="12">
        <f>_xlfn.CEILING.MATH(C38/16)</f>
        <v>0</v>
      </c>
      <c r="AL38" s="12" t="e">
        <f>O38/L38/16</f>
        <v>#DIV/0!</v>
      </c>
      <c r="AM38" s="12" t="e">
        <f>AK38*AL38*H38*P38</f>
        <v>#DIV/0!</v>
      </c>
      <c r="AN38" s="12" t="e">
        <f>AM38*AJ38*Z38*Y38*X38*W38</f>
        <v>#DIV/0!</v>
      </c>
    </row>
    <row r="39" spans="1:40" x14ac:dyDescent="0.25">
      <c r="A39" s="10" t="s">
        <v>80</v>
      </c>
      <c r="B39">
        <v>13</v>
      </c>
      <c r="C39">
        <v>13</v>
      </c>
      <c r="D39">
        <v>15</v>
      </c>
      <c r="E39">
        <v>15</v>
      </c>
      <c r="F39">
        <v>4</v>
      </c>
      <c r="G39">
        <v>3</v>
      </c>
      <c r="H39">
        <v>3</v>
      </c>
      <c r="I39" s="8">
        <v>1</v>
      </c>
      <c r="J39">
        <v>4</v>
      </c>
      <c r="K39">
        <v>1</v>
      </c>
      <c r="L39">
        <v>4</v>
      </c>
      <c r="M39">
        <v>3</v>
      </c>
      <c r="N39">
        <v>3</v>
      </c>
      <c r="O39">
        <v>64</v>
      </c>
      <c r="P39">
        <v>4</v>
      </c>
      <c r="Q39">
        <v>1</v>
      </c>
      <c r="R39">
        <v>256</v>
      </c>
      <c r="S39" s="6">
        <f>_xlfn.CEILING.MATH(R39*I39/16)</f>
        <v>16</v>
      </c>
      <c r="T39">
        <v>13</v>
      </c>
      <c r="U39">
        <v>13</v>
      </c>
      <c r="V39">
        <v>256</v>
      </c>
      <c r="W39" s="6">
        <f>_xlfn.CEILING.MATH(S39/F39)</f>
        <v>4</v>
      </c>
      <c r="X39" s="6">
        <f>_xlfn.CEILING.MATH(T39/B39)*_xlfn.CEILING.MATH(U39/C39)</f>
        <v>1</v>
      </c>
      <c r="Y39" s="6">
        <f>$D$2/P39</f>
        <v>1</v>
      </c>
      <c r="Z39" s="6">
        <f>_xlfn.CEILING.MATH(V39/O39)</f>
        <v>4</v>
      </c>
      <c r="AA39" s="6">
        <f>2*(J39/16)*O39*C39*B39*P39</f>
        <v>21632</v>
      </c>
      <c r="AB39" s="6">
        <f>Q39*C39*B39*O39*P39</f>
        <v>43264</v>
      </c>
      <c r="AC39" s="6">
        <f>2*(D39*E39*G39*P39*F39)</f>
        <v>21600</v>
      </c>
      <c r="AD39" s="6">
        <f>2*(O39*N39*M39*H39*F39)</f>
        <v>13824</v>
      </c>
      <c r="AE39" s="6">
        <f>2*E39*F39*G39*K39</f>
        <v>360</v>
      </c>
      <c r="AF39" s="6">
        <f>2*L39*M39*N39*F39</f>
        <v>288</v>
      </c>
      <c r="AG39" s="6">
        <f>B39*L39*Q39</f>
        <v>52</v>
      </c>
      <c r="AH39" s="6">
        <f>AB39+AC39+AD39</f>
        <v>78688</v>
      </c>
      <c r="AI39" s="6">
        <f>AA39*X39*Y39*Z39+AC39*W39*X39*Y39*Z39+AD39*W39*X39*Y39*Z39</f>
        <v>653312</v>
      </c>
      <c r="AJ39" s="12">
        <f>F39*M39*L39*G39*N39*B39</f>
        <v>5616</v>
      </c>
      <c r="AK39" s="12">
        <f>_xlfn.CEILING.MATH(C39/16)</f>
        <v>1</v>
      </c>
      <c r="AL39" s="12">
        <f>O39/L39/16</f>
        <v>1</v>
      </c>
      <c r="AM39" s="12">
        <f>AK39*AL39*H39*P39</f>
        <v>12</v>
      </c>
      <c r="AN39" s="12">
        <f>AM39*AJ39*Z39*Y39*X39*W39</f>
        <v>1078272</v>
      </c>
    </row>
    <row r="40" spans="1:40" x14ac:dyDescent="0.25">
      <c r="A40" t="s">
        <v>81</v>
      </c>
      <c r="B40">
        <v>13</v>
      </c>
      <c r="C40">
        <v>13</v>
      </c>
      <c r="D40">
        <v>15</v>
      </c>
      <c r="E40">
        <v>15</v>
      </c>
      <c r="F40">
        <v>4</v>
      </c>
      <c r="G40">
        <v>2</v>
      </c>
      <c r="H40">
        <v>2</v>
      </c>
      <c r="I40" s="8">
        <v>2</v>
      </c>
      <c r="J40">
        <v>4</v>
      </c>
      <c r="K40">
        <v>1</v>
      </c>
      <c r="L40">
        <v>4</v>
      </c>
      <c r="M40">
        <v>3</v>
      </c>
      <c r="N40">
        <v>3</v>
      </c>
      <c r="O40">
        <v>64</v>
      </c>
      <c r="P40">
        <v>4</v>
      </c>
      <c r="Q40">
        <v>1</v>
      </c>
      <c r="R40">
        <v>256</v>
      </c>
      <c r="S40" s="6">
        <f>_xlfn.CEILING.MATH(R40*I40/16)</f>
        <v>32</v>
      </c>
      <c r="T40">
        <v>13</v>
      </c>
      <c r="U40">
        <v>13</v>
      </c>
      <c r="V40">
        <v>256</v>
      </c>
      <c r="W40" s="6">
        <f>_xlfn.CEILING.MATH(S40/F40)</f>
        <v>8</v>
      </c>
      <c r="X40" s="6">
        <f>_xlfn.CEILING.MATH(T40/B40)*_xlfn.CEILING.MATH(U40/C40)</f>
        <v>1</v>
      </c>
      <c r="Y40" s="6">
        <f>$D$2/P40</f>
        <v>1</v>
      </c>
      <c r="Z40" s="6">
        <f>_xlfn.CEILING.MATH(V40/O40)</f>
        <v>4</v>
      </c>
      <c r="AA40" s="6">
        <f>2*(J40/16)*O40*C40*B40*P40</f>
        <v>21632</v>
      </c>
      <c r="AB40" s="6">
        <f>Q40*C40*B40*O40*P40</f>
        <v>43264</v>
      </c>
      <c r="AC40" s="6">
        <f>2*(D40*E40*G40*P40*F40)</f>
        <v>14400</v>
      </c>
      <c r="AD40" s="6">
        <f>2*(O40*N40*M40*H40*F40)</f>
        <v>9216</v>
      </c>
      <c r="AE40" s="6">
        <f>2*E40*F40*G40*K40</f>
        <v>240</v>
      </c>
      <c r="AF40" s="6">
        <f>2*L40*M40*N40*F40</f>
        <v>288</v>
      </c>
      <c r="AG40" s="6">
        <f>B40*L40*Q40</f>
        <v>52</v>
      </c>
      <c r="AH40" s="6">
        <f>AB40+AC40+AD40</f>
        <v>66880</v>
      </c>
      <c r="AI40" s="6">
        <f>AA40*X40*Y40*Z40+AC40*W40*X40*Y40*Z40+AD40*W40*X40*Y40*Z40</f>
        <v>842240</v>
      </c>
      <c r="AJ40" s="12">
        <f>F40*M40*L40*G40*N40*B40</f>
        <v>3744</v>
      </c>
      <c r="AK40" s="12">
        <f>_xlfn.CEILING.MATH(C40/16)</f>
        <v>1</v>
      </c>
      <c r="AL40" s="12">
        <f>O40/L40/16</f>
        <v>1</v>
      </c>
      <c r="AM40" s="12">
        <f>AK40*AL40*H40*P40</f>
        <v>8</v>
      </c>
      <c r="AN40" s="12">
        <f>AM40*AJ40*Z40*Y40*X40*W40</f>
        <v>958464</v>
      </c>
    </row>
    <row r="41" spans="1:40" x14ac:dyDescent="0.25">
      <c r="A41" t="s">
        <v>82</v>
      </c>
      <c r="B41">
        <v>13</v>
      </c>
      <c r="C41">
        <v>13</v>
      </c>
      <c r="D41">
        <v>15</v>
      </c>
      <c r="E41">
        <v>15</v>
      </c>
      <c r="F41">
        <v>4</v>
      </c>
      <c r="G41">
        <v>1</v>
      </c>
      <c r="H41">
        <v>1</v>
      </c>
      <c r="I41" s="8">
        <v>4</v>
      </c>
      <c r="J41">
        <v>4</v>
      </c>
      <c r="K41">
        <v>1</v>
      </c>
      <c r="L41">
        <v>4</v>
      </c>
      <c r="M41">
        <v>3</v>
      </c>
      <c r="N41">
        <v>3</v>
      </c>
      <c r="O41">
        <v>64</v>
      </c>
      <c r="P41">
        <v>4</v>
      </c>
      <c r="Q41">
        <v>1</v>
      </c>
      <c r="R41">
        <v>256</v>
      </c>
      <c r="S41" s="6">
        <f>_xlfn.CEILING.MATH(R41*I41/16)</f>
        <v>64</v>
      </c>
      <c r="T41">
        <v>13</v>
      </c>
      <c r="U41">
        <v>13</v>
      </c>
      <c r="V41">
        <v>256</v>
      </c>
      <c r="W41" s="6">
        <f>_xlfn.CEILING.MATH(S41/F41)</f>
        <v>16</v>
      </c>
      <c r="X41" s="6">
        <f>_xlfn.CEILING.MATH(T41/B41)*_xlfn.CEILING.MATH(U41/C41)</f>
        <v>1</v>
      </c>
      <c r="Y41" s="6">
        <f>$D$2/P41</f>
        <v>1</v>
      </c>
      <c r="Z41" s="6">
        <f>_xlfn.CEILING.MATH(V41/O41)</f>
        <v>4</v>
      </c>
      <c r="AA41" s="6">
        <f>2*(J41/16)*O41*C41*B41*P41</f>
        <v>21632</v>
      </c>
      <c r="AB41" s="6">
        <f>Q41*C41*B41*O41*P41</f>
        <v>43264</v>
      </c>
      <c r="AC41" s="6">
        <f>2*(D41*E41*G41*P41*F41)</f>
        <v>7200</v>
      </c>
      <c r="AD41" s="6">
        <f>2*(O41*N41*M41*H41*F41)</f>
        <v>4608</v>
      </c>
      <c r="AE41" s="6">
        <f>2*E41*F41*G41*K41</f>
        <v>120</v>
      </c>
      <c r="AF41" s="6">
        <f>2*L41*M41*N41*F41</f>
        <v>288</v>
      </c>
      <c r="AG41" s="6">
        <f>B41*L41*Q41</f>
        <v>52</v>
      </c>
      <c r="AH41" s="6">
        <f>AB41+AC41+AD41</f>
        <v>55072</v>
      </c>
      <c r="AI41" s="6">
        <f>AA41*X41*Y41*Z41+AC41*W41*X41*Y41*Z41+AD41*W41*X41*Y41*Z41</f>
        <v>842240</v>
      </c>
      <c r="AJ41" s="12">
        <f>F41*M41*L41*G41*N41*B41</f>
        <v>1872</v>
      </c>
      <c r="AK41" s="12">
        <f>_xlfn.CEILING.MATH(C41/16)</f>
        <v>1</v>
      </c>
      <c r="AL41" s="12">
        <f>O41/L41/16</f>
        <v>1</v>
      </c>
      <c r="AM41" s="12">
        <f>AK41*AL41*H41*P41</f>
        <v>4</v>
      </c>
      <c r="AN41" s="12">
        <f>AM41*AJ41*Z41*Y41*X41*W41</f>
        <v>479232</v>
      </c>
    </row>
    <row r="42" spans="1:40" x14ac:dyDescent="0.25">
      <c r="A42" t="s">
        <v>82</v>
      </c>
      <c r="B42">
        <v>13</v>
      </c>
      <c r="C42">
        <v>13</v>
      </c>
      <c r="D42">
        <v>15</v>
      </c>
      <c r="E42">
        <v>15</v>
      </c>
      <c r="F42">
        <v>4</v>
      </c>
      <c r="G42">
        <v>1</v>
      </c>
      <c r="H42">
        <v>1</v>
      </c>
      <c r="I42" s="8">
        <v>8</v>
      </c>
      <c r="J42">
        <v>4</v>
      </c>
      <c r="K42">
        <v>1</v>
      </c>
      <c r="L42">
        <v>4</v>
      </c>
      <c r="M42">
        <v>3</v>
      </c>
      <c r="N42">
        <v>3</v>
      </c>
      <c r="O42">
        <v>64</v>
      </c>
      <c r="P42">
        <v>4</v>
      </c>
      <c r="Q42">
        <v>1</v>
      </c>
      <c r="R42">
        <v>256</v>
      </c>
      <c r="S42" s="6">
        <f>_xlfn.CEILING.MATH(R42*I42/16)</f>
        <v>128</v>
      </c>
      <c r="T42">
        <v>13</v>
      </c>
      <c r="U42">
        <v>13</v>
      </c>
      <c r="V42">
        <v>256</v>
      </c>
      <c r="W42" s="6">
        <f>_xlfn.CEILING.MATH(S42/F42)</f>
        <v>32</v>
      </c>
      <c r="X42" s="6">
        <f>_xlfn.CEILING.MATH(T42/B42)*_xlfn.CEILING.MATH(U42/C42)</f>
        <v>1</v>
      </c>
      <c r="Y42" s="6">
        <f>$D$2/P42</f>
        <v>1</v>
      </c>
      <c r="Z42" s="6">
        <f>_xlfn.CEILING.MATH(V42/O42)</f>
        <v>4</v>
      </c>
      <c r="AA42" s="6">
        <f>2*(J42/16)*O42*C42*B42*P42</f>
        <v>21632</v>
      </c>
      <c r="AB42" s="6">
        <f>Q42*C42*B42*O42*P42</f>
        <v>43264</v>
      </c>
      <c r="AC42" s="6">
        <f>2*(D42*E42*G42*P42*F42)</f>
        <v>7200</v>
      </c>
      <c r="AD42" s="6">
        <f>2*(O42*N42*M42*H42*F42)</f>
        <v>4608</v>
      </c>
      <c r="AE42" s="6">
        <f>2*E42*F42*G42*K42</f>
        <v>120</v>
      </c>
      <c r="AF42" s="6">
        <f>2*L42*M42*N42*F42</f>
        <v>288</v>
      </c>
      <c r="AG42" s="6">
        <f>B42*L42*Q42</f>
        <v>52</v>
      </c>
      <c r="AH42" s="6">
        <f>AB42+AC42+AD42</f>
        <v>55072</v>
      </c>
      <c r="AI42" s="6">
        <f>AA42*X42*Y42*Z42+AC42*W42*X42*Y42*Z42+AD42*W42*X42*Y42*Z42</f>
        <v>1597952</v>
      </c>
      <c r="AJ42" s="12">
        <f>F42*M42*L42*G42*N42*B42</f>
        <v>1872</v>
      </c>
      <c r="AK42" s="12">
        <f>_xlfn.CEILING.MATH(C42/16)</f>
        <v>1</v>
      </c>
      <c r="AL42" s="12">
        <f>O42/L42/16</f>
        <v>1</v>
      </c>
      <c r="AM42" s="12">
        <f>AK42*AL42*H42*P42</f>
        <v>4</v>
      </c>
      <c r="AN42" s="12">
        <f>AM42*AJ42*Z42*Y42*X42*W42</f>
        <v>958464</v>
      </c>
    </row>
    <row r="43" spans="1:40" x14ac:dyDescent="0.25">
      <c r="W43" s="6" t="e">
        <f>_xlfn.CEILING.MATH(S43/F43)</f>
        <v>#DIV/0!</v>
      </c>
      <c r="X43" s="6" t="e">
        <f>_xlfn.CEILING.MATH(T43/B43)*_xlfn.CEILING.MATH(U43/C43)</f>
        <v>#DIV/0!</v>
      </c>
      <c r="Y43" s="6" t="e">
        <f>$D$2/P43</f>
        <v>#DIV/0!</v>
      </c>
      <c r="Z43" s="6" t="e">
        <f>_xlfn.CEILING.MATH(V43/O43)</f>
        <v>#DIV/0!</v>
      </c>
      <c r="AA43" s="6">
        <f>2*(J43/16)*O43*C43*B43*P43</f>
        <v>0</v>
      </c>
      <c r="AB43" s="6">
        <f>Q43*C43*B43*O43*P43</f>
        <v>0</v>
      </c>
      <c r="AC43" s="6">
        <f>2*(D43*E43*G43*P43*F43)</f>
        <v>0</v>
      </c>
      <c r="AD43" s="6">
        <f>2*(O43*N43*M43*H43*F43)</f>
        <v>0</v>
      </c>
      <c r="AE43" s="6">
        <f>2*E43*F43*G43*K43</f>
        <v>0</v>
      </c>
      <c r="AF43" s="6">
        <f>2*L43*M43*N43*F43</f>
        <v>0</v>
      </c>
      <c r="AG43" s="6">
        <f>B43*L43*Q43</f>
        <v>0</v>
      </c>
      <c r="AH43" s="6">
        <f>AB43+AC43+AD43</f>
        <v>0</v>
      </c>
      <c r="AI43" s="6" t="e">
        <f>AA43*X43*Y43*Z43+AC43*W43*X43*Y43*Z43+AD43*W43*X43*Y43*Z43</f>
        <v>#DIV/0!</v>
      </c>
      <c r="AJ43" s="12">
        <f>F43*M43*L43*G43*N43*B43</f>
        <v>0</v>
      </c>
      <c r="AK43" s="12">
        <f>_xlfn.CEILING.MATH(C43/16)</f>
        <v>0</v>
      </c>
      <c r="AL43" s="12" t="e">
        <f>O43/L43/16</f>
        <v>#DIV/0!</v>
      </c>
      <c r="AM43" s="12" t="e">
        <f>AK43*AL43*H43*P43</f>
        <v>#DIV/0!</v>
      </c>
      <c r="AN43" s="12" t="e">
        <f>AM43*AJ43*Z43*Y43*X43*W43</f>
        <v>#DIV/0!</v>
      </c>
    </row>
    <row r="44" spans="1:40" x14ac:dyDescent="0.25">
      <c r="A44" s="10" t="s">
        <v>85</v>
      </c>
      <c r="B44">
        <v>13</v>
      </c>
      <c r="C44">
        <v>13</v>
      </c>
      <c r="D44">
        <v>15</v>
      </c>
      <c r="E44">
        <v>15</v>
      </c>
      <c r="F44">
        <v>4</v>
      </c>
      <c r="G44">
        <v>2</v>
      </c>
      <c r="H44">
        <v>2</v>
      </c>
      <c r="I44" s="8">
        <v>1</v>
      </c>
      <c r="J44">
        <v>4</v>
      </c>
      <c r="K44">
        <v>1</v>
      </c>
      <c r="L44">
        <v>4</v>
      </c>
      <c r="M44">
        <v>3</v>
      </c>
      <c r="N44">
        <v>3</v>
      </c>
      <c r="O44">
        <v>64</v>
      </c>
      <c r="P44">
        <v>4</v>
      </c>
      <c r="Q44">
        <v>1</v>
      </c>
      <c r="R44">
        <v>256</v>
      </c>
      <c r="S44" s="6">
        <f>_xlfn.CEILING.MATH(R44*I44/16)</f>
        <v>16</v>
      </c>
      <c r="T44">
        <v>13</v>
      </c>
      <c r="U44">
        <v>13</v>
      </c>
      <c r="V44">
        <v>256</v>
      </c>
      <c r="W44" s="6">
        <f>_xlfn.CEILING.MATH(S44/F44)</f>
        <v>4</v>
      </c>
      <c r="X44" s="6">
        <f>_xlfn.CEILING.MATH(T44/B44)*_xlfn.CEILING.MATH(U44/C44)</f>
        <v>1</v>
      </c>
      <c r="Y44" s="6">
        <f>$D$2/P44</f>
        <v>1</v>
      </c>
      <c r="Z44" s="6">
        <f>_xlfn.CEILING.MATH(V44/O44)</f>
        <v>4</v>
      </c>
      <c r="AA44" s="6">
        <f>2*(J44/16)*O44*C44*B44*P44</f>
        <v>21632</v>
      </c>
      <c r="AB44" s="6">
        <f>Q44*C44*B44*O44*P44</f>
        <v>43264</v>
      </c>
      <c r="AC44" s="6">
        <f>2*(D44*E44*G44*P44*F44)</f>
        <v>14400</v>
      </c>
      <c r="AD44" s="6">
        <f>2*(O44*N44*M44*H44*F44)</f>
        <v>9216</v>
      </c>
      <c r="AE44" s="6">
        <f>2*E44*F44*G44*K44</f>
        <v>240</v>
      </c>
      <c r="AF44" s="6">
        <f>2*L44*M44*N44*F44</f>
        <v>288</v>
      </c>
      <c r="AG44" s="6">
        <f>B44*L44*Q44</f>
        <v>52</v>
      </c>
      <c r="AH44" s="6">
        <f>AB44+AC44+AD44</f>
        <v>66880</v>
      </c>
      <c r="AI44" s="6">
        <f>AA44*X44*Y44*Z44+AC44*W44*X44*Y44*Z44+AD44*W44*X44*Y44*Z44</f>
        <v>464384</v>
      </c>
      <c r="AJ44" s="12">
        <f>F44*M44*L44*G44*N44*B44</f>
        <v>3744</v>
      </c>
      <c r="AK44" s="12">
        <f>_xlfn.CEILING.MATH(C44/16)</f>
        <v>1</v>
      </c>
      <c r="AL44" s="12">
        <f>O44/L44/16</f>
        <v>1</v>
      </c>
      <c r="AM44" s="12">
        <f>AK44*AL44*H44*P44</f>
        <v>8</v>
      </c>
      <c r="AN44" s="12">
        <f>AM44*AJ44*Z44*Y44*X44*W44</f>
        <v>479232</v>
      </c>
    </row>
    <row r="45" spans="1:40" x14ac:dyDescent="0.25">
      <c r="A45" s="10" t="s">
        <v>85</v>
      </c>
      <c r="B45">
        <v>13</v>
      </c>
      <c r="C45">
        <v>13</v>
      </c>
      <c r="D45">
        <v>15</v>
      </c>
      <c r="E45">
        <v>15</v>
      </c>
      <c r="F45">
        <v>4</v>
      </c>
      <c r="G45">
        <v>1</v>
      </c>
      <c r="H45">
        <v>1</v>
      </c>
      <c r="I45" s="8">
        <v>2</v>
      </c>
      <c r="J45">
        <v>4</v>
      </c>
      <c r="K45">
        <v>1</v>
      </c>
      <c r="L45">
        <v>4</v>
      </c>
      <c r="M45">
        <v>3</v>
      </c>
      <c r="N45">
        <v>3</v>
      </c>
      <c r="O45">
        <v>64</v>
      </c>
      <c r="P45">
        <v>4</v>
      </c>
      <c r="Q45">
        <v>1</v>
      </c>
      <c r="R45">
        <v>256</v>
      </c>
      <c r="S45" s="6">
        <f>_xlfn.CEILING.MATH(R45*I45/16)</f>
        <v>32</v>
      </c>
      <c r="T45">
        <v>13</v>
      </c>
      <c r="U45">
        <v>13</v>
      </c>
      <c r="V45">
        <v>256</v>
      </c>
      <c r="W45" s="6">
        <f>_xlfn.CEILING.MATH(S45/F45)</f>
        <v>8</v>
      </c>
      <c r="X45" s="6">
        <f>_xlfn.CEILING.MATH(T45/B45)*_xlfn.CEILING.MATH(U45/C45)</f>
        <v>1</v>
      </c>
      <c r="Y45" s="6">
        <f>$D$2/P45</f>
        <v>1</v>
      </c>
      <c r="Z45" s="6">
        <f>_xlfn.CEILING.MATH(V45/O45)</f>
        <v>4</v>
      </c>
      <c r="AA45" s="6">
        <f>2*(J45/16)*O45*C45*B45*P45</f>
        <v>21632</v>
      </c>
      <c r="AB45" s="6">
        <f>Q45*C45*B45*O45*P45</f>
        <v>43264</v>
      </c>
      <c r="AC45" s="6">
        <f>2*(D45*E45*G45*P45*F45)</f>
        <v>7200</v>
      </c>
      <c r="AD45" s="6">
        <f>2*(O45*N45*M45*H45*F45)</f>
        <v>4608</v>
      </c>
      <c r="AE45" s="6">
        <f>2*E45*F45*G45*K45</f>
        <v>120</v>
      </c>
      <c r="AF45" s="6">
        <f>2*L45*M45*N45*F45</f>
        <v>288</v>
      </c>
      <c r="AG45" s="6">
        <f>B45*L45*Q45</f>
        <v>52</v>
      </c>
      <c r="AH45" s="6">
        <f>AB45+AC45+AD45</f>
        <v>55072</v>
      </c>
      <c r="AI45" s="6">
        <f>AA45*X45*Y45*Z45+AC45*W45*X45*Y45*Z45+AD45*W45*X45*Y45*Z45</f>
        <v>464384</v>
      </c>
      <c r="AJ45" s="12">
        <f>F45*M45*L45*G45*N45*B45</f>
        <v>1872</v>
      </c>
      <c r="AK45" s="12">
        <f>_xlfn.CEILING.MATH(C45/16)</f>
        <v>1</v>
      </c>
      <c r="AL45" s="12">
        <f>O45/L45/16</f>
        <v>1</v>
      </c>
      <c r="AM45" s="12">
        <f>AK45*AL45*H45*P45</f>
        <v>4</v>
      </c>
      <c r="AN45" s="12">
        <f>AM45*AJ45*Z45*Y45*X45*W45</f>
        <v>239616</v>
      </c>
    </row>
    <row r="46" spans="1:40" x14ac:dyDescent="0.25">
      <c r="A46" s="10" t="s">
        <v>85</v>
      </c>
      <c r="B46">
        <v>13</v>
      </c>
      <c r="C46">
        <v>13</v>
      </c>
      <c r="D46">
        <v>15</v>
      </c>
      <c r="E46">
        <v>15</v>
      </c>
      <c r="F46">
        <v>4</v>
      </c>
      <c r="G46">
        <v>1</v>
      </c>
      <c r="H46">
        <v>1</v>
      </c>
      <c r="I46" s="8">
        <v>4</v>
      </c>
      <c r="J46">
        <v>4</v>
      </c>
      <c r="K46">
        <v>1</v>
      </c>
      <c r="L46">
        <v>4</v>
      </c>
      <c r="M46">
        <v>3</v>
      </c>
      <c r="N46">
        <v>3</v>
      </c>
      <c r="O46">
        <v>64</v>
      </c>
      <c r="P46">
        <v>4</v>
      </c>
      <c r="Q46">
        <v>1</v>
      </c>
      <c r="R46">
        <v>256</v>
      </c>
      <c r="S46" s="6">
        <f>_xlfn.CEILING.MATH(R46*I46/16)</f>
        <v>64</v>
      </c>
      <c r="T46">
        <v>13</v>
      </c>
      <c r="U46">
        <v>13</v>
      </c>
      <c r="V46">
        <v>256</v>
      </c>
      <c r="W46" s="6">
        <f>_xlfn.CEILING.MATH(S46/F46)</f>
        <v>16</v>
      </c>
      <c r="X46" s="6">
        <f>_xlfn.CEILING.MATH(T46/B46)*_xlfn.CEILING.MATH(U46/C46)</f>
        <v>1</v>
      </c>
      <c r="Y46" s="6">
        <f>$D$2/P46</f>
        <v>1</v>
      </c>
      <c r="Z46" s="6">
        <f>_xlfn.CEILING.MATH(V46/O46)</f>
        <v>4</v>
      </c>
      <c r="AA46" s="6">
        <f>2*(J46/16)*O46*C46*B46*P46</f>
        <v>21632</v>
      </c>
      <c r="AB46" s="6">
        <f>Q46*C46*B46*O46*P46</f>
        <v>43264</v>
      </c>
      <c r="AC46" s="6">
        <f>2*(D46*E46*G46*P46*F46)</f>
        <v>7200</v>
      </c>
      <c r="AD46" s="6">
        <f>2*(O46*N46*M46*H46*F46)</f>
        <v>4608</v>
      </c>
      <c r="AE46" s="6">
        <f>2*E46*F46*G46*K46</f>
        <v>120</v>
      </c>
      <c r="AF46" s="6">
        <f>2*L46*M46*N46*F46</f>
        <v>288</v>
      </c>
      <c r="AG46" s="6">
        <f>B46*L46*Q46</f>
        <v>52</v>
      </c>
      <c r="AH46" s="6">
        <f>AB46+AC46+AD46</f>
        <v>55072</v>
      </c>
      <c r="AI46" s="6">
        <f>AA46*X46*Y46*Z46+AC46*W46*X46*Y46*Z46+AD46*W46*X46*Y46*Z46</f>
        <v>842240</v>
      </c>
      <c r="AJ46" s="12">
        <f>F46*M46*L46*G46*N46*B46</f>
        <v>1872</v>
      </c>
      <c r="AK46" s="12">
        <f>_xlfn.CEILING.MATH(C46/16)</f>
        <v>1</v>
      </c>
      <c r="AL46" s="12">
        <f>O46/L46/16</f>
        <v>1</v>
      </c>
      <c r="AM46" s="12">
        <f>AK46*AL46*H46*P46</f>
        <v>4</v>
      </c>
      <c r="AN46" s="12">
        <f>AM46*AJ46*Z46*Y46*X46*W46</f>
        <v>479232</v>
      </c>
    </row>
    <row r="47" spans="1:40" x14ac:dyDescent="0.25">
      <c r="A47" s="10" t="s">
        <v>85</v>
      </c>
      <c r="B47">
        <v>13</v>
      </c>
      <c r="C47">
        <v>13</v>
      </c>
      <c r="D47">
        <v>15</v>
      </c>
      <c r="E47">
        <v>15</v>
      </c>
      <c r="F47">
        <v>4</v>
      </c>
      <c r="G47">
        <v>1</v>
      </c>
      <c r="H47">
        <v>1</v>
      </c>
      <c r="I47" s="8">
        <v>8</v>
      </c>
      <c r="J47">
        <v>4</v>
      </c>
      <c r="K47">
        <v>1</v>
      </c>
      <c r="L47">
        <v>4</v>
      </c>
      <c r="M47">
        <v>3</v>
      </c>
      <c r="N47">
        <v>3</v>
      </c>
      <c r="O47">
        <v>64</v>
      </c>
      <c r="P47">
        <v>4</v>
      </c>
      <c r="Q47">
        <v>1</v>
      </c>
      <c r="R47">
        <v>256</v>
      </c>
      <c r="S47" s="6">
        <f>_xlfn.CEILING.MATH(R47*I47/16)</f>
        <v>128</v>
      </c>
      <c r="T47">
        <v>13</v>
      </c>
      <c r="U47">
        <v>13</v>
      </c>
      <c r="V47">
        <v>256</v>
      </c>
      <c r="W47" s="6">
        <f>_xlfn.CEILING.MATH(S47/F47)</f>
        <v>32</v>
      </c>
      <c r="X47" s="6">
        <f>_xlfn.CEILING.MATH(T47/B47)*_xlfn.CEILING.MATH(U47/C47)</f>
        <v>1</v>
      </c>
      <c r="Y47" s="6">
        <f>$D$2/P47</f>
        <v>1</v>
      </c>
      <c r="Z47" s="6">
        <f>_xlfn.CEILING.MATH(V47/O47)</f>
        <v>4</v>
      </c>
      <c r="AA47" s="6">
        <f>2*(J47/16)*O47*C47*B47*P47</f>
        <v>21632</v>
      </c>
      <c r="AB47" s="6">
        <f>Q47*C47*B47*O47*P47</f>
        <v>43264</v>
      </c>
      <c r="AC47" s="6">
        <f>2*(D47*E47*G47*P47*F47)</f>
        <v>7200</v>
      </c>
      <c r="AD47" s="6">
        <f>2*(O47*N47*M47*H47*F47)</f>
        <v>4608</v>
      </c>
      <c r="AE47" s="6">
        <f>2*E47*F47*G47*K47</f>
        <v>120</v>
      </c>
      <c r="AF47" s="6">
        <f>2*L47*M47*N47*F47</f>
        <v>288</v>
      </c>
      <c r="AG47" s="6">
        <f>B47*L47*Q47</f>
        <v>52</v>
      </c>
      <c r="AH47" s="6">
        <f>AB47+AC47+AD47</f>
        <v>55072</v>
      </c>
      <c r="AI47" s="6">
        <f>AA47*X47*Y47*Z47+AC47*W47*X47*Y47*Z47+AD47*W47*X47*Y47*Z47</f>
        <v>1597952</v>
      </c>
      <c r="AJ47" s="12">
        <f>F47*M47*L47*G47*N47*B47</f>
        <v>1872</v>
      </c>
      <c r="AK47" s="12">
        <f>_xlfn.CEILING.MATH(C47/16)</f>
        <v>1</v>
      </c>
      <c r="AL47" s="12">
        <f>O47/L47/16</f>
        <v>1</v>
      </c>
      <c r="AM47" s="12">
        <f>AK47*AL47*H47*P47</f>
        <v>4</v>
      </c>
      <c r="AN47" s="12">
        <f>AM47*AJ47*Z47*Y47*X47*W47</f>
        <v>958464</v>
      </c>
    </row>
    <row r="48" spans="1:40" x14ac:dyDescent="0.25">
      <c r="W48" s="6" t="e">
        <f>_xlfn.CEILING.MATH(S48/F48)</f>
        <v>#DIV/0!</v>
      </c>
      <c r="X48" s="6" t="e">
        <f>_xlfn.CEILING.MATH(T48/B48)*_xlfn.CEILING.MATH(U48/C48)</f>
        <v>#DIV/0!</v>
      </c>
      <c r="Y48" s="6" t="e">
        <f>$D$2/P48</f>
        <v>#DIV/0!</v>
      </c>
      <c r="Z48" s="6" t="e">
        <f>_xlfn.CEILING.MATH(V48/O48)</f>
        <v>#DIV/0!</v>
      </c>
      <c r="AA48" s="6">
        <f>2*(J48/16)*O48*C48*B48*P48</f>
        <v>0</v>
      </c>
      <c r="AB48" s="6">
        <f>Q48*C48*B48*O48*P48</f>
        <v>0</v>
      </c>
      <c r="AC48" s="6">
        <f>2*(D48*E48*G48*P48*F48)</f>
        <v>0</v>
      </c>
      <c r="AD48" s="6">
        <f>2*(O48*N48*M48*H48*F48)</f>
        <v>0</v>
      </c>
      <c r="AE48" s="6">
        <f>2*E48*F48*G48*K48</f>
        <v>0</v>
      </c>
      <c r="AF48" s="6">
        <f>2*L48*M48*N48*F48</f>
        <v>0</v>
      </c>
      <c r="AG48" s="6">
        <f>B48*L48*Q48</f>
        <v>0</v>
      </c>
      <c r="AH48" s="6">
        <f>AB48+AC48+AD48</f>
        <v>0</v>
      </c>
      <c r="AI48" s="6" t="e">
        <f>AA48*X48*Y48*Z48+AC48*W48*X48*Y48*Z48+AD48*W48*X48*Y48*Z48</f>
        <v>#DIV/0!</v>
      </c>
      <c r="AJ48" s="12">
        <f>F48*M48*L48*G48*N48*B48</f>
        <v>0</v>
      </c>
      <c r="AK48" s="12">
        <f>_xlfn.CEILING.MATH(C48/16)</f>
        <v>0</v>
      </c>
      <c r="AL48" s="12" t="e">
        <f>O48/L48/16</f>
        <v>#DIV/0!</v>
      </c>
      <c r="AM48" s="12" t="e">
        <f>AK48*AL48*H48*P48</f>
        <v>#DIV/0!</v>
      </c>
      <c r="AN48" s="12" t="e">
        <f>AM48*AJ48*Z48*Y48*X48*W48</f>
        <v>#DIV/0!</v>
      </c>
    </row>
    <row r="49" spans="1:40" x14ac:dyDescent="0.25">
      <c r="A49" s="10" t="s">
        <v>83</v>
      </c>
      <c r="B49">
        <v>13</v>
      </c>
      <c r="C49">
        <v>13</v>
      </c>
      <c r="D49">
        <v>15</v>
      </c>
      <c r="E49">
        <v>15</v>
      </c>
      <c r="F49">
        <v>4</v>
      </c>
      <c r="G49">
        <v>1</v>
      </c>
      <c r="H49">
        <v>1</v>
      </c>
      <c r="I49" s="8">
        <v>1</v>
      </c>
      <c r="J49">
        <v>4</v>
      </c>
      <c r="K49">
        <v>1</v>
      </c>
      <c r="L49">
        <v>4</v>
      </c>
      <c r="M49">
        <v>3</v>
      </c>
      <c r="N49">
        <v>3</v>
      </c>
      <c r="O49">
        <v>64</v>
      </c>
      <c r="P49">
        <v>4</v>
      </c>
      <c r="Q49">
        <v>1</v>
      </c>
      <c r="R49">
        <v>256</v>
      </c>
      <c r="S49" s="6">
        <f>_xlfn.CEILING.MATH(R49*I49/16)</f>
        <v>16</v>
      </c>
      <c r="T49">
        <v>13</v>
      </c>
      <c r="U49">
        <v>13</v>
      </c>
      <c r="V49">
        <v>256</v>
      </c>
      <c r="W49" s="6">
        <f>_xlfn.CEILING.MATH(S49/F49)</f>
        <v>4</v>
      </c>
      <c r="X49" s="6">
        <f>_xlfn.CEILING.MATH(T49/B49)*_xlfn.CEILING.MATH(U49/C49)</f>
        <v>1</v>
      </c>
      <c r="Y49" s="6">
        <f>$D$2/P49</f>
        <v>1</v>
      </c>
      <c r="Z49" s="6">
        <f>_xlfn.CEILING.MATH(V49/O49)</f>
        <v>4</v>
      </c>
      <c r="AA49" s="6">
        <f>2*(J49/16)*O49*C49*B49*P49</f>
        <v>21632</v>
      </c>
      <c r="AB49" s="6">
        <f>Q49*C49*B49*O49*P49</f>
        <v>43264</v>
      </c>
      <c r="AC49" s="6">
        <f>2*(D49*E49*G49*P49*F49)</f>
        <v>7200</v>
      </c>
      <c r="AD49" s="6">
        <f>2*(O49*N49*M49*H49*F49)</f>
        <v>4608</v>
      </c>
      <c r="AE49" s="6">
        <f>2*E49*F49*G49*K49</f>
        <v>120</v>
      </c>
      <c r="AF49" s="6">
        <f>2*L49*M49*N49*F49</f>
        <v>288</v>
      </c>
      <c r="AG49" s="6">
        <f>B49*L49*Q49</f>
        <v>52</v>
      </c>
      <c r="AH49" s="6">
        <f>AB49+AC49+AD49</f>
        <v>55072</v>
      </c>
      <c r="AI49" s="6">
        <f>AA49*X49*Y49*Z49+AC49*W49*X49*Y49*Z49+AD49*W49*X49*Y49*Z49</f>
        <v>275456</v>
      </c>
      <c r="AJ49" s="12">
        <f>F49*M49*L49*G49*N49*B49</f>
        <v>1872</v>
      </c>
      <c r="AK49" s="12">
        <f>_xlfn.CEILING.MATH(C49/16)</f>
        <v>1</v>
      </c>
      <c r="AL49" s="12">
        <f>O49/L49/16</f>
        <v>1</v>
      </c>
      <c r="AM49" s="12">
        <f>AK49*AL49*H49*P49</f>
        <v>4</v>
      </c>
      <c r="AN49" s="12">
        <f>AM49*AJ49*Z49*Y49*X49*W49</f>
        <v>119808</v>
      </c>
    </row>
    <row r="50" spans="1:40" x14ac:dyDescent="0.25">
      <c r="A50" t="s">
        <v>84</v>
      </c>
      <c r="B50">
        <v>13</v>
      </c>
      <c r="C50">
        <v>13</v>
      </c>
      <c r="D50">
        <v>15</v>
      </c>
      <c r="E50">
        <v>15</v>
      </c>
      <c r="F50">
        <v>4</v>
      </c>
      <c r="G50">
        <v>1</v>
      </c>
      <c r="H50">
        <v>1</v>
      </c>
      <c r="I50" s="8">
        <v>2</v>
      </c>
      <c r="J50">
        <v>4</v>
      </c>
      <c r="K50">
        <v>1</v>
      </c>
      <c r="L50">
        <v>4</v>
      </c>
      <c r="M50">
        <v>3</v>
      </c>
      <c r="N50">
        <v>3</v>
      </c>
      <c r="O50">
        <v>64</v>
      </c>
      <c r="P50">
        <v>4</v>
      </c>
      <c r="Q50">
        <v>1</v>
      </c>
      <c r="R50">
        <v>256</v>
      </c>
      <c r="S50" s="6">
        <f>_xlfn.CEILING.MATH(R50*I50/16)</f>
        <v>32</v>
      </c>
      <c r="T50">
        <v>13</v>
      </c>
      <c r="U50">
        <v>13</v>
      </c>
      <c r="V50">
        <v>256</v>
      </c>
      <c r="W50" s="6">
        <f>_xlfn.CEILING.MATH(S50/F50)</f>
        <v>8</v>
      </c>
      <c r="X50" s="6">
        <f>_xlfn.CEILING.MATH(T50/B50)*_xlfn.CEILING.MATH(U50/C50)</f>
        <v>1</v>
      </c>
      <c r="Y50" s="6">
        <f>$D$2/P50</f>
        <v>1</v>
      </c>
      <c r="Z50" s="6">
        <f>_xlfn.CEILING.MATH(V50/O50)</f>
        <v>4</v>
      </c>
      <c r="AA50" s="6">
        <f>2*(J50/16)*O50*C50*B50*P50</f>
        <v>21632</v>
      </c>
      <c r="AB50" s="6">
        <f>Q50*C50*B50*O50*P50</f>
        <v>43264</v>
      </c>
      <c r="AC50" s="6">
        <f>2*(D50*E50*G50*P50*F50)</f>
        <v>7200</v>
      </c>
      <c r="AD50" s="6">
        <f>2*(O50*N50*M50*H50*F50)</f>
        <v>4608</v>
      </c>
      <c r="AE50" s="6">
        <f>2*E50*F50*G50*K50</f>
        <v>120</v>
      </c>
      <c r="AF50" s="6">
        <f>2*L50*M50*N50*F50</f>
        <v>288</v>
      </c>
      <c r="AG50" s="6">
        <f>B50*L50*Q50</f>
        <v>52</v>
      </c>
      <c r="AH50" s="6">
        <f>AB50+AC50+AD50</f>
        <v>55072</v>
      </c>
      <c r="AI50" s="6">
        <f>AA50*X50*Y50*Z50+AC50*W50*X50*Y50*Z50+AD50*W50*X50*Y50*Z50</f>
        <v>464384</v>
      </c>
      <c r="AJ50" s="12">
        <f>F50*M50*L50*G50*N50*B50</f>
        <v>1872</v>
      </c>
      <c r="AK50" s="12">
        <f>_xlfn.CEILING.MATH(C50/16)</f>
        <v>1</v>
      </c>
      <c r="AL50" s="12">
        <f>O50/L50/16</f>
        <v>1</v>
      </c>
      <c r="AM50" s="12">
        <f>AK50*AL50*H50*P50</f>
        <v>4</v>
      </c>
      <c r="AN50" s="12">
        <f>AM50*AJ50*Z50*Y50*X50*W50</f>
        <v>239616</v>
      </c>
    </row>
    <row r="51" spans="1:40" x14ac:dyDescent="0.25">
      <c r="A51" t="s">
        <v>84</v>
      </c>
      <c r="B51">
        <v>13</v>
      </c>
      <c r="C51">
        <v>13</v>
      </c>
      <c r="D51">
        <v>15</v>
      </c>
      <c r="E51">
        <v>15</v>
      </c>
      <c r="F51">
        <v>4</v>
      </c>
      <c r="G51">
        <v>1</v>
      </c>
      <c r="H51">
        <v>1</v>
      </c>
      <c r="I51" s="8">
        <v>4</v>
      </c>
      <c r="J51">
        <v>4</v>
      </c>
      <c r="K51">
        <v>1</v>
      </c>
      <c r="L51">
        <v>4</v>
      </c>
      <c r="M51">
        <v>3</v>
      </c>
      <c r="N51">
        <v>3</v>
      </c>
      <c r="O51">
        <v>64</v>
      </c>
      <c r="P51">
        <v>4</v>
      </c>
      <c r="Q51">
        <v>1</v>
      </c>
      <c r="R51">
        <v>256</v>
      </c>
      <c r="S51" s="6">
        <f>_xlfn.CEILING.MATH(R51*I51/16)</f>
        <v>64</v>
      </c>
      <c r="T51">
        <v>13</v>
      </c>
      <c r="U51">
        <v>13</v>
      </c>
      <c r="V51">
        <v>256</v>
      </c>
      <c r="W51" s="6">
        <f>_xlfn.CEILING.MATH(S51/F51)</f>
        <v>16</v>
      </c>
      <c r="X51" s="6">
        <f>_xlfn.CEILING.MATH(T51/B51)*_xlfn.CEILING.MATH(U51/C51)</f>
        <v>1</v>
      </c>
      <c r="Y51" s="6">
        <f>$D$2/P51</f>
        <v>1</v>
      </c>
      <c r="Z51" s="6">
        <f>_xlfn.CEILING.MATH(V51/O51)</f>
        <v>4</v>
      </c>
      <c r="AA51" s="6">
        <f>2*(J51/16)*O51*C51*B51*P51</f>
        <v>21632</v>
      </c>
      <c r="AB51" s="6">
        <f>Q51*C51*B51*O51*P51</f>
        <v>43264</v>
      </c>
      <c r="AC51" s="6">
        <f>2*(D51*E51*G51*P51*F51)</f>
        <v>7200</v>
      </c>
      <c r="AD51" s="6">
        <f>2*(O51*N51*M51*H51*F51)</f>
        <v>4608</v>
      </c>
      <c r="AE51" s="6">
        <f>2*E51*F51*G51*K51</f>
        <v>120</v>
      </c>
      <c r="AF51" s="6">
        <f>2*L51*M51*N51*F51</f>
        <v>288</v>
      </c>
      <c r="AG51" s="6">
        <f>B51*L51*Q51</f>
        <v>52</v>
      </c>
      <c r="AH51" s="6">
        <f>AB51+AC51+AD51</f>
        <v>55072</v>
      </c>
      <c r="AI51" s="6">
        <f>AA51*X51*Y51*Z51+AC51*W51*X51*Y51*Z51+AD51*W51*X51*Y51*Z51</f>
        <v>842240</v>
      </c>
      <c r="AJ51" s="12">
        <f>F51*M51*L51*G51*N51*B51</f>
        <v>1872</v>
      </c>
      <c r="AK51" s="12">
        <f>_xlfn.CEILING.MATH(C51/16)</f>
        <v>1</v>
      </c>
      <c r="AL51" s="12">
        <f>O51/L51/16</f>
        <v>1</v>
      </c>
      <c r="AM51" s="12">
        <f>AK51*AL51*H51*P51</f>
        <v>4</v>
      </c>
      <c r="AN51" s="12">
        <f>AM51*AJ51*Z51*Y51*X51*W51</f>
        <v>479232</v>
      </c>
    </row>
    <row r="52" spans="1:40" x14ac:dyDescent="0.25">
      <c r="A52" t="s">
        <v>84</v>
      </c>
      <c r="B52">
        <v>13</v>
      </c>
      <c r="C52">
        <v>13</v>
      </c>
      <c r="D52">
        <v>15</v>
      </c>
      <c r="E52">
        <v>15</v>
      </c>
      <c r="F52">
        <v>4</v>
      </c>
      <c r="G52">
        <v>1</v>
      </c>
      <c r="H52">
        <v>1</v>
      </c>
      <c r="I52" s="8">
        <v>8</v>
      </c>
      <c r="J52">
        <v>4</v>
      </c>
      <c r="K52">
        <v>1</v>
      </c>
      <c r="L52">
        <v>4</v>
      </c>
      <c r="M52">
        <v>3</v>
      </c>
      <c r="N52">
        <v>3</v>
      </c>
      <c r="O52">
        <v>64</v>
      </c>
      <c r="P52">
        <v>4</v>
      </c>
      <c r="Q52">
        <v>1</v>
      </c>
      <c r="R52">
        <v>256</v>
      </c>
      <c r="S52" s="6">
        <f>_xlfn.CEILING.MATH(R52*I52/16)</f>
        <v>128</v>
      </c>
      <c r="T52">
        <v>13</v>
      </c>
      <c r="U52">
        <v>13</v>
      </c>
      <c r="V52">
        <v>256</v>
      </c>
      <c r="W52" s="6">
        <f>_xlfn.CEILING.MATH(S52/F52)</f>
        <v>32</v>
      </c>
      <c r="X52" s="6">
        <f>_xlfn.CEILING.MATH(T52/B52)*_xlfn.CEILING.MATH(U52/C52)</f>
        <v>1</v>
      </c>
      <c r="Y52" s="6">
        <f>$D$2/P52</f>
        <v>1</v>
      </c>
      <c r="Z52" s="6">
        <f>_xlfn.CEILING.MATH(V52/O52)</f>
        <v>4</v>
      </c>
      <c r="AA52" s="6">
        <f>2*(J52/16)*O52*C52*B52*P52</f>
        <v>21632</v>
      </c>
      <c r="AB52" s="6">
        <f>Q52*C52*B52*O52*P52</f>
        <v>43264</v>
      </c>
      <c r="AC52" s="6">
        <f>2*(D52*E52*G52*P52*F52)</f>
        <v>7200</v>
      </c>
      <c r="AD52" s="6">
        <f>2*(O52*N52*M52*H52*F52)</f>
        <v>4608</v>
      </c>
      <c r="AE52" s="6">
        <f>2*E52*F52*G52*K52</f>
        <v>120</v>
      </c>
      <c r="AF52" s="6">
        <f>2*L52*M52*N52*F52</f>
        <v>288</v>
      </c>
      <c r="AG52" s="6">
        <f>B52*L52*Q52</f>
        <v>52</v>
      </c>
      <c r="AH52" s="6">
        <f>AB52+AC52+AD52</f>
        <v>55072</v>
      </c>
      <c r="AI52" s="6">
        <f>AA52*X52*Y52*Z52+AC52*W52*X52*Y52*Z52+AD52*W52*X52*Y52*Z52</f>
        <v>1597952</v>
      </c>
      <c r="AJ52" s="12">
        <f>F52*M52*L52*G52*N52*B52</f>
        <v>1872</v>
      </c>
      <c r="AK52" s="12">
        <f>_xlfn.CEILING.MATH(C52/16)</f>
        <v>1</v>
      </c>
      <c r="AL52" s="12">
        <f>O52/L52/16</f>
        <v>1</v>
      </c>
      <c r="AM52" s="12">
        <f>AK52*AL52*H52*P52</f>
        <v>4</v>
      </c>
      <c r="AN52" s="12">
        <f>AM52*AJ52*Z52*Y52*X52*W52</f>
        <v>958464</v>
      </c>
    </row>
    <row r="53" spans="1:40" x14ac:dyDescent="0.25">
      <c r="W53" s="6" t="e">
        <f>_xlfn.CEILING.MATH(S53/F53)</f>
        <v>#DIV/0!</v>
      </c>
      <c r="X53" s="6" t="e">
        <f>_xlfn.CEILING.MATH(T53/B53)*_xlfn.CEILING.MATH(U53/C53)</f>
        <v>#DIV/0!</v>
      </c>
      <c r="Y53" s="6" t="e">
        <f>$D$2/P53</f>
        <v>#DIV/0!</v>
      </c>
      <c r="Z53" s="6" t="e">
        <f>_xlfn.CEILING.MATH(V53/O53)</f>
        <v>#DIV/0!</v>
      </c>
      <c r="AA53" s="6">
        <f>2*(J53/16)*O53*C53*B53*P53</f>
        <v>0</v>
      </c>
      <c r="AB53" s="6">
        <f>Q53*C53*B53*O53*P53</f>
        <v>0</v>
      </c>
      <c r="AC53" s="6">
        <f>2*(D53*E53*G53*P53*F53)</f>
        <v>0</v>
      </c>
      <c r="AD53" s="6">
        <f>2*(O53*N53*M53*H53*F53)</f>
        <v>0</v>
      </c>
      <c r="AE53" s="6">
        <f>2*E53*F53*G53*K53</f>
        <v>0</v>
      </c>
      <c r="AF53" s="6">
        <f>2*L53*M53*N53*F53</f>
        <v>0</v>
      </c>
      <c r="AG53" s="6">
        <f>B53*L53*Q53</f>
        <v>0</v>
      </c>
      <c r="AH53" s="6">
        <f>AB53+AC53+AD53</f>
        <v>0</v>
      </c>
      <c r="AI53" s="6" t="e">
        <f>AA53*X53*Y53*Z53+AC53*W53*X53*Y53*Z53+AD53*W53*X53*Y53*Z53</f>
        <v>#DIV/0!</v>
      </c>
      <c r="AJ53" s="12">
        <f>F53*M53*L53*G53*N53*B53</f>
        <v>0</v>
      </c>
      <c r="AK53" s="12">
        <f>_xlfn.CEILING.MATH(C53/16)</f>
        <v>0</v>
      </c>
      <c r="AL53" s="12" t="e">
        <f>O53/L53/16</f>
        <v>#DIV/0!</v>
      </c>
      <c r="AM53" s="12" t="e">
        <f>AK53*AL53*H53*P53</f>
        <v>#DIV/0!</v>
      </c>
      <c r="AN53" s="12" t="e">
        <f>AM53*AJ53*Z53*Y53*X53*W53</f>
        <v>#DIV/0!</v>
      </c>
    </row>
    <row r="54" spans="1:40" x14ac:dyDescent="0.25">
      <c r="A54" s="10" t="s">
        <v>88</v>
      </c>
      <c r="B54">
        <v>13</v>
      </c>
      <c r="C54">
        <v>13</v>
      </c>
      <c r="D54">
        <v>15</v>
      </c>
      <c r="E54">
        <v>15</v>
      </c>
      <c r="F54">
        <v>4</v>
      </c>
      <c r="G54">
        <v>4</v>
      </c>
      <c r="H54">
        <v>2</v>
      </c>
      <c r="I54" s="8">
        <v>1</v>
      </c>
      <c r="J54">
        <v>4</v>
      </c>
      <c r="K54">
        <v>1</v>
      </c>
      <c r="L54">
        <v>4</v>
      </c>
      <c r="M54">
        <v>3</v>
      </c>
      <c r="N54">
        <v>3</v>
      </c>
      <c r="O54">
        <v>64</v>
      </c>
      <c r="P54">
        <v>4</v>
      </c>
      <c r="Q54">
        <v>1</v>
      </c>
      <c r="R54">
        <v>256</v>
      </c>
      <c r="S54" s="6">
        <f>_xlfn.CEILING.MATH(R54*I54/16)</f>
        <v>16</v>
      </c>
      <c r="T54">
        <v>13</v>
      </c>
      <c r="U54">
        <v>13</v>
      </c>
      <c r="V54">
        <v>256</v>
      </c>
      <c r="W54" s="6">
        <f>_xlfn.CEILING.MATH(S54/F54)</f>
        <v>4</v>
      </c>
      <c r="X54" s="6">
        <f>_xlfn.CEILING.MATH(T54/B54)*_xlfn.CEILING.MATH(U54/C54)</f>
        <v>1</v>
      </c>
      <c r="Y54" s="6">
        <f>$D$2/P54</f>
        <v>1</v>
      </c>
      <c r="Z54" s="6">
        <f>_xlfn.CEILING.MATH(V54/O54)</f>
        <v>4</v>
      </c>
      <c r="AA54" s="6">
        <f>2*(J54/16)*O54*C54*B54*P54</f>
        <v>21632</v>
      </c>
      <c r="AB54" s="6">
        <f>Q54*C54*B54*O54*P54</f>
        <v>43264</v>
      </c>
      <c r="AC54" s="6">
        <f>2*(D54*E54*G54*P54*F54)</f>
        <v>28800</v>
      </c>
      <c r="AD54" s="6">
        <f>2*(O54*N54*M54*H54*F54)</f>
        <v>9216</v>
      </c>
      <c r="AE54" s="6">
        <f>2*E54*F54*G54*K54</f>
        <v>480</v>
      </c>
      <c r="AF54" s="6">
        <f>2*L54*M54*N54*F54</f>
        <v>288</v>
      </c>
      <c r="AG54" s="6">
        <f>B54*L54*Q54</f>
        <v>52</v>
      </c>
      <c r="AH54" s="6">
        <f>AB54+AC54+AD54</f>
        <v>81280</v>
      </c>
      <c r="AI54" s="6">
        <f>AA54*X54*Y54*Z54+AC54*W54*X54*Y54*Z54+AD54*W54*X54*Y54*Z54</f>
        <v>694784</v>
      </c>
      <c r="AJ54" s="12">
        <f>F54*M54*L54*G54*N54*B54</f>
        <v>7488</v>
      </c>
      <c r="AK54" s="12">
        <f>_xlfn.CEILING.MATH(C54/16)</f>
        <v>1</v>
      </c>
      <c r="AL54" s="12">
        <f>O54/L54/16</f>
        <v>1</v>
      </c>
      <c r="AM54" s="12">
        <f>AK54*AL54*H54*P54</f>
        <v>8</v>
      </c>
      <c r="AN54" s="12">
        <f>AM54*AJ54*Z54*Y54*X54*W54</f>
        <v>958464</v>
      </c>
    </row>
    <row r="55" spans="1:40" x14ac:dyDescent="0.25">
      <c r="A55" s="10" t="s">
        <v>88</v>
      </c>
      <c r="B55">
        <v>13</v>
      </c>
      <c r="C55">
        <v>13</v>
      </c>
      <c r="D55">
        <v>15</v>
      </c>
      <c r="E55">
        <v>15</v>
      </c>
      <c r="F55">
        <v>4</v>
      </c>
      <c r="G55">
        <v>2</v>
      </c>
      <c r="H55">
        <v>1</v>
      </c>
      <c r="I55" s="8">
        <v>2</v>
      </c>
      <c r="J55">
        <v>4</v>
      </c>
      <c r="K55">
        <v>1</v>
      </c>
      <c r="L55">
        <v>4</v>
      </c>
      <c r="M55">
        <v>3</v>
      </c>
      <c r="N55">
        <v>3</v>
      </c>
      <c r="O55">
        <v>64</v>
      </c>
      <c r="P55">
        <v>4</v>
      </c>
      <c r="Q55">
        <v>1</v>
      </c>
      <c r="R55">
        <v>256</v>
      </c>
      <c r="S55" s="6">
        <f>_xlfn.CEILING.MATH(R55*I55/16)</f>
        <v>32</v>
      </c>
      <c r="T55">
        <v>13</v>
      </c>
      <c r="U55">
        <v>13</v>
      </c>
      <c r="V55">
        <v>256</v>
      </c>
      <c r="W55" s="6">
        <f>_xlfn.CEILING.MATH(S55/F55)</f>
        <v>8</v>
      </c>
      <c r="X55" s="6">
        <f>_xlfn.CEILING.MATH(T55/B55)*_xlfn.CEILING.MATH(U55/C55)</f>
        <v>1</v>
      </c>
      <c r="Y55" s="6">
        <f>$D$2/P55</f>
        <v>1</v>
      </c>
      <c r="Z55" s="6">
        <f>_xlfn.CEILING.MATH(V55/O55)</f>
        <v>4</v>
      </c>
      <c r="AA55" s="6">
        <f>2*(J55/16)*O55*C55*B55*P55</f>
        <v>21632</v>
      </c>
      <c r="AB55" s="6">
        <f>Q55*C55*B55*O55*P55</f>
        <v>43264</v>
      </c>
      <c r="AC55" s="6">
        <f>2*(D55*E55*G55*P55*F55)</f>
        <v>14400</v>
      </c>
      <c r="AD55" s="6">
        <f>2*(O55*N55*M55*H55*F55)</f>
        <v>4608</v>
      </c>
      <c r="AE55" s="6">
        <f>2*E55*F55*G55*K55</f>
        <v>240</v>
      </c>
      <c r="AF55" s="6">
        <f>2*L55*M55*N55*F55</f>
        <v>288</v>
      </c>
      <c r="AG55" s="6">
        <f>B55*L55*Q55</f>
        <v>52</v>
      </c>
      <c r="AH55" s="6">
        <f>AB55+AC55+AD55</f>
        <v>62272</v>
      </c>
      <c r="AI55" s="6">
        <f>AA55*X55*Y55*Z55+AC55*W55*X55*Y55*Z55+AD55*W55*X55*Y55*Z55</f>
        <v>694784</v>
      </c>
      <c r="AJ55" s="12">
        <f>F55*M55*L55*G55*N55*B55</f>
        <v>3744</v>
      </c>
      <c r="AK55" s="12">
        <f>_xlfn.CEILING.MATH(C55/16)</f>
        <v>1</v>
      </c>
      <c r="AL55" s="12">
        <f>O55/L55/16</f>
        <v>1</v>
      </c>
      <c r="AM55" s="12">
        <f>AK55*AL55*H55*P55</f>
        <v>4</v>
      </c>
      <c r="AN55" s="12">
        <f>AM55*AJ55*Z55*Y55*X55*W55</f>
        <v>479232</v>
      </c>
    </row>
    <row r="56" spans="1:40" x14ac:dyDescent="0.25">
      <c r="A56" s="10" t="s">
        <v>88</v>
      </c>
      <c r="B56">
        <v>13</v>
      </c>
      <c r="C56">
        <v>13</v>
      </c>
      <c r="D56">
        <v>15</v>
      </c>
      <c r="E56">
        <v>15</v>
      </c>
      <c r="F56">
        <v>4</v>
      </c>
      <c r="G56">
        <v>1</v>
      </c>
      <c r="H56">
        <v>1</v>
      </c>
      <c r="I56" s="8">
        <v>4</v>
      </c>
      <c r="J56">
        <v>4</v>
      </c>
      <c r="K56">
        <v>1</v>
      </c>
      <c r="L56">
        <v>4</v>
      </c>
      <c r="M56">
        <v>3</v>
      </c>
      <c r="N56">
        <v>3</v>
      </c>
      <c r="O56">
        <v>64</v>
      </c>
      <c r="P56">
        <v>4</v>
      </c>
      <c r="Q56">
        <v>1</v>
      </c>
      <c r="R56">
        <v>256</v>
      </c>
      <c r="S56" s="6">
        <f>_xlfn.CEILING.MATH(R56*I56/16)</f>
        <v>64</v>
      </c>
      <c r="T56">
        <v>13</v>
      </c>
      <c r="U56">
        <v>13</v>
      </c>
      <c r="V56">
        <v>256</v>
      </c>
      <c r="W56" s="6">
        <f>_xlfn.CEILING.MATH(S56/F56)</f>
        <v>16</v>
      </c>
      <c r="X56" s="6">
        <f>_xlfn.CEILING.MATH(T56/B56)*_xlfn.CEILING.MATH(U56/C56)</f>
        <v>1</v>
      </c>
      <c r="Y56" s="6">
        <f>$D$2/P56</f>
        <v>1</v>
      </c>
      <c r="Z56" s="6">
        <f>_xlfn.CEILING.MATH(V56/O56)</f>
        <v>4</v>
      </c>
      <c r="AA56" s="6">
        <f>2*(J56/16)*O56*C56*B56*P56</f>
        <v>21632</v>
      </c>
      <c r="AB56" s="6">
        <f>Q56*C56*B56*O56*P56</f>
        <v>43264</v>
      </c>
      <c r="AC56" s="6">
        <f>2*(D56*E56*G56*P56*F56)</f>
        <v>7200</v>
      </c>
      <c r="AD56" s="6">
        <f>2*(O56*N56*M56*H56*F56)</f>
        <v>4608</v>
      </c>
      <c r="AE56" s="6">
        <f>2*E56*F56*G56*K56</f>
        <v>120</v>
      </c>
      <c r="AF56" s="6">
        <f>2*L56*M56*N56*F56</f>
        <v>288</v>
      </c>
      <c r="AG56" s="6">
        <f>B56*L56*Q56</f>
        <v>52</v>
      </c>
      <c r="AH56" s="6">
        <f>AB56+AC56+AD56</f>
        <v>55072</v>
      </c>
      <c r="AI56" s="6">
        <f>AA56*X56*Y56*Z56+AC56*W56*X56*Y56*Z56+AD56*W56*X56*Y56*Z56</f>
        <v>842240</v>
      </c>
      <c r="AJ56" s="12">
        <f>F56*M56*L56*G56*N56*B56</f>
        <v>1872</v>
      </c>
      <c r="AK56" s="12">
        <f>_xlfn.CEILING.MATH(C56/16)</f>
        <v>1</v>
      </c>
      <c r="AL56" s="12">
        <f>O56/L56/16</f>
        <v>1</v>
      </c>
      <c r="AM56" s="12">
        <f>AK56*AL56*H56*P56</f>
        <v>4</v>
      </c>
      <c r="AN56" s="12">
        <f>AM56*AJ56*Z56*Y56*X56*W56</f>
        <v>479232</v>
      </c>
    </row>
    <row r="57" spans="1:40" x14ac:dyDescent="0.25">
      <c r="A57" s="10" t="s">
        <v>88</v>
      </c>
      <c r="B57">
        <v>13</v>
      </c>
      <c r="C57">
        <v>13</v>
      </c>
      <c r="D57">
        <v>15</v>
      </c>
      <c r="E57">
        <v>15</v>
      </c>
      <c r="F57">
        <v>4</v>
      </c>
      <c r="G57">
        <v>1</v>
      </c>
      <c r="H57">
        <v>1</v>
      </c>
      <c r="I57" s="8">
        <v>8</v>
      </c>
      <c r="J57">
        <v>4</v>
      </c>
      <c r="K57">
        <v>1</v>
      </c>
      <c r="L57">
        <v>4</v>
      </c>
      <c r="M57">
        <v>3</v>
      </c>
      <c r="N57">
        <v>3</v>
      </c>
      <c r="O57">
        <v>64</v>
      </c>
      <c r="P57">
        <v>4</v>
      </c>
      <c r="Q57">
        <v>1</v>
      </c>
      <c r="R57">
        <v>256</v>
      </c>
      <c r="S57" s="6">
        <f>_xlfn.CEILING.MATH(R57*I57/16)</f>
        <v>128</v>
      </c>
      <c r="T57">
        <v>13</v>
      </c>
      <c r="U57">
        <v>13</v>
      </c>
      <c r="V57">
        <v>256</v>
      </c>
      <c r="W57" s="6">
        <f>_xlfn.CEILING.MATH(S57/F57)</f>
        <v>32</v>
      </c>
      <c r="X57" s="6">
        <f>_xlfn.CEILING.MATH(T57/B57)*_xlfn.CEILING.MATH(U57/C57)</f>
        <v>1</v>
      </c>
      <c r="Y57" s="6">
        <f>$D$2/P57</f>
        <v>1</v>
      </c>
      <c r="Z57" s="6">
        <f>_xlfn.CEILING.MATH(V57/O57)</f>
        <v>4</v>
      </c>
      <c r="AA57" s="6">
        <f>2*(J57/16)*O57*C57*B57*P57</f>
        <v>21632</v>
      </c>
      <c r="AB57" s="6">
        <f>Q57*C57*B57*O57*P57</f>
        <v>43264</v>
      </c>
      <c r="AC57" s="6">
        <f>2*(D57*E57*G57*P57*F57)</f>
        <v>7200</v>
      </c>
      <c r="AD57" s="6">
        <f>2*(O57*N57*M57*H57*F57)</f>
        <v>4608</v>
      </c>
      <c r="AE57" s="6">
        <f>2*E57*F57*G57*K57</f>
        <v>120</v>
      </c>
      <c r="AF57" s="6">
        <f>2*L57*M57*N57*F57</f>
        <v>288</v>
      </c>
      <c r="AG57" s="6">
        <f>B57*L57*Q57</f>
        <v>52</v>
      </c>
      <c r="AH57" s="6">
        <f>AB57+AC57+AD57</f>
        <v>55072</v>
      </c>
      <c r="AI57" s="6">
        <f>AA57*X57*Y57*Z57+AC57*W57*X57*Y57*Z57+AD57*W57*X57*Y57*Z57</f>
        <v>1597952</v>
      </c>
      <c r="AJ57" s="12">
        <f>F57*M57*L57*G57*N57*B57</f>
        <v>1872</v>
      </c>
      <c r="AK57" s="12">
        <f>_xlfn.CEILING.MATH(C57/16)</f>
        <v>1</v>
      </c>
      <c r="AL57" s="12">
        <f>O57/L57/16</f>
        <v>1</v>
      </c>
      <c r="AM57" s="12">
        <f>AK57*AL57*H57*P57</f>
        <v>4</v>
      </c>
      <c r="AN57" s="12">
        <f>AM57*AJ57*Z57*Y57*X57*W57</f>
        <v>958464</v>
      </c>
    </row>
    <row r="58" spans="1:40" x14ac:dyDescent="0.25">
      <c r="W58" s="6" t="e">
        <f>_xlfn.CEILING.MATH(S58/F58)</f>
        <v>#DIV/0!</v>
      </c>
      <c r="X58" s="6" t="e">
        <f>_xlfn.CEILING.MATH(T58/B58)*_xlfn.CEILING.MATH(U58/C58)</f>
        <v>#DIV/0!</v>
      </c>
      <c r="Y58" s="6" t="e">
        <f>$D$2/P58</f>
        <v>#DIV/0!</v>
      </c>
      <c r="Z58" s="6" t="e">
        <f>_xlfn.CEILING.MATH(V58/O58)</f>
        <v>#DIV/0!</v>
      </c>
      <c r="AA58" s="6">
        <f>2*(J58/16)*O58*C58*B58*P58</f>
        <v>0</v>
      </c>
      <c r="AB58" s="6">
        <f>Q58*C58*B58*O58*P58</f>
        <v>0</v>
      </c>
      <c r="AC58" s="6">
        <f>2*(D58*E58*G58*P58*F58)</f>
        <v>0</v>
      </c>
      <c r="AD58" s="6">
        <f>2*(O58*N58*M58*H58*F58)</f>
        <v>0</v>
      </c>
      <c r="AE58" s="6">
        <f>2*E58*F58*G58*K58</f>
        <v>0</v>
      </c>
      <c r="AF58" s="6">
        <f>2*L58*M58*N58*F58</f>
        <v>0</v>
      </c>
      <c r="AG58" s="6">
        <f>B58*L58*Q58</f>
        <v>0</v>
      </c>
      <c r="AH58" s="6">
        <f>AB58+AC58+AD58</f>
        <v>0</v>
      </c>
      <c r="AI58" s="6" t="e">
        <f>AA58*X58*Y58*Z58+AC58*W58*X58*Y58*Z58+AD58*W58*X58*Y58*Z58</f>
        <v>#DIV/0!</v>
      </c>
      <c r="AJ58" s="12">
        <f>F58*M58*L58*G58*N58*B58</f>
        <v>0</v>
      </c>
      <c r="AK58" s="12">
        <f>_xlfn.CEILING.MATH(C58/16)</f>
        <v>0</v>
      </c>
      <c r="AL58" s="12" t="e">
        <f>O58/L58/16</f>
        <v>#DIV/0!</v>
      </c>
      <c r="AM58" s="12" t="e">
        <f>AK58*AL58*H58*P58</f>
        <v>#DIV/0!</v>
      </c>
      <c r="AN58" s="12" t="e">
        <f>AM58*AJ58*Z58*Y58*X58*W58</f>
        <v>#DIV/0!</v>
      </c>
    </row>
    <row r="59" spans="1:40" x14ac:dyDescent="0.25">
      <c r="A59" s="10" t="s">
        <v>89</v>
      </c>
      <c r="B59">
        <v>13</v>
      </c>
      <c r="C59">
        <v>13</v>
      </c>
      <c r="D59">
        <v>15</v>
      </c>
      <c r="E59">
        <v>15</v>
      </c>
      <c r="F59">
        <v>4</v>
      </c>
      <c r="G59">
        <v>2</v>
      </c>
      <c r="H59">
        <v>4</v>
      </c>
      <c r="I59" s="8">
        <v>1</v>
      </c>
      <c r="J59">
        <v>4</v>
      </c>
      <c r="K59">
        <v>1</v>
      </c>
      <c r="L59">
        <v>4</v>
      </c>
      <c r="M59">
        <v>3</v>
      </c>
      <c r="N59">
        <v>3</v>
      </c>
      <c r="O59">
        <v>64</v>
      </c>
      <c r="P59">
        <v>4</v>
      </c>
      <c r="Q59">
        <v>1</v>
      </c>
      <c r="R59">
        <v>256</v>
      </c>
      <c r="S59" s="6">
        <f>_xlfn.CEILING.MATH(R59*I59/16)</f>
        <v>16</v>
      </c>
      <c r="T59">
        <v>13</v>
      </c>
      <c r="U59">
        <v>13</v>
      </c>
      <c r="V59">
        <v>256</v>
      </c>
      <c r="W59" s="6">
        <f>_xlfn.CEILING.MATH(S59/F59)</f>
        <v>4</v>
      </c>
      <c r="X59" s="6">
        <f>_xlfn.CEILING.MATH(T59/B59)*_xlfn.CEILING.MATH(U59/C59)</f>
        <v>1</v>
      </c>
      <c r="Y59" s="6">
        <f>$D$2/P59</f>
        <v>1</v>
      </c>
      <c r="Z59" s="6">
        <f>_xlfn.CEILING.MATH(V59/O59)</f>
        <v>4</v>
      </c>
      <c r="AA59" s="6">
        <f>2*(J59/16)*O59*C59*B59*P59</f>
        <v>21632</v>
      </c>
      <c r="AB59" s="6">
        <f>Q59*C59*B59*O59*P59</f>
        <v>43264</v>
      </c>
      <c r="AC59" s="6">
        <f>2*(D59*E59*G59*P59*F59)</f>
        <v>14400</v>
      </c>
      <c r="AD59" s="6">
        <f>2*(O59*N59*M59*H59*F59)</f>
        <v>18432</v>
      </c>
      <c r="AE59" s="6">
        <f>2*E59*F59*G59*K59</f>
        <v>240</v>
      </c>
      <c r="AF59" s="6">
        <f>2*L59*M59*N59*F59</f>
        <v>288</v>
      </c>
      <c r="AG59" s="6">
        <f>B59*L59*Q59</f>
        <v>52</v>
      </c>
      <c r="AH59" s="6">
        <f>AB59+AC59+AD59</f>
        <v>76096</v>
      </c>
      <c r="AI59" s="6">
        <f>AA59*X59*Y59*Z59+AC59*W59*X59*Y59*Z59+AD59*W59*X59*Y59*Z59</f>
        <v>611840</v>
      </c>
      <c r="AJ59" s="12">
        <f>F59*M59*L59*G59*N59*B59</f>
        <v>3744</v>
      </c>
      <c r="AK59" s="12">
        <f>_xlfn.CEILING.MATH(C59/16)</f>
        <v>1</v>
      </c>
      <c r="AL59" s="12">
        <f>O59/L59/16</f>
        <v>1</v>
      </c>
      <c r="AM59" s="12">
        <f>AK59*AL59*H59*P59</f>
        <v>16</v>
      </c>
      <c r="AN59" s="12">
        <f>AM59*AJ59*Z59*Y59*X59*W59</f>
        <v>958464</v>
      </c>
    </row>
    <row r="60" spans="1:40" x14ac:dyDescent="0.25">
      <c r="A60" s="10" t="s">
        <v>89</v>
      </c>
      <c r="B60">
        <v>13</v>
      </c>
      <c r="C60">
        <v>13</v>
      </c>
      <c r="D60">
        <v>15</v>
      </c>
      <c r="E60">
        <v>15</v>
      </c>
      <c r="F60">
        <v>4</v>
      </c>
      <c r="G60">
        <v>1</v>
      </c>
      <c r="H60">
        <v>2</v>
      </c>
      <c r="I60" s="8">
        <v>2</v>
      </c>
      <c r="J60">
        <v>4</v>
      </c>
      <c r="K60">
        <v>1</v>
      </c>
      <c r="L60">
        <v>4</v>
      </c>
      <c r="M60">
        <v>3</v>
      </c>
      <c r="N60">
        <v>3</v>
      </c>
      <c r="O60">
        <v>64</v>
      </c>
      <c r="P60">
        <v>4</v>
      </c>
      <c r="Q60">
        <v>1</v>
      </c>
      <c r="R60">
        <v>256</v>
      </c>
      <c r="S60" s="6">
        <f>_xlfn.CEILING.MATH(R60*I60/16)</f>
        <v>32</v>
      </c>
      <c r="T60">
        <v>13</v>
      </c>
      <c r="U60">
        <v>13</v>
      </c>
      <c r="V60">
        <v>256</v>
      </c>
      <c r="W60" s="6">
        <f>_xlfn.CEILING.MATH(S60/F60)</f>
        <v>8</v>
      </c>
      <c r="X60" s="6">
        <f>_xlfn.CEILING.MATH(T60/B60)*_xlfn.CEILING.MATH(U60/C60)</f>
        <v>1</v>
      </c>
      <c r="Y60" s="6">
        <f>$D$2/P60</f>
        <v>1</v>
      </c>
      <c r="Z60" s="6">
        <f>_xlfn.CEILING.MATH(V60/O60)</f>
        <v>4</v>
      </c>
      <c r="AA60" s="6">
        <f>2*(J60/16)*O60*C60*B60*P60</f>
        <v>21632</v>
      </c>
      <c r="AB60" s="6">
        <f>Q60*C60*B60*O60*P60</f>
        <v>43264</v>
      </c>
      <c r="AC60" s="6">
        <f>2*(D60*E60*G60*P60*F60)</f>
        <v>7200</v>
      </c>
      <c r="AD60" s="6">
        <f>2*(O60*N60*M60*H60*F60)</f>
        <v>9216</v>
      </c>
      <c r="AE60" s="6">
        <f>2*E60*F60*G60*K60</f>
        <v>120</v>
      </c>
      <c r="AF60" s="6">
        <f>2*L60*M60*N60*F60</f>
        <v>288</v>
      </c>
      <c r="AG60" s="6">
        <f>B60*L60*Q60</f>
        <v>52</v>
      </c>
      <c r="AH60" s="6">
        <f>AB60+AC60+AD60</f>
        <v>59680</v>
      </c>
      <c r="AI60" s="6">
        <f>AA60*X60*Y60*Z60+AC60*W60*X60*Y60*Z60+AD60*W60*X60*Y60*Z60</f>
        <v>611840</v>
      </c>
      <c r="AJ60" s="12">
        <f>F60*M60*L60*G60*N60*B60</f>
        <v>1872</v>
      </c>
      <c r="AK60" s="12">
        <f>_xlfn.CEILING.MATH(C60/16)</f>
        <v>1</v>
      </c>
      <c r="AL60" s="12">
        <f>O60/L60/16</f>
        <v>1</v>
      </c>
      <c r="AM60" s="12">
        <f>AK60*AL60*H60*P60</f>
        <v>8</v>
      </c>
      <c r="AN60" s="12">
        <f>AM60*AJ60*Z60*Y60*X60*W60</f>
        <v>479232</v>
      </c>
    </row>
    <row r="61" spans="1:40" x14ac:dyDescent="0.25">
      <c r="A61" s="10" t="s">
        <v>89</v>
      </c>
      <c r="B61">
        <v>13</v>
      </c>
      <c r="C61">
        <v>13</v>
      </c>
      <c r="D61">
        <v>15</v>
      </c>
      <c r="E61">
        <v>15</v>
      </c>
      <c r="F61">
        <v>4</v>
      </c>
      <c r="G61">
        <v>1</v>
      </c>
      <c r="H61">
        <v>1</v>
      </c>
      <c r="I61" s="8">
        <v>4</v>
      </c>
      <c r="J61">
        <v>4</v>
      </c>
      <c r="K61">
        <v>1</v>
      </c>
      <c r="L61">
        <v>4</v>
      </c>
      <c r="M61">
        <v>3</v>
      </c>
      <c r="N61">
        <v>3</v>
      </c>
      <c r="O61">
        <v>64</v>
      </c>
      <c r="P61">
        <v>4</v>
      </c>
      <c r="Q61">
        <v>1</v>
      </c>
      <c r="R61">
        <v>256</v>
      </c>
      <c r="S61" s="6">
        <f>_xlfn.CEILING.MATH(R61*I61/16)</f>
        <v>64</v>
      </c>
      <c r="T61">
        <v>13</v>
      </c>
      <c r="U61">
        <v>13</v>
      </c>
      <c r="V61">
        <v>256</v>
      </c>
      <c r="W61" s="6">
        <f>_xlfn.CEILING.MATH(S61/F61)</f>
        <v>16</v>
      </c>
      <c r="X61" s="6">
        <f>_xlfn.CEILING.MATH(T61/B61)*_xlfn.CEILING.MATH(U61/C61)</f>
        <v>1</v>
      </c>
      <c r="Y61" s="6">
        <f>$D$2/P61</f>
        <v>1</v>
      </c>
      <c r="Z61" s="6">
        <f>_xlfn.CEILING.MATH(V61/O61)</f>
        <v>4</v>
      </c>
      <c r="AA61" s="6">
        <f>2*(J61/16)*O61*C61*B61*P61</f>
        <v>21632</v>
      </c>
      <c r="AB61" s="6">
        <f>Q61*C61*B61*O61*P61</f>
        <v>43264</v>
      </c>
      <c r="AC61" s="6">
        <f>2*(D61*E61*G61*P61*F61)</f>
        <v>7200</v>
      </c>
      <c r="AD61" s="6">
        <f>2*(O61*N61*M61*H61*F61)</f>
        <v>4608</v>
      </c>
      <c r="AE61" s="6">
        <f>2*E61*F61*G61*K61</f>
        <v>120</v>
      </c>
      <c r="AF61" s="6">
        <f>2*L61*M61*N61*F61</f>
        <v>288</v>
      </c>
      <c r="AG61" s="6">
        <f>B61*L61*Q61</f>
        <v>52</v>
      </c>
      <c r="AH61" s="6">
        <f>AB61+AC61+AD61</f>
        <v>55072</v>
      </c>
      <c r="AI61" s="6">
        <f>AA61*X61*Y61*Z61+AC61*W61*X61*Y61*Z61+AD61*W61*X61*Y61*Z61</f>
        <v>842240</v>
      </c>
      <c r="AJ61" s="12">
        <f>F61*M61*L61*G61*N61*B61</f>
        <v>1872</v>
      </c>
      <c r="AK61" s="12">
        <f>_xlfn.CEILING.MATH(C61/16)</f>
        <v>1</v>
      </c>
      <c r="AL61" s="12">
        <f>O61/L61/16</f>
        <v>1</v>
      </c>
      <c r="AM61" s="12">
        <f>AK61*AL61*H61*P61</f>
        <v>4</v>
      </c>
      <c r="AN61" s="12">
        <f>AM61*AJ61*Z61*Y61*X61*W61</f>
        <v>479232</v>
      </c>
    </row>
    <row r="62" spans="1:40" x14ac:dyDescent="0.25">
      <c r="A62" s="10" t="s">
        <v>89</v>
      </c>
      <c r="B62">
        <v>13</v>
      </c>
      <c r="C62">
        <v>13</v>
      </c>
      <c r="D62">
        <v>15</v>
      </c>
      <c r="E62">
        <v>15</v>
      </c>
      <c r="F62">
        <v>4</v>
      </c>
      <c r="G62">
        <v>1</v>
      </c>
      <c r="H62">
        <v>1</v>
      </c>
      <c r="I62" s="8">
        <v>8</v>
      </c>
      <c r="J62">
        <v>4</v>
      </c>
      <c r="K62">
        <v>1</v>
      </c>
      <c r="L62">
        <v>4</v>
      </c>
      <c r="M62">
        <v>3</v>
      </c>
      <c r="N62">
        <v>3</v>
      </c>
      <c r="O62">
        <v>64</v>
      </c>
      <c r="P62">
        <v>4</v>
      </c>
      <c r="Q62">
        <v>1</v>
      </c>
      <c r="R62">
        <v>256</v>
      </c>
      <c r="S62" s="6">
        <f>_xlfn.CEILING.MATH(R62*I62/16)</f>
        <v>128</v>
      </c>
      <c r="T62">
        <v>13</v>
      </c>
      <c r="U62">
        <v>13</v>
      </c>
      <c r="V62">
        <v>256</v>
      </c>
      <c r="W62" s="6">
        <f>_xlfn.CEILING.MATH(S62/F62)</f>
        <v>32</v>
      </c>
      <c r="X62" s="6">
        <f>_xlfn.CEILING.MATH(T62/B62)*_xlfn.CEILING.MATH(U62/C62)</f>
        <v>1</v>
      </c>
      <c r="Y62" s="6">
        <f>$D$2/P62</f>
        <v>1</v>
      </c>
      <c r="Z62" s="6">
        <f>_xlfn.CEILING.MATH(V62/O62)</f>
        <v>4</v>
      </c>
      <c r="AA62" s="6">
        <f>2*(J62/16)*O62*C62*B62*P62</f>
        <v>21632</v>
      </c>
      <c r="AB62" s="6">
        <f>Q62*C62*B62*O62*P62</f>
        <v>43264</v>
      </c>
      <c r="AC62" s="6">
        <f>2*(D62*E62*G62*P62*F62)</f>
        <v>7200</v>
      </c>
      <c r="AD62" s="6">
        <f>2*(O62*N62*M62*H62*F62)</f>
        <v>4608</v>
      </c>
      <c r="AE62" s="6">
        <f>2*E62*F62*G62*K62</f>
        <v>120</v>
      </c>
      <c r="AF62" s="6">
        <f>2*L62*M62*N62*F62</f>
        <v>288</v>
      </c>
      <c r="AG62" s="6">
        <f>B62*L62*Q62</f>
        <v>52</v>
      </c>
      <c r="AH62" s="6">
        <f>AB62+AC62+AD62</f>
        <v>55072</v>
      </c>
      <c r="AI62" s="6">
        <f>AA62*X62*Y62*Z62+AC62*W62*X62*Y62*Z62+AD62*W62*X62*Y62*Z62</f>
        <v>1597952</v>
      </c>
      <c r="AJ62" s="12">
        <f>F62*M62*L62*G62*N62*B62</f>
        <v>1872</v>
      </c>
      <c r="AK62" s="12">
        <f>_xlfn.CEILING.MATH(C62/16)</f>
        <v>1</v>
      </c>
      <c r="AL62" s="12">
        <f>O62/L62/16</f>
        <v>1</v>
      </c>
      <c r="AM62" s="12">
        <f>AK62*AL62*H62*P62</f>
        <v>4</v>
      </c>
      <c r="AN62" s="12">
        <f>AM62*AJ62*Z62*Y62*X62*W62</f>
        <v>958464</v>
      </c>
    </row>
    <row r="63" spans="1:40" x14ac:dyDescent="0.25">
      <c r="W63" s="6" t="e">
        <f>_xlfn.CEILING.MATH(S63/F63)</f>
        <v>#DIV/0!</v>
      </c>
      <c r="X63" s="6" t="e">
        <f>_xlfn.CEILING.MATH(T63/B63)*_xlfn.CEILING.MATH(U63/C63)</f>
        <v>#DIV/0!</v>
      </c>
      <c r="Y63" s="6" t="e">
        <f>$D$2/P63</f>
        <v>#DIV/0!</v>
      </c>
      <c r="Z63" s="6" t="e">
        <f>_xlfn.CEILING.MATH(V63/O63)</f>
        <v>#DIV/0!</v>
      </c>
      <c r="AA63" s="6">
        <f>2*(J63/16)*O63*C63*B63*P63</f>
        <v>0</v>
      </c>
      <c r="AB63" s="6">
        <f>Q63*C63*B63*O63*P63</f>
        <v>0</v>
      </c>
      <c r="AC63" s="6">
        <f>2*(D63*E63*G63*P63*F63)</f>
        <v>0</v>
      </c>
      <c r="AD63" s="6">
        <f>2*(O63*N63*M63*H63*F63)</f>
        <v>0</v>
      </c>
      <c r="AE63" s="6">
        <f>2*E63*F63*G63*K63</f>
        <v>0</v>
      </c>
      <c r="AF63" s="6">
        <f>2*L63*M63*N63*F63</f>
        <v>0</v>
      </c>
      <c r="AG63" s="6">
        <f>B63*L63*Q63</f>
        <v>0</v>
      </c>
      <c r="AH63" s="6">
        <f>AB63+AC63+AD63</f>
        <v>0</v>
      </c>
      <c r="AI63" s="6" t="e">
        <f>AA63*X63*Y63*Z63+AC63*W63*X63*Y63*Z63+AD63*W63*X63*Y63*Z63</f>
        <v>#DIV/0!</v>
      </c>
      <c r="AJ63" s="12">
        <f>F63*M63*L63*G63*N63*B63</f>
        <v>0</v>
      </c>
      <c r="AK63" s="12">
        <f>_xlfn.CEILING.MATH(C63/16)</f>
        <v>0</v>
      </c>
      <c r="AL63" s="12" t="e">
        <f>O63/L63/16</f>
        <v>#DIV/0!</v>
      </c>
      <c r="AM63" s="12" t="e">
        <f>AK63*AL63*H63*P63</f>
        <v>#DIV/0!</v>
      </c>
      <c r="AN63" s="12" t="e">
        <f>AM63*AJ63*Z63*Y63*X63*W63</f>
        <v>#DIV/0!</v>
      </c>
    </row>
    <row r="64" spans="1:40" x14ac:dyDescent="0.25">
      <c r="A64" s="10" t="s">
        <v>90</v>
      </c>
      <c r="B64">
        <v>13</v>
      </c>
      <c r="C64">
        <v>13</v>
      </c>
      <c r="D64">
        <v>15</v>
      </c>
      <c r="E64">
        <v>15</v>
      </c>
      <c r="F64">
        <v>4</v>
      </c>
      <c r="G64">
        <v>8</v>
      </c>
      <c r="H64">
        <v>4</v>
      </c>
      <c r="I64" s="8">
        <v>1</v>
      </c>
      <c r="J64">
        <v>4</v>
      </c>
      <c r="K64">
        <v>1</v>
      </c>
      <c r="L64">
        <v>4</v>
      </c>
      <c r="M64">
        <v>3</v>
      </c>
      <c r="N64">
        <v>3</v>
      </c>
      <c r="O64">
        <v>64</v>
      </c>
      <c r="P64">
        <v>4</v>
      </c>
      <c r="Q64">
        <v>1</v>
      </c>
      <c r="R64">
        <v>256</v>
      </c>
      <c r="S64" s="6">
        <f>_xlfn.CEILING.MATH(R64*I64/16)</f>
        <v>16</v>
      </c>
      <c r="T64">
        <v>13</v>
      </c>
      <c r="U64">
        <v>13</v>
      </c>
      <c r="V64">
        <v>256</v>
      </c>
      <c r="W64" s="6">
        <f>_xlfn.CEILING.MATH(S64/F64)</f>
        <v>4</v>
      </c>
      <c r="X64" s="6">
        <f>_xlfn.CEILING.MATH(T64/B64)*_xlfn.CEILING.MATH(U64/C64)</f>
        <v>1</v>
      </c>
      <c r="Y64" s="6">
        <f>$D$2/P64</f>
        <v>1</v>
      </c>
      <c r="Z64" s="6">
        <f>_xlfn.CEILING.MATH(V64/O64)</f>
        <v>4</v>
      </c>
      <c r="AA64" s="6">
        <f>2*(J64/16)*O64*C64*B64*P64</f>
        <v>21632</v>
      </c>
      <c r="AB64" s="6">
        <f>Q64*C64*B64*O64*P64</f>
        <v>43264</v>
      </c>
      <c r="AC64" s="6">
        <f>2*(D64*E64*G64*P64*F64)</f>
        <v>57600</v>
      </c>
      <c r="AD64" s="6">
        <f>2*(O64*N64*M64*H64*F64)</f>
        <v>18432</v>
      </c>
      <c r="AE64" s="6">
        <f>2*E64*F64*G64*K64</f>
        <v>960</v>
      </c>
      <c r="AF64" s="6">
        <f>2*L64*M64*N64*F64</f>
        <v>288</v>
      </c>
      <c r="AG64" s="6">
        <f>B64*L64*Q64</f>
        <v>52</v>
      </c>
      <c r="AH64" s="6">
        <f>AB64+AC64+AD64</f>
        <v>119296</v>
      </c>
      <c r="AI64" s="6">
        <f>AA64*X64*Y64*Z64+AC64*W64*X64*Y64*Z64+AD64*W64*X64*Y64*Z64</f>
        <v>1303040</v>
      </c>
      <c r="AJ64" s="12">
        <f>F64*M64*L64*G64*N64*B64</f>
        <v>14976</v>
      </c>
      <c r="AK64" s="12">
        <f>_xlfn.CEILING.MATH(C64/16)</f>
        <v>1</v>
      </c>
      <c r="AL64" s="12">
        <f>O64/L64/16</f>
        <v>1</v>
      </c>
      <c r="AM64" s="12">
        <f>AK64*AL64*H64*P64</f>
        <v>16</v>
      </c>
      <c r="AN64" s="12">
        <f>AM64*AJ64*Z64*Y64*X64*W64</f>
        <v>3833856</v>
      </c>
    </row>
    <row r="65" spans="1:40" x14ac:dyDescent="0.25">
      <c r="A65" s="10" t="s">
        <v>90</v>
      </c>
      <c r="B65">
        <v>13</v>
      </c>
      <c r="C65">
        <v>13</v>
      </c>
      <c r="D65">
        <v>15</v>
      </c>
      <c r="E65">
        <v>15</v>
      </c>
      <c r="F65">
        <v>4</v>
      </c>
      <c r="G65">
        <v>4</v>
      </c>
      <c r="H65">
        <v>2</v>
      </c>
      <c r="I65" s="8">
        <v>2</v>
      </c>
      <c r="J65">
        <v>4</v>
      </c>
      <c r="K65">
        <v>1</v>
      </c>
      <c r="L65">
        <v>4</v>
      </c>
      <c r="M65">
        <v>3</v>
      </c>
      <c r="N65">
        <v>3</v>
      </c>
      <c r="O65">
        <v>64</v>
      </c>
      <c r="P65">
        <v>4</v>
      </c>
      <c r="Q65">
        <v>1</v>
      </c>
      <c r="R65">
        <v>256</v>
      </c>
      <c r="S65" s="6">
        <f>_xlfn.CEILING.MATH(R65*I65/16)</f>
        <v>32</v>
      </c>
      <c r="T65">
        <v>13</v>
      </c>
      <c r="U65">
        <v>13</v>
      </c>
      <c r="V65">
        <v>256</v>
      </c>
      <c r="W65" s="6">
        <f>_xlfn.CEILING.MATH(S65/F65)</f>
        <v>8</v>
      </c>
      <c r="X65" s="6">
        <f>_xlfn.CEILING.MATH(T65/B65)*_xlfn.CEILING.MATH(U65/C65)</f>
        <v>1</v>
      </c>
      <c r="Y65" s="6">
        <f>$D$2/P65</f>
        <v>1</v>
      </c>
      <c r="Z65" s="6">
        <f>_xlfn.CEILING.MATH(V65/O65)</f>
        <v>4</v>
      </c>
      <c r="AA65" s="6">
        <f>2*(J65/16)*O65*C65*B65*P65</f>
        <v>21632</v>
      </c>
      <c r="AB65" s="6">
        <f>Q65*C65*B65*O65*P65</f>
        <v>43264</v>
      </c>
      <c r="AC65" s="6">
        <f>2*(D65*E65*G65*P65*F65)</f>
        <v>28800</v>
      </c>
      <c r="AD65" s="6">
        <f>2*(O65*N65*M65*H65*F65)</f>
        <v>9216</v>
      </c>
      <c r="AE65" s="6">
        <f>2*E65*F65*G65*K65</f>
        <v>480</v>
      </c>
      <c r="AF65" s="6">
        <f>2*L65*M65*N65*F65</f>
        <v>288</v>
      </c>
      <c r="AG65" s="6">
        <f>B65*L65*Q65</f>
        <v>52</v>
      </c>
      <c r="AH65" s="6">
        <f>AB65+AC65+AD65</f>
        <v>81280</v>
      </c>
      <c r="AI65" s="6">
        <f>AA65*X65*Y65*Z65+AC65*W65*X65*Y65*Z65+AD65*W65*X65*Y65*Z65</f>
        <v>1303040</v>
      </c>
      <c r="AJ65" s="12">
        <f>F65*M65*L65*G65*N65*B65</f>
        <v>7488</v>
      </c>
      <c r="AK65" s="12">
        <f>_xlfn.CEILING.MATH(C65/16)</f>
        <v>1</v>
      </c>
      <c r="AL65" s="12">
        <f>O65/L65/16</f>
        <v>1</v>
      </c>
      <c r="AM65" s="12">
        <f>AK65*AL65*H65*P65</f>
        <v>8</v>
      </c>
      <c r="AN65" s="12">
        <f>AM65*AJ65*Z65*Y65*X65*W65</f>
        <v>1916928</v>
      </c>
    </row>
    <row r="66" spans="1:40" x14ac:dyDescent="0.25">
      <c r="A66" s="10" t="s">
        <v>90</v>
      </c>
      <c r="B66">
        <v>13</v>
      </c>
      <c r="C66">
        <v>13</v>
      </c>
      <c r="D66">
        <v>15</v>
      </c>
      <c r="E66">
        <v>15</v>
      </c>
      <c r="F66">
        <v>4</v>
      </c>
      <c r="G66">
        <v>2</v>
      </c>
      <c r="H66">
        <v>1</v>
      </c>
      <c r="I66" s="8">
        <v>4</v>
      </c>
      <c r="J66">
        <v>4</v>
      </c>
      <c r="K66">
        <v>1</v>
      </c>
      <c r="L66">
        <v>4</v>
      </c>
      <c r="M66">
        <v>3</v>
      </c>
      <c r="N66">
        <v>3</v>
      </c>
      <c r="O66">
        <v>64</v>
      </c>
      <c r="P66">
        <v>4</v>
      </c>
      <c r="Q66">
        <v>1</v>
      </c>
      <c r="R66">
        <v>256</v>
      </c>
      <c r="S66" s="6">
        <f>_xlfn.CEILING.MATH(R66*I66/16)</f>
        <v>64</v>
      </c>
      <c r="T66">
        <v>13</v>
      </c>
      <c r="U66">
        <v>13</v>
      </c>
      <c r="V66">
        <v>256</v>
      </c>
      <c r="W66" s="6">
        <f>_xlfn.CEILING.MATH(S66/F66)</f>
        <v>16</v>
      </c>
      <c r="X66" s="6">
        <f>_xlfn.CEILING.MATH(T66/B66)*_xlfn.CEILING.MATH(U66/C66)</f>
        <v>1</v>
      </c>
      <c r="Y66" s="6">
        <f>$D$2/P66</f>
        <v>1</v>
      </c>
      <c r="Z66" s="6">
        <f>_xlfn.CEILING.MATH(V66/O66)</f>
        <v>4</v>
      </c>
      <c r="AA66" s="6">
        <f>2*(J66/16)*O66*C66*B66*P66</f>
        <v>21632</v>
      </c>
      <c r="AB66" s="6">
        <f>Q66*C66*B66*O66*P66</f>
        <v>43264</v>
      </c>
      <c r="AC66" s="6">
        <f>2*(D66*E66*G66*P66*F66)</f>
        <v>14400</v>
      </c>
      <c r="AD66" s="6">
        <f>2*(O66*N66*M66*H66*F66)</f>
        <v>4608</v>
      </c>
      <c r="AE66" s="6">
        <f>2*E66*F66*G66*K66</f>
        <v>240</v>
      </c>
      <c r="AF66" s="6">
        <f>2*L66*M66*N66*F66</f>
        <v>288</v>
      </c>
      <c r="AG66" s="6">
        <f>B66*L66*Q66</f>
        <v>52</v>
      </c>
      <c r="AH66" s="6">
        <f>AB66+AC66+AD66</f>
        <v>62272</v>
      </c>
      <c r="AI66" s="6">
        <f>AA66*X66*Y66*Z66+AC66*W66*X66*Y66*Z66+AD66*W66*X66*Y66*Z66</f>
        <v>1303040</v>
      </c>
      <c r="AJ66" s="12">
        <f>F66*M66*L66*G66*N66*B66</f>
        <v>3744</v>
      </c>
      <c r="AK66" s="12">
        <f>_xlfn.CEILING.MATH(C66/16)</f>
        <v>1</v>
      </c>
      <c r="AL66" s="12">
        <f>O66/L66/16</f>
        <v>1</v>
      </c>
      <c r="AM66" s="12">
        <f>AK66*AL66*H66*P66</f>
        <v>4</v>
      </c>
      <c r="AN66" s="12">
        <f>AM66*AJ66*Z66*Y66*X66*W66</f>
        <v>958464</v>
      </c>
    </row>
    <row r="67" spans="1:40" x14ac:dyDescent="0.25">
      <c r="A67" s="10" t="s">
        <v>90</v>
      </c>
      <c r="B67">
        <v>13</v>
      </c>
      <c r="C67">
        <v>13</v>
      </c>
      <c r="D67">
        <v>15</v>
      </c>
      <c r="E67">
        <v>15</v>
      </c>
      <c r="F67">
        <v>4</v>
      </c>
      <c r="G67">
        <v>1</v>
      </c>
      <c r="H67">
        <v>1</v>
      </c>
      <c r="I67" s="8">
        <v>8</v>
      </c>
      <c r="J67">
        <v>4</v>
      </c>
      <c r="K67">
        <v>1</v>
      </c>
      <c r="L67">
        <v>4</v>
      </c>
      <c r="M67">
        <v>3</v>
      </c>
      <c r="N67">
        <v>3</v>
      </c>
      <c r="O67">
        <v>64</v>
      </c>
      <c r="P67">
        <v>4</v>
      </c>
      <c r="Q67">
        <v>1</v>
      </c>
      <c r="R67">
        <v>256</v>
      </c>
      <c r="S67" s="6">
        <f>_xlfn.CEILING.MATH(R67*I67/16)</f>
        <v>128</v>
      </c>
      <c r="T67">
        <v>13</v>
      </c>
      <c r="U67">
        <v>13</v>
      </c>
      <c r="V67">
        <v>256</v>
      </c>
      <c r="W67" s="6">
        <f>_xlfn.CEILING.MATH(S67/F67)</f>
        <v>32</v>
      </c>
      <c r="X67" s="6">
        <f>_xlfn.CEILING.MATH(T67/B67)*_xlfn.CEILING.MATH(U67/C67)</f>
        <v>1</v>
      </c>
      <c r="Y67" s="6">
        <f>$D$2/P67</f>
        <v>1</v>
      </c>
      <c r="Z67" s="6">
        <f>_xlfn.CEILING.MATH(V67/O67)</f>
        <v>4</v>
      </c>
      <c r="AA67" s="6">
        <f>2*(J67/16)*O67*C67*B67*P67</f>
        <v>21632</v>
      </c>
      <c r="AB67" s="6">
        <f>Q67*C67*B67*O67*P67</f>
        <v>43264</v>
      </c>
      <c r="AC67" s="6">
        <f>2*(D67*E67*G67*P67*F67)</f>
        <v>7200</v>
      </c>
      <c r="AD67" s="6">
        <f>2*(O67*N67*M67*H67*F67)</f>
        <v>4608</v>
      </c>
      <c r="AE67" s="6">
        <f>2*E67*F67*G67*K67</f>
        <v>120</v>
      </c>
      <c r="AF67" s="6">
        <f>2*L67*M67*N67*F67</f>
        <v>288</v>
      </c>
      <c r="AG67" s="6">
        <f>B67*L67*Q67</f>
        <v>52</v>
      </c>
      <c r="AH67" s="6">
        <f>AB67+AC67+AD67</f>
        <v>55072</v>
      </c>
      <c r="AI67" s="6">
        <f>AA67*X67*Y67*Z67+AC67*W67*X67*Y67*Z67+AD67*W67*X67*Y67*Z67</f>
        <v>1597952</v>
      </c>
      <c r="AJ67" s="12">
        <f>F67*M67*L67*G67*N67*B67</f>
        <v>1872</v>
      </c>
      <c r="AK67" s="12">
        <f>_xlfn.CEILING.MATH(C67/16)</f>
        <v>1</v>
      </c>
      <c r="AL67" s="12">
        <f>O67/L67/16</f>
        <v>1</v>
      </c>
      <c r="AM67" s="12">
        <f>AK67*AL67*H67*P67</f>
        <v>4</v>
      </c>
      <c r="AN67" s="12">
        <f>AM67*AJ67*Z67*Y67*X67*W67</f>
        <v>958464</v>
      </c>
    </row>
    <row r="68" spans="1:40" x14ac:dyDescent="0.25">
      <c r="W68" s="6" t="e">
        <f>_xlfn.CEILING.MATH(S68/F68)</f>
        <v>#DIV/0!</v>
      </c>
      <c r="X68" s="6" t="e">
        <f>_xlfn.CEILING.MATH(T68/B68)*_xlfn.CEILING.MATH(U68/C68)</f>
        <v>#DIV/0!</v>
      </c>
      <c r="Y68" s="6" t="e">
        <f>$D$2/P68</f>
        <v>#DIV/0!</v>
      </c>
      <c r="Z68" s="6" t="e">
        <f>_xlfn.CEILING.MATH(V68/O68)</f>
        <v>#DIV/0!</v>
      </c>
      <c r="AA68" s="6">
        <f>2*(J68/16)*O68*C68*B68*P68</f>
        <v>0</v>
      </c>
      <c r="AB68" s="6">
        <f>Q68*C68*B68*O68*P68</f>
        <v>0</v>
      </c>
      <c r="AC68" s="6">
        <f>2*(D68*E68*G68*P68*F68)</f>
        <v>0</v>
      </c>
      <c r="AD68" s="6">
        <f>2*(O68*N68*M68*H68*F68)</f>
        <v>0</v>
      </c>
      <c r="AE68" s="6">
        <f>2*E68*F68*G68*K68</f>
        <v>0</v>
      </c>
      <c r="AF68" s="6">
        <f>2*L68*M68*N68*F68</f>
        <v>0</v>
      </c>
      <c r="AG68" s="6">
        <f>B68*L68*Q68</f>
        <v>0</v>
      </c>
      <c r="AH68" s="6">
        <f>AB68+AC68+AD68</f>
        <v>0</v>
      </c>
      <c r="AI68" s="6" t="e">
        <f>AA68*X68*Y68*Z68+AC68*W68*X68*Y68*Z68+AD68*W68*X68*Y68*Z68</f>
        <v>#DIV/0!</v>
      </c>
      <c r="AJ68" s="12">
        <f>F68*M68*L68*G68*N68*B68</f>
        <v>0</v>
      </c>
      <c r="AK68" s="12">
        <f>_xlfn.CEILING.MATH(C68/16)</f>
        <v>0</v>
      </c>
      <c r="AL68" s="12" t="e">
        <f>O68/L68/16</f>
        <v>#DIV/0!</v>
      </c>
      <c r="AM68" s="12" t="e">
        <f>AK68*AL68*H68*P68</f>
        <v>#DIV/0!</v>
      </c>
      <c r="AN68" s="12" t="e">
        <f>AM68*AJ68*Z68*Y68*X68*W68</f>
        <v>#DIV/0!</v>
      </c>
    </row>
    <row r="69" spans="1:40" x14ac:dyDescent="0.25">
      <c r="A69" s="10" t="s">
        <v>91</v>
      </c>
      <c r="B69">
        <v>13</v>
      </c>
      <c r="C69">
        <v>13</v>
      </c>
      <c r="D69">
        <v>15</v>
      </c>
      <c r="E69">
        <v>15</v>
      </c>
      <c r="F69">
        <v>4</v>
      </c>
      <c r="G69">
        <v>4</v>
      </c>
      <c r="H69">
        <v>8</v>
      </c>
      <c r="I69" s="8">
        <v>1</v>
      </c>
      <c r="J69">
        <v>4</v>
      </c>
      <c r="K69">
        <v>1</v>
      </c>
      <c r="L69">
        <v>4</v>
      </c>
      <c r="M69">
        <v>3</v>
      </c>
      <c r="N69">
        <v>3</v>
      </c>
      <c r="O69">
        <v>64</v>
      </c>
      <c r="P69">
        <v>4</v>
      </c>
      <c r="Q69">
        <v>1</v>
      </c>
      <c r="R69">
        <v>256</v>
      </c>
      <c r="S69" s="6">
        <f>_xlfn.CEILING.MATH(R69*I69/16)</f>
        <v>16</v>
      </c>
      <c r="T69">
        <v>13</v>
      </c>
      <c r="U69">
        <v>13</v>
      </c>
      <c r="V69">
        <v>256</v>
      </c>
      <c r="W69" s="6">
        <f>_xlfn.CEILING.MATH(S69/F69)</f>
        <v>4</v>
      </c>
      <c r="X69" s="6">
        <f>_xlfn.CEILING.MATH(T69/B69)*_xlfn.CEILING.MATH(U69/C69)</f>
        <v>1</v>
      </c>
      <c r="Y69" s="6">
        <f>$D$2/P69</f>
        <v>1</v>
      </c>
      <c r="Z69" s="6">
        <f>_xlfn.CEILING.MATH(V69/O69)</f>
        <v>4</v>
      </c>
      <c r="AA69" s="6">
        <f>2*(J69/16)*O69*C69*B69*P69</f>
        <v>21632</v>
      </c>
      <c r="AB69" s="6">
        <f>Q69*C69*B69*O69*P69</f>
        <v>43264</v>
      </c>
      <c r="AC69" s="6">
        <f>2*(D69*E69*G69*P69*F69)</f>
        <v>28800</v>
      </c>
      <c r="AD69" s="6">
        <f>2*(O69*N69*M69*H69*F69)</f>
        <v>36864</v>
      </c>
      <c r="AE69" s="6">
        <f>2*E69*F69*G69*K69</f>
        <v>480</v>
      </c>
      <c r="AF69" s="6">
        <f>2*L69*M69*N69*F69</f>
        <v>288</v>
      </c>
      <c r="AG69" s="6">
        <f>B69*L69*Q69</f>
        <v>52</v>
      </c>
      <c r="AH69" s="6">
        <f>AB69+AC69+AD69</f>
        <v>108928</v>
      </c>
      <c r="AI69" s="6">
        <f>AA69*X69*Y69*Z69+AC69*W69*X69*Y69*Z69+AD69*W69*X69*Y69*Z69</f>
        <v>1137152</v>
      </c>
      <c r="AJ69" s="12">
        <f>F69*M69*L69*G69*N69*B69</f>
        <v>7488</v>
      </c>
      <c r="AK69" s="12">
        <f>_xlfn.CEILING.MATH(C69/16)</f>
        <v>1</v>
      </c>
      <c r="AL69" s="12">
        <f>O69/L69/16</f>
        <v>1</v>
      </c>
      <c r="AM69" s="12">
        <f>AK69*AL69*H69*P69</f>
        <v>32</v>
      </c>
      <c r="AN69" s="12">
        <f>AM69*AJ69*Z69*Y69*X69*W69</f>
        <v>3833856</v>
      </c>
    </row>
    <row r="70" spans="1:40" x14ac:dyDescent="0.25">
      <c r="A70" s="10" t="s">
        <v>91</v>
      </c>
      <c r="B70">
        <v>13</v>
      </c>
      <c r="C70">
        <v>13</v>
      </c>
      <c r="D70">
        <v>15</v>
      </c>
      <c r="E70">
        <v>15</v>
      </c>
      <c r="F70">
        <v>4</v>
      </c>
      <c r="G70">
        <v>2</v>
      </c>
      <c r="H70">
        <v>4</v>
      </c>
      <c r="I70" s="8">
        <v>2</v>
      </c>
      <c r="J70">
        <v>4</v>
      </c>
      <c r="K70">
        <v>1</v>
      </c>
      <c r="L70">
        <v>4</v>
      </c>
      <c r="M70">
        <v>3</v>
      </c>
      <c r="N70">
        <v>3</v>
      </c>
      <c r="O70">
        <v>64</v>
      </c>
      <c r="P70">
        <v>4</v>
      </c>
      <c r="Q70">
        <v>1</v>
      </c>
      <c r="R70">
        <v>256</v>
      </c>
      <c r="S70" s="6">
        <f>_xlfn.CEILING.MATH(R70*I70/16)</f>
        <v>32</v>
      </c>
      <c r="T70">
        <v>13</v>
      </c>
      <c r="U70">
        <v>13</v>
      </c>
      <c r="V70">
        <v>256</v>
      </c>
      <c r="W70" s="6">
        <f>_xlfn.CEILING.MATH(S70/F70)</f>
        <v>8</v>
      </c>
      <c r="X70" s="6">
        <f>_xlfn.CEILING.MATH(T70/B70)*_xlfn.CEILING.MATH(U70/C70)</f>
        <v>1</v>
      </c>
      <c r="Y70" s="6">
        <f>$D$2/P70</f>
        <v>1</v>
      </c>
      <c r="Z70" s="6">
        <f>_xlfn.CEILING.MATH(V70/O70)</f>
        <v>4</v>
      </c>
      <c r="AA70" s="6">
        <f>2*(J70/16)*O70*C70*B70*P70</f>
        <v>21632</v>
      </c>
      <c r="AB70" s="6">
        <f>Q70*C70*B70*O70*P70</f>
        <v>43264</v>
      </c>
      <c r="AC70" s="6">
        <f>2*(D70*E70*G70*P70*F70)</f>
        <v>14400</v>
      </c>
      <c r="AD70" s="6">
        <f>2*(O70*N70*M70*H70*F70)</f>
        <v>18432</v>
      </c>
      <c r="AE70" s="6">
        <f>2*E70*F70*G70*K70</f>
        <v>240</v>
      </c>
      <c r="AF70" s="6">
        <f>2*L70*M70*N70*F70</f>
        <v>288</v>
      </c>
      <c r="AG70" s="6">
        <f>B70*L70*Q70</f>
        <v>52</v>
      </c>
      <c r="AH70" s="6">
        <f>AB70+AC70+AD70</f>
        <v>76096</v>
      </c>
      <c r="AI70" s="6">
        <f>AA70*X70*Y70*Z70+AC70*W70*X70*Y70*Z70+AD70*W70*X70*Y70*Z70</f>
        <v>1137152</v>
      </c>
      <c r="AJ70" s="12">
        <f>F70*M70*L70*G70*N70*B70</f>
        <v>3744</v>
      </c>
      <c r="AK70" s="12">
        <f>_xlfn.CEILING.MATH(C70/16)</f>
        <v>1</v>
      </c>
      <c r="AL70" s="12">
        <f>O70/L70/16</f>
        <v>1</v>
      </c>
      <c r="AM70" s="12">
        <f>AK70*AL70*H70*P70</f>
        <v>16</v>
      </c>
      <c r="AN70" s="12">
        <f>AM70*AJ70*Z70*Y70*X70*W70</f>
        <v>1916928</v>
      </c>
    </row>
    <row r="71" spans="1:40" x14ac:dyDescent="0.25">
      <c r="A71" s="10" t="s">
        <v>91</v>
      </c>
      <c r="B71">
        <v>13</v>
      </c>
      <c r="C71">
        <v>13</v>
      </c>
      <c r="D71">
        <v>15</v>
      </c>
      <c r="E71">
        <v>15</v>
      </c>
      <c r="F71">
        <v>4</v>
      </c>
      <c r="G71">
        <v>1</v>
      </c>
      <c r="H71">
        <v>2</v>
      </c>
      <c r="I71" s="8">
        <v>4</v>
      </c>
      <c r="J71">
        <v>4</v>
      </c>
      <c r="K71">
        <v>1</v>
      </c>
      <c r="L71">
        <v>4</v>
      </c>
      <c r="M71">
        <v>3</v>
      </c>
      <c r="N71">
        <v>3</v>
      </c>
      <c r="O71">
        <v>64</v>
      </c>
      <c r="P71">
        <v>4</v>
      </c>
      <c r="Q71">
        <v>1</v>
      </c>
      <c r="R71">
        <v>256</v>
      </c>
      <c r="S71" s="6">
        <f>_xlfn.CEILING.MATH(R71*I71/16)</f>
        <v>64</v>
      </c>
      <c r="T71">
        <v>13</v>
      </c>
      <c r="U71">
        <v>13</v>
      </c>
      <c r="V71">
        <v>256</v>
      </c>
      <c r="W71" s="6">
        <f>_xlfn.CEILING.MATH(S71/F71)</f>
        <v>16</v>
      </c>
      <c r="X71" s="6">
        <f>_xlfn.CEILING.MATH(T71/B71)*_xlfn.CEILING.MATH(U71/C71)</f>
        <v>1</v>
      </c>
      <c r="Y71" s="6">
        <f>$D$2/P71</f>
        <v>1</v>
      </c>
      <c r="Z71" s="6">
        <f>_xlfn.CEILING.MATH(V71/O71)</f>
        <v>4</v>
      </c>
      <c r="AA71" s="6">
        <f>2*(J71/16)*O71*C71*B71*P71</f>
        <v>21632</v>
      </c>
      <c r="AB71" s="6">
        <f>Q71*C71*B71*O71*P71</f>
        <v>43264</v>
      </c>
      <c r="AC71" s="6">
        <f>2*(D71*E71*G71*P71*F71)</f>
        <v>7200</v>
      </c>
      <c r="AD71" s="6">
        <f>2*(O71*N71*M71*H71*F71)</f>
        <v>9216</v>
      </c>
      <c r="AE71" s="6">
        <f>2*E71*F71*G71*K71</f>
        <v>120</v>
      </c>
      <c r="AF71" s="6">
        <f>2*L71*M71*N71*F71</f>
        <v>288</v>
      </c>
      <c r="AG71" s="6">
        <f>B71*L71*Q71</f>
        <v>52</v>
      </c>
      <c r="AH71" s="6">
        <f>AB71+AC71+AD71</f>
        <v>59680</v>
      </c>
      <c r="AI71" s="6">
        <f>AA71*X71*Y71*Z71+AC71*W71*X71*Y71*Z71+AD71*W71*X71*Y71*Z71</f>
        <v>1137152</v>
      </c>
      <c r="AJ71" s="12">
        <f>F71*M71*L71*G71*N71*B71</f>
        <v>1872</v>
      </c>
      <c r="AK71" s="12">
        <f>_xlfn.CEILING.MATH(C71/16)</f>
        <v>1</v>
      </c>
      <c r="AL71" s="12">
        <f>O71/L71/16</f>
        <v>1</v>
      </c>
      <c r="AM71" s="12">
        <f>AK71*AL71*H71*P71</f>
        <v>8</v>
      </c>
      <c r="AN71" s="12">
        <f>AM71*AJ71*Z71*Y71*X71*W71</f>
        <v>958464</v>
      </c>
    </row>
    <row r="72" spans="1:40" x14ac:dyDescent="0.25">
      <c r="A72" s="10" t="s">
        <v>91</v>
      </c>
      <c r="B72">
        <v>13</v>
      </c>
      <c r="C72">
        <v>13</v>
      </c>
      <c r="D72">
        <v>15</v>
      </c>
      <c r="E72">
        <v>15</v>
      </c>
      <c r="F72">
        <v>4</v>
      </c>
      <c r="G72">
        <v>1</v>
      </c>
      <c r="H72">
        <v>1</v>
      </c>
      <c r="I72" s="8">
        <v>8</v>
      </c>
      <c r="J72">
        <v>4</v>
      </c>
      <c r="K72">
        <v>1</v>
      </c>
      <c r="L72">
        <v>4</v>
      </c>
      <c r="M72">
        <v>3</v>
      </c>
      <c r="N72">
        <v>3</v>
      </c>
      <c r="O72">
        <v>64</v>
      </c>
      <c r="P72">
        <v>4</v>
      </c>
      <c r="Q72">
        <v>1</v>
      </c>
      <c r="R72">
        <v>256</v>
      </c>
      <c r="S72" s="6">
        <f>_xlfn.CEILING.MATH(R72*I72/16)</f>
        <v>128</v>
      </c>
      <c r="T72">
        <v>13</v>
      </c>
      <c r="U72">
        <v>13</v>
      </c>
      <c r="V72">
        <v>256</v>
      </c>
      <c r="W72" s="6">
        <f>_xlfn.CEILING.MATH(S72/F72)</f>
        <v>32</v>
      </c>
      <c r="X72" s="6">
        <f>_xlfn.CEILING.MATH(T72/B72)*_xlfn.CEILING.MATH(U72/C72)</f>
        <v>1</v>
      </c>
      <c r="Y72" s="6">
        <f>$D$2/P72</f>
        <v>1</v>
      </c>
      <c r="Z72" s="6">
        <f>_xlfn.CEILING.MATH(V72/O72)</f>
        <v>4</v>
      </c>
      <c r="AA72" s="6">
        <f>2*(J72/16)*O72*C72*B72*P72</f>
        <v>21632</v>
      </c>
      <c r="AB72" s="6">
        <f>Q72*C72*B72*O72*P72</f>
        <v>43264</v>
      </c>
      <c r="AC72" s="6">
        <f>2*(D72*E72*G72*P72*F72)</f>
        <v>7200</v>
      </c>
      <c r="AD72" s="6">
        <f>2*(O72*N72*M72*H72*F72)</f>
        <v>4608</v>
      </c>
      <c r="AE72" s="6">
        <f>2*E72*F72*G72*K72</f>
        <v>120</v>
      </c>
      <c r="AF72" s="6">
        <f>2*L72*M72*N72*F72</f>
        <v>288</v>
      </c>
      <c r="AG72" s="6">
        <f>B72*L72*Q72</f>
        <v>52</v>
      </c>
      <c r="AH72" s="6">
        <f>AB72+AC72+AD72</f>
        <v>55072</v>
      </c>
      <c r="AI72" s="6">
        <f>AA72*X72*Y72*Z72+AC72*W72*X72*Y72*Z72+AD72*W72*X72*Y72*Z72</f>
        <v>1597952</v>
      </c>
      <c r="AJ72" s="12">
        <f>F72*M72*L72*G72*N72*B72</f>
        <v>1872</v>
      </c>
      <c r="AK72" s="12">
        <f>_xlfn.CEILING.MATH(C72/16)</f>
        <v>1</v>
      </c>
      <c r="AL72" s="12">
        <f>O72/L72/16</f>
        <v>1</v>
      </c>
      <c r="AM72" s="12">
        <f>AK72*AL72*H72*P72</f>
        <v>4</v>
      </c>
      <c r="AN72" s="12">
        <f>AM72*AJ72*Z72*Y72*X72*W72</f>
        <v>958464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"/>
  <sheetViews>
    <sheetView zoomScaleNormal="100" workbookViewId="0">
      <selection activeCell="W20" sqref="W20"/>
    </sheetView>
  </sheetViews>
  <sheetFormatPr defaultRowHeight="15.75" x14ac:dyDescent="0.25"/>
  <cols>
    <col min="2" max="21" width="5.28515625" customWidth="1"/>
    <col min="23" max="23" width="13" bestFit="1" customWidth="1"/>
  </cols>
  <sheetData>
    <row r="1" spans="1:44" x14ac:dyDescent="0.25">
      <c r="C1" t="s">
        <v>71</v>
      </c>
      <c r="D1">
        <v>4</v>
      </c>
    </row>
    <row r="3" spans="1:44" x14ac:dyDescent="0.25">
      <c r="B3" t="s">
        <v>7</v>
      </c>
      <c r="C3" t="s">
        <v>8</v>
      </c>
      <c r="D3" t="s">
        <v>31</v>
      </c>
      <c r="E3" t="s">
        <v>32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16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28</v>
      </c>
      <c r="S3" t="s">
        <v>29</v>
      </c>
      <c r="T3" t="s">
        <v>97</v>
      </c>
      <c r="U3" t="s">
        <v>98</v>
      </c>
      <c r="V3" t="s">
        <v>34</v>
      </c>
      <c r="W3" t="s">
        <v>38</v>
      </c>
      <c r="X3" t="s">
        <v>37</v>
      </c>
      <c r="Y3" t="s">
        <v>35</v>
      </c>
      <c r="Z3" t="s">
        <v>36</v>
      </c>
      <c r="AA3" t="s">
        <v>39</v>
      </c>
      <c r="AB3" t="s">
        <v>26</v>
      </c>
      <c r="AC3" t="s">
        <v>25</v>
      </c>
      <c r="AD3" t="s">
        <v>24</v>
      </c>
      <c r="AE3" t="s">
        <v>23</v>
      </c>
      <c r="AF3" t="s">
        <v>27</v>
      </c>
      <c r="AG3" t="s">
        <v>15</v>
      </c>
      <c r="AH3" t="s">
        <v>46</v>
      </c>
      <c r="AI3" t="s">
        <v>17</v>
      </c>
      <c r="AJ3" t="s">
        <v>30</v>
      </c>
      <c r="AK3" t="s">
        <v>48</v>
      </c>
      <c r="AL3" t="s">
        <v>51</v>
      </c>
      <c r="AM3" t="s">
        <v>50</v>
      </c>
      <c r="AN3" t="s">
        <v>49</v>
      </c>
      <c r="AO3" t="s">
        <v>52</v>
      </c>
    </row>
    <row r="4" spans="1:44" x14ac:dyDescent="0.25">
      <c r="A4" t="s">
        <v>94</v>
      </c>
      <c r="B4">
        <v>16</v>
      </c>
      <c r="C4">
        <v>16</v>
      </c>
      <c r="D4">
        <v>18</v>
      </c>
      <c r="E4">
        <v>18</v>
      </c>
      <c r="F4">
        <v>4</v>
      </c>
      <c r="G4">
        <v>2</v>
      </c>
      <c r="H4">
        <v>1</v>
      </c>
      <c r="I4">
        <v>4</v>
      </c>
      <c r="J4">
        <v>4</v>
      </c>
      <c r="K4">
        <v>1</v>
      </c>
      <c r="L4">
        <v>4</v>
      </c>
      <c r="M4">
        <v>3</v>
      </c>
      <c r="N4">
        <v>3</v>
      </c>
      <c r="O4">
        <v>64</v>
      </c>
      <c r="P4">
        <v>2</v>
      </c>
      <c r="Q4">
        <v>2</v>
      </c>
      <c r="R4">
        <v>3</v>
      </c>
      <c r="S4" s="6">
        <f>_xlfn.CEILING.MATH(R4*I4/16)</f>
        <v>1</v>
      </c>
      <c r="T4">
        <v>1</v>
      </c>
      <c r="U4">
        <v>224</v>
      </c>
      <c r="V4">
        <v>224</v>
      </c>
      <c r="W4">
        <v>64</v>
      </c>
      <c r="X4" s="6">
        <f>_xlfn.CEILING.MATH(S4/F4)</f>
        <v>1</v>
      </c>
      <c r="Y4" s="6">
        <f>_xlfn.CEILING.MATH(U4/B4)*_xlfn.CEILING.MATH(V4/C4)</f>
        <v>196</v>
      </c>
      <c r="Z4" s="6">
        <f>$D$1/P4</f>
        <v>2</v>
      </c>
      <c r="AA4" s="6">
        <f>_xlfn.CEILING.MATH(W4/O4)</f>
        <v>1</v>
      </c>
      <c r="AB4" s="6">
        <f t="shared" ref="AB4:AB5" si="0">2*(J4/16)*O4*P4*_xlfn.CEILING.MATH(C4/T4)*_xlfn.CEILING.MATH(B4/T4)</f>
        <v>16384</v>
      </c>
      <c r="AC4" s="6">
        <f>Q4*C4*B4*O4*P4</f>
        <v>65536</v>
      </c>
      <c r="AD4" s="6">
        <f>2*(D4*E4*G4*P4*F4)</f>
        <v>10368</v>
      </c>
      <c r="AE4" s="6">
        <f>2*(O4*N4*M4*H4*F4)</f>
        <v>4608</v>
      </c>
      <c r="AF4" s="6">
        <f>2*E4*F4*G4*K4</f>
        <v>288</v>
      </c>
      <c r="AG4" s="6">
        <f>2*L4*M4*N4*F4</f>
        <v>288</v>
      </c>
      <c r="AH4" s="6">
        <f>B4*L4*Q4</f>
        <v>128</v>
      </c>
      <c r="AI4" s="6">
        <f>AC4+AD4+AE4</f>
        <v>80512</v>
      </c>
      <c r="AJ4" s="6">
        <f>AB4*Y4*Z4*AA4+AD4*X4*Y4*Z4*AA4+AE4*X4*Y4*Z4*AA4</f>
        <v>12293120</v>
      </c>
      <c r="AK4">
        <f>F4*M4*L4*G4*N4*B4</f>
        <v>4608</v>
      </c>
      <c r="AL4">
        <f>_xlfn.CEILING.MATH(C4/16)</f>
        <v>1</v>
      </c>
      <c r="AM4">
        <f>O4/L4/16</f>
        <v>1</v>
      </c>
      <c r="AN4">
        <f>AL4*AM4*H4*P4</f>
        <v>2</v>
      </c>
      <c r="AO4">
        <f>AN4*AK4*AA4*Z4*Y4*X4</f>
        <v>3612672</v>
      </c>
    </row>
    <row r="5" spans="1:44" x14ac:dyDescent="0.25">
      <c r="A5" t="s">
        <v>95</v>
      </c>
      <c r="B5">
        <v>16</v>
      </c>
      <c r="C5">
        <v>16</v>
      </c>
      <c r="D5">
        <v>18</v>
      </c>
      <c r="E5">
        <v>18</v>
      </c>
      <c r="F5">
        <v>4</v>
      </c>
      <c r="G5">
        <v>1</v>
      </c>
      <c r="H5">
        <v>1</v>
      </c>
      <c r="I5">
        <v>4</v>
      </c>
      <c r="J5">
        <v>4</v>
      </c>
      <c r="K5">
        <v>1</v>
      </c>
      <c r="L5">
        <v>4</v>
      </c>
      <c r="M5">
        <v>3</v>
      </c>
      <c r="N5">
        <v>3</v>
      </c>
      <c r="O5">
        <v>64</v>
      </c>
      <c r="P5">
        <v>4</v>
      </c>
      <c r="Q5">
        <v>1</v>
      </c>
      <c r="R5">
        <v>64</v>
      </c>
      <c r="S5" s="6">
        <f>_xlfn.CEILING.MATH(R5*I5/16)</f>
        <v>16</v>
      </c>
      <c r="T5">
        <v>1</v>
      </c>
      <c r="U5">
        <v>224</v>
      </c>
      <c r="V5">
        <v>224</v>
      </c>
      <c r="W5">
        <v>64</v>
      </c>
      <c r="X5" s="6">
        <f>_xlfn.CEILING.MATH(S5/F5)</f>
        <v>4</v>
      </c>
      <c r="Y5" s="6">
        <f>_xlfn.CEILING.MATH(U5/B5)*_xlfn.CEILING.MATH(V5/C5)</f>
        <v>196</v>
      </c>
      <c r="Z5" s="6">
        <f t="shared" ref="Z5:Z6" si="1">$D$1/P5</f>
        <v>1</v>
      </c>
      <c r="AA5" s="6">
        <f>_xlfn.CEILING.MATH(W5/O5)</f>
        <v>1</v>
      </c>
      <c r="AB5" s="6">
        <f t="shared" si="0"/>
        <v>32768</v>
      </c>
      <c r="AC5" s="6">
        <f>Q5*C5*B5*O5*P5</f>
        <v>65536</v>
      </c>
      <c r="AD5" s="6">
        <f>2*(D5*E5*G5*P5*F5)</f>
        <v>10368</v>
      </c>
      <c r="AE5" s="6">
        <f>2*(O5*N5*M5*H5*F5)</f>
        <v>4608</v>
      </c>
      <c r="AF5" s="6">
        <f>2*E5*F5*G5*K5</f>
        <v>144</v>
      </c>
      <c r="AG5" s="6">
        <f>2*L5*M5*N5*F5</f>
        <v>288</v>
      </c>
      <c r="AH5" s="6">
        <f>B5*L5*Q5</f>
        <v>64</v>
      </c>
      <c r="AI5" s="6">
        <f>AC5+AD5+AE5</f>
        <v>80512</v>
      </c>
      <c r="AJ5" s="6">
        <f>AB5*Y5*Z5*AA5+AD5*X5*Y5*Z5*AA5+AE5*X5*Y5*Z5*AA5</f>
        <v>18163712</v>
      </c>
      <c r="AK5">
        <f>F5*M5*L5*G5*N5*B5</f>
        <v>2304</v>
      </c>
      <c r="AL5">
        <f>_xlfn.CEILING.MATH(C5/16)</f>
        <v>1</v>
      </c>
      <c r="AM5">
        <f>O5/L5/16</f>
        <v>1</v>
      </c>
      <c r="AN5">
        <f>AL5*AM5*H5*P5</f>
        <v>4</v>
      </c>
      <c r="AO5">
        <f>AN5*AK5*AA5*Z5*Y5*X5</f>
        <v>7225344</v>
      </c>
    </row>
    <row r="6" spans="1:44" x14ac:dyDescent="0.25">
      <c r="A6" t="s">
        <v>96</v>
      </c>
      <c r="B6">
        <v>16</v>
      </c>
      <c r="C6">
        <v>16</v>
      </c>
      <c r="D6">
        <v>18</v>
      </c>
      <c r="E6">
        <v>18</v>
      </c>
      <c r="F6">
        <v>4</v>
      </c>
      <c r="G6">
        <v>1</v>
      </c>
      <c r="H6">
        <v>1</v>
      </c>
      <c r="I6">
        <v>4</v>
      </c>
      <c r="J6">
        <v>4</v>
      </c>
      <c r="K6">
        <v>1</v>
      </c>
      <c r="L6">
        <v>4</v>
      </c>
      <c r="M6">
        <v>3</v>
      </c>
      <c r="N6">
        <v>3</v>
      </c>
      <c r="O6">
        <v>64</v>
      </c>
      <c r="P6">
        <v>4</v>
      </c>
      <c r="Q6">
        <v>1</v>
      </c>
      <c r="R6">
        <v>64</v>
      </c>
      <c r="S6" s="6">
        <f>_xlfn.CEILING.MATH(R6*I6/16)</f>
        <v>16</v>
      </c>
      <c r="T6">
        <v>2</v>
      </c>
      <c r="U6">
        <v>224</v>
      </c>
      <c r="V6">
        <v>224</v>
      </c>
      <c r="W6">
        <v>128</v>
      </c>
      <c r="X6" s="6">
        <f>_xlfn.CEILING.MATH(S6/F6)</f>
        <v>4</v>
      </c>
      <c r="Y6" s="6">
        <f>_xlfn.CEILING.MATH(U6/B6)*_xlfn.CEILING.MATH(V6/C6)</f>
        <v>196</v>
      </c>
      <c r="Z6" s="6">
        <f t="shared" si="1"/>
        <v>1</v>
      </c>
      <c r="AA6" s="6">
        <f>_xlfn.CEILING.MATH(W6/O6)</f>
        <v>2</v>
      </c>
      <c r="AB6" s="6">
        <f>2*(J6/16)*O6*P6*_xlfn.CEILING.MATH(C6/T6)*_xlfn.CEILING.MATH(B6/T6)</f>
        <v>8192</v>
      </c>
      <c r="AC6" s="6">
        <f>Q6*C6*B6*O6*P6</f>
        <v>65536</v>
      </c>
      <c r="AD6" s="6">
        <f>2*(D6*E6*G6*P6*F6)</f>
        <v>10368</v>
      </c>
      <c r="AE6" s="6">
        <f>2*(O6*N6*M6*H6*F6)</f>
        <v>4608</v>
      </c>
      <c r="AF6" s="6">
        <f>2*E6*F6*G6*K6</f>
        <v>144</v>
      </c>
      <c r="AG6" s="6">
        <f>2*L6*M6*N6*F6</f>
        <v>288</v>
      </c>
      <c r="AH6" s="6">
        <f>B6*L6*Q6</f>
        <v>64</v>
      </c>
      <c r="AI6" s="6">
        <f>AC6+AD6+AE6</f>
        <v>80512</v>
      </c>
      <c r="AJ6" s="6">
        <f>AB6*Y6*Z6*AA6+AD6*X6*Y6*Z6*AA6+AE6*X6*Y6*Z6*AA6</f>
        <v>26693632</v>
      </c>
      <c r="AK6">
        <f>F6*M6*L6*G6*N6*B6</f>
        <v>2304</v>
      </c>
      <c r="AL6">
        <f>_xlfn.CEILING.MATH(C6/16)</f>
        <v>1</v>
      </c>
      <c r="AM6">
        <f>O6/L6/16</f>
        <v>1</v>
      </c>
      <c r="AN6">
        <f>AL6*AM6*H6*P6</f>
        <v>4</v>
      </c>
      <c r="AO6">
        <f>AN6*AK6*AA6*Z6*Y6*X6</f>
        <v>14450688</v>
      </c>
      <c r="AQ6" t="s">
        <v>140</v>
      </c>
      <c r="AR6" t="s">
        <v>141</v>
      </c>
    </row>
    <row r="7" spans="1:44" x14ac:dyDescent="0.25">
      <c r="A7" t="s">
        <v>99</v>
      </c>
      <c r="B7">
        <v>16</v>
      </c>
      <c r="C7">
        <v>16</v>
      </c>
      <c r="D7">
        <v>18</v>
      </c>
      <c r="E7">
        <v>18</v>
      </c>
      <c r="F7">
        <v>4</v>
      </c>
      <c r="G7">
        <v>1</v>
      </c>
      <c r="H7">
        <v>1</v>
      </c>
      <c r="I7">
        <v>4</v>
      </c>
      <c r="J7">
        <v>4</v>
      </c>
      <c r="K7">
        <v>1</v>
      </c>
      <c r="L7">
        <v>4</v>
      </c>
      <c r="M7">
        <v>3</v>
      </c>
      <c r="N7">
        <v>3</v>
      </c>
      <c r="O7">
        <v>64</v>
      </c>
      <c r="P7">
        <v>4</v>
      </c>
      <c r="Q7">
        <v>1</v>
      </c>
      <c r="R7">
        <v>128</v>
      </c>
      <c r="S7" s="6">
        <f>_xlfn.CEILING.MATH(R7*I7/16)</f>
        <v>32</v>
      </c>
      <c r="T7">
        <v>1</v>
      </c>
      <c r="U7">
        <v>112</v>
      </c>
      <c r="V7">
        <v>112</v>
      </c>
      <c r="W7">
        <v>128</v>
      </c>
      <c r="X7" s="6">
        <f>_xlfn.CEILING.MATH(S7/F7)</f>
        <v>8</v>
      </c>
      <c r="Y7" s="6">
        <f>_xlfn.CEILING.MATH(U7/B7)*_xlfn.CEILING.MATH(V7/C7)</f>
        <v>49</v>
      </c>
      <c r="Z7" s="6">
        <f t="shared" ref="Z7" si="2">$D$1/P7</f>
        <v>1</v>
      </c>
      <c r="AA7" s="6">
        <f>_xlfn.CEILING.MATH(W7/O7)</f>
        <v>2</v>
      </c>
      <c r="AB7" s="6">
        <f>2*(J7/16)*O7*P7*_xlfn.CEILING.MATH(C7/T7)*_xlfn.CEILING.MATH(B7/T7)</f>
        <v>32768</v>
      </c>
      <c r="AC7" s="6">
        <f>Q7*C7*B7*O7*P7</f>
        <v>65536</v>
      </c>
      <c r="AD7" s="6">
        <f>2*(D7*E7*G7*P7*F7)</f>
        <v>10368</v>
      </c>
      <c r="AE7" s="6">
        <f>2*(O7*N7*M7*H7*F7)</f>
        <v>4608</v>
      </c>
      <c r="AF7" s="6">
        <f>2*E7*F7*G7*K7</f>
        <v>144</v>
      </c>
      <c r="AG7" s="6">
        <f>2*L7*M7*N7*F7</f>
        <v>288</v>
      </c>
      <c r="AH7" s="6">
        <f>B7*L7*Q7</f>
        <v>64</v>
      </c>
      <c r="AI7" s="6">
        <f>AC7+AD7+AE7</f>
        <v>80512</v>
      </c>
      <c r="AJ7" s="6">
        <f>AB7*Y7*Z7*AA7+AD7*X7*Y7*Z7*AA7+AE7*X7*Y7*Z7*AA7</f>
        <v>14952448</v>
      </c>
      <c r="AK7">
        <f>F7*M7*L7*G7*N7*B7</f>
        <v>2304</v>
      </c>
      <c r="AL7">
        <f>_xlfn.CEILING.MATH(C7/16)</f>
        <v>1</v>
      </c>
      <c r="AM7">
        <f>O7/L7/16</f>
        <v>1</v>
      </c>
      <c r="AN7">
        <f>AL7*AM7*H7*P7</f>
        <v>4</v>
      </c>
      <c r="AO7">
        <f>AN7*AK7*AA7*Z7*Y7*X7</f>
        <v>7225344</v>
      </c>
      <c r="AQ7" s="2">
        <f>AJ4/1024/1024</f>
        <v>11.7236328125</v>
      </c>
      <c r="AR7" s="2">
        <f>AO4*5/1000/1000</f>
        <v>18.063359999999999</v>
      </c>
    </row>
    <row r="8" spans="1:44" x14ac:dyDescent="0.25">
      <c r="A8" t="s">
        <v>100</v>
      </c>
      <c r="B8">
        <v>16</v>
      </c>
      <c r="C8">
        <v>16</v>
      </c>
      <c r="D8">
        <v>18</v>
      </c>
      <c r="E8">
        <v>18</v>
      </c>
      <c r="F8">
        <v>4</v>
      </c>
      <c r="G8">
        <v>1</v>
      </c>
      <c r="H8">
        <v>1</v>
      </c>
      <c r="I8">
        <v>4</v>
      </c>
      <c r="J8">
        <v>4</v>
      </c>
      <c r="K8">
        <v>1</v>
      </c>
      <c r="L8">
        <v>4</v>
      </c>
      <c r="M8">
        <v>3</v>
      </c>
      <c r="N8">
        <v>3</v>
      </c>
      <c r="O8">
        <v>64</v>
      </c>
      <c r="P8">
        <v>4</v>
      </c>
      <c r="Q8">
        <v>1</v>
      </c>
      <c r="R8">
        <v>128</v>
      </c>
      <c r="S8" s="6">
        <f>_xlfn.CEILING.MATH(R8*I8/16)</f>
        <v>32</v>
      </c>
      <c r="T8">
        <v>2</v>
      </c>
      <c r="U8">
        <v>112</v>
      </c>
      <c r="V8">
        <v>112</v>
      </c>
      <c r="W8">
        <v>256</v>
      </c>
      <c r="X8" s="6">
        <f>_xlfn.CEILING.MATH(S8/F8)</f>
        <v>8</v>
      </c>
      <c r="Y8" s="6">
        <f>_xlfn.CEILING.MATH(U8/B8)*_xlfn.CEILING.MATH(V8/C8)</f>
        <v>49</v>
      </c>
      <c r="Z8" s="6">
        <f t="shared" ref="Z8" si="3">$D$1/P8</f>
        <v>1</v>
      </c>
      <c r="AA8" s="6">
        <f>_xlfn.CEILING.MATH(W8/O8)</f>
        <v>4</v>
      </c>
      <c r="AB8" s="6">
        <f>2*(J8/16)*O8*P8*_xlfn.CEILING.MATH(C8/T8)*_xlfn.CEILING.MATH(B8/T8)</f>
        <v>8192</v>
      </c>
      <c r="AC8" s="6">
        <f>Q8*C8*B8*O8*P8</f>
        <v>65536</v>
      </c>
      <c r="AD8" s="6">
        <f>2*(D8*E8*G8*P8*F8)</f>
        <v>10368</v>
      </c>
      <c r="AE8" s="6">
        <f>2*(O8*N8*M8*H8*F8)</f>
        <v>4608</v>
      </c>
      <c r="AF8" s="6">
        <f>2*E8*F8*G8*K8</f>
        <v>144</v>
      </c>
      <c r="AG8" s="6">
        <f>2*L8*M8*N8*F8</f>
        <v>288</v>
      </c>
      <c r="AH8" s="6">
        <f>B8*L8*Q8</f>
        <v>64</v>
      </c>
      <c r="AI8" s="6">
        <f>AC8+AD8+AE8</f>
        <v>80512</v>
      </c>
      <c r="AJ8" s="6">
        <f>AB8*Y8*Z8*AA8+AD8*X8*Y8*Z8*AA8+AE8*X8*Y8*Z8*AA8</f>
        <v>25088000</v>
      </c>
      <c r="AK8">
        <f>F8*M8*L8*G8*N8*B8</f>
        <v>2304</v>
      </c>
      <c r="AL8">
        <f>_xlfn.CEILING.MATH(C8/16)</f>
        <v>1</v>
      </c>
      <c r="AM8">
        <f>O8/L8/16</f>
        <v>1</v>
      </c>
      <c r="AN8">
        <f>AL8*AM8*H8*P8</f>
        <v>4</v>
      </c>
      <c r="AO8">
        <f>AN8*AK8*AA8*Z8*Y8*X8</f>
        <v>14450688</v>
      </c>
      <c r="AQ8" s="2">
        <f t="shared" ref="AQ8:AQ24" si="4">AJ5/1024/1024</f>
        <v>17.322265625</v>
      </c>
      <c r="AR8" s="2">
        <f t="shared" ref="AR8:AR20" si="5">AO5*5/1000/1000</f>
        <v>36.126719999999999</v>
      </c>
    </row>
    <row r="9" spans="1:44" x14ac:dyDescent="0.25">
      <c r="A9" t="s">
        <v>101</v>
      </c>
      <c r="B9">
        <v>16</v>
      </c>
      <c r="C9">
        <v>16</v>
      </c>
      <c r="D9">
        <v>18</v>
      </c>
      <c r="E9">
        <v>18</v>
      </c>
      <c r="F9">
        <v>4</v>
      </c>
      <c r="G9">
        <v>1</v>
      </c>
      <c r="H9">
        <v>1</v>
      </c>
      <c r="I9">
        <v>4</v>
      </c>
      <c r="J9">
        <v>4</v>
      </c>
      <c r="K9">
        <v>1</v>
      </c>
      <c r="L9">
        <v>4</v>
      </c>
      <c r="M9">
        <v>3</v>
      </c>
      <c r="N9">
        <v>3</v>
      </c>
      <c r="O9">
        <v>64</v>
      </c>
      <c r="P9">
        <v>4</v>
      </c>
      <c r="Q9">
        <v>1</v>
      </c>
      <c r="R9">
        <v>256</v>
      </c>
      <c r="S9" s="6">
        <f>_xlfn.CEILING.MATH(R9*I9/16)</f>
        <v>64</v>
      </c>
      <c r="T9">
        <v>1</v>
      </c>
      <c r="U9">
        <v>56</v>
      </c>
      <c r="V9">
        <v>56</v>
      </c>
      <c r="W9">
        <v>256</v>
      </c>
      <c r="X9" s="6">
        <f>_xlfn.CEILING.MATH(S9/F9)</f>
        <v>16</v>
      </c>
      <c r="Y9" s="6">
        <f>_xlfn.CEILING.MATH(U9/B9)*_xlfn.CEILING.MATH(V9/C9)</f>
        <v>16</v>
      </c>
      <c r="Z9" s="6">
        <f t="shared" ref="Z9" si="6">$D$1/P9</f>
        <v>1</v>
      </c>
      <c r="AA9" s="6">
        <f>_xlfn.CEILING.MATH(W9/O9)</f>
        <v>4</v>
      </c>
      <c r="AB9" s="6">
        <f>2*(J9/16)*O9*P9*_xlfn.CEILING.MATH(C9/T9)*_xlfn.CEILING.MATH(B9/T9)</f>
        <v>32768</v>
      </c>
      <c r="AC9" s="6">
        <f>Q9*C9*B9*O9*P9</f>
        <v>65536</v>
      </c>
      <c r="AD9" s="6">
        <f>2*(D9*E9*G9*P9*F9)</f>
        <v>10368</v>
      </c>
      <c r="AE9" s="6">
        <f>2*(O9*N9*M9*H9*F9)</f>
        <v>4608</v>
      </c>
      <c r="AF9" s="6">
        <f>2*E9*F9*G9*K9</f>
        <v>144</v>
      </c>
      <c r="AG9" s="6">
        <f>2*L9*M9*N9*F9</f>
        <v>288</v>
      </c>
      <c r="AH9" s="6">
        <f>B9*L9*Q9</f>
        <v>64</v>
      </c>
      <c r="AI9" s="6">
        <f>AC9+AD9+AE9</f>
        <v>80512</v>
      </c>
      <c r="AJ9" s="6">
        <f>AB9*Y9*Z9*AA9+AD9*X9*Y9*Z9*AA9+AE9*X9*Y9*Z9*AA9</f>
        <v>17432576</v>
      </c>
      <c r="AK9">
        <f>F9*M9*L9*G9*N9*B9</f>
        <v>2304</v>
      </c>
      <c r="AL9">
        <f>_xlfn.CEILING.MATH(C9/16)</f>
        <v>1</v>
      </c>
      <c r="AM9">
        <f>O9/L9/16</f>
        <v>1</v>
      </c>
      <c r="AN9">
        <f>AL9*AM9*H9*P9</f>
        <v>4</v>
      </c>
      <c r="AO9">
        <f>AN9*AK9*AA9*Z9*Y9*X9</f>
        <v>9437184</v>
      </c>
      <c r="AQ9" s="2">
        <f t="shared" si="4"/>
        <v>25.45703125</v>
      </c>
      <c r="AR9" s="2">
        <f t="shared" si="5"/>
        <v>72.253439999999998</v>
      </c>
    </row>
    <row r="10" spans="1:44" x14ac:dyDescent="0.25">
      <c r="A10" t="s">
        <v>102</v>
      </c>
      <c r="B10">
        <v>16</v>
      </c>
      <c r="C10">
        <v>16</v>
      </c>
      <c r="D10">
        <v>18</v>
      </c>
      <c r="E10">
        <v>18</v>
      </c>
      <c r="F10">
        <v>4</v>
      </c>
      <c r="G10">
        <v>1</v>
      </c>
      <c r="H10">
        <v>1</v>
      </c>
      <c r="I10">
        <v>4</v>
      </c>
      <c r="J10">
        <v>4</v>
      </c>
      <c r="K10">
        <v>1</v>
      </c>
      <c r="L10">
        <v>4</v>
      </c>
      <c r="M10">
        <v>3</v>
      </c>
      <c r="N10">
        <v>3</v>
      </c>
      <c r="O10">
        <v>64</v>
      </c>
      <c r="P10">
        <v>4</v>
      </c>
      <c r="Q10">
        <v>1</v>
      </c>
      <c r="R10">
        <v>256</v>
      </c>
      <c r="S10" s="6">
        <f>_xlfn.CEILING.MATH(R10*I10/16)</f>
        <v>64</v>
      </c>
      <c r="T10">
        <v>1</v>
      </c>
      <c r="U10">
        <v>56</v>
      </c>
      <c r="V10">
        <v>56</v>
      </c>
      <c r="W10">
        <v>256</v>
      </c>
      <c r="X10" s="6">
        <f>_xlfn.CEILING.MATH(S10/F10)</f>
        <v>16</v>
      </c>
      <c r="Y10" s="6">
        <f>_xlfn.CEILING.MATH(U10/B10)*_xlfn.CEILING.MATH(V10/C10)</f>
        <v>16</v>
      </c>
      <c r="Z10" s="6">
        <f t="shared" ref="Z10" si="7">$D$1/P10</f>
        <v>1</v>
      </c>
      <c r="AA10" s="6">
        <f>_xlfn.CEILING.MATH(W10/O10)</f>
        <v>4</v>
      </c>
      <c r="AB10" s="6">
        <f>2*(J10/16)*O10*P10*_xlfn.CEILING.MATH(C10/T10)*_xlfn.CEILING.MATH(B10/T10)</f>
        <v>32768</v>
      </c>
      <c r="AC10" s="6">
        <f>Q10*C10*B10*O10*P10</f>
        <v>65536</v>
      </c>
      <c r="AD10" s="6">
        <f>2*(D10*E10*G10*P10*F10)</f>
        <v>10368</v>
      </c>
      <c r="AE10" s="6">
        <f>2*(O10*N10*M10*H10*F10)</f>
        <v>4608</v>
      </c>
      <c r="AF10" s="6">
        <f>2*E10*F10*G10*K10</f>
        <v>144</v>
      </c>
      <c r="AG10" s="6">
        <f>2*L10*M10*N10*F10</f>
        <v>288</v>
      </c>
      <c r="AH10" s="6">
        <f>B10*L10*Q10</f>
        <v>64</v>
      </c>
      <c r="AI10" s="6">
        <f>AC10+AD10+AE10</f>
        <v>80512</v>
      </c>
      <c r="AJ10" s="6">
        <f>AB10*Y10*Z10*AA10+AD10*X10*Y10*Z10*AA10+AE10*X10*Y10*Z10*AA10</f>
        <v>17432576</v>
      </c>
      <c r="AK10">
        <f>F10*M10*L10*G10*N10*B10</f>
        <v>2304</v>
      </c>
      <c r="AL10">
        <f>_xlfn.CEILING.MATH(C10/16)</f>
        <v>1</v>
      </c>
      <c r="AM10">
        <f>O10/L10/16</f>
        <v>1</v>
      </c>
      <c r="AN10">
        <f>AL10*AM10*H10*P10</f>
        <v>4</v>
      </c>
      <c r="AO10">
        <f>AN10*AK10*AA10*Z10*Y10*X10</f>
        <v>9437184</v>
      </c>
      <c r="AQ10" s="2">
        <f t="shared" si="4"/>
        <v>14.259765625</v>
      </c>
      <c r="AR10" s="2">
        <f t="shared" si="5"/>
        <v>36.126719999999999</v>
      </c>
    </row>
    <row r="11" spans="1:44" x14ac:dyDescent="0.25">
      <c r="A11" t="s">
        <v>103</v>
      </c>
      <c r="B11">
        <v>16</v>
      </c>
      <c r="C11">
        <v>16</v>
      </c>
      <c r="D11">
        <v>18</v>
      </c>
      <c r="E11">
        <v>18</v>
      </c>
      <c r="F11">
        <v>4</v>
      </c>
      <c r="G11">
        <v>1</v>
      </c>
      <c r="H11">
        <v>1</v>
      </c>
      <c r="I11">
        <v>4</v>
      </c>
      <c r="J11">
        <v>4</v>
      </c>
      <c r="K11">
        <v>1</v>
      </c>
      <c r="L11">
        <v>4</v>
      </c>
      <c r="M11">
        <v>3</v>
      </c>
      <c r="N11">
        <v>3</v>
      </c>
      <c r="O11">
        <v>64</v>
      </c>
      <c r="P11">
        <v>4</v>
      </c>
      <c r="Q11">
        <v>1</v>
      </c>
      <c r="R11">
        <v>256</v>
      </c>
      <c r="S11" s="6">
        <f>_xlfn.CEILING.MATH(R11*I11/16)</f>
        <v>64</v>
      </c>
      <c r="T11">
        <v>2</v>
      </c>
      <c r="U11">
        <v>56</v>
      </c>
      <c r="V11">
        <v>56</v>
      </c>
      <c r="W11">
        <v>512</v>
      </c>
      <c r="X11" s="6">
        <f>_xlfn.CEILING.MATH(S11/F11)</f>
        <v>16</v>
      </c>
      <c r="Y11" s="6">
        <f>_xlfn.CEILING.MATH(U11/B11)*_xlfn.CEILING.MATH(V11/C11)</f>
        <v>16</v>
      </c>
      <c r="Z11" s="6">
        <f t="shared" ref="Z11" si="8">$D$1/P11</f>
        <v>1</v>
      </c>
      <c r="AA11" s="6">
        <f>_xlfn.CEILING.MATH(W11/O11)</f>
        <v>8</v>
      </c>
      <c r="AB11" s="6">
        <f>2*(J11/16)*O11*P11*_xlfn.CEILING.MATH(C11/T11)*_xlfn.CEILING.MATH(B11/T11)</f>
        <v>8192</v>
      </c>
      <c r="AC11" s="6">
        <f>Q11*C11*B11*O11*P11</f>
        <v>65536</v>
      </c>
      <c r="AD11" s="6">
        <f>2*(D11*E11*G11*P11*F11)</f>
        <v>10368</v>
      </c>
      <c r="AE11" s="6">
        <f>2*(O11*N11*M11*H11*F11)</f>
        <v>4608</v>
      </c>
      <c r="AF11" s="6">
        <f>2*E11*F11*G11*K11</f>
        <v>144</v>
      </c>
      <c r="AG11" s="6">
        <f>2*L11*M11*N11*F11</f>
        <v>288</v>
      </c>
      <c r="AH11" s="6">
        <f>B11*L11*Q11</f>
        <v>64</v>
      </c>
      <c r="AI11" s="6">
        <f>AC11+AD11+AE11</f>
        <v>80512</v>
      </c>
      <c r="AJ11" s="6">
        <f>AB11*Y11*Z11*AA11+AD11*X11*Y11*Z11*AA11+AE11*X11*Y11*Z11*AA11</f>
        <v>31719424</v>
      </c>
      <c r="AK11">
        <f>F11*M11*L11*G11*N11*B11</f>
        <v>2304</v>
      </c>
      <c r="AL11">
        <f>_xlfn.CEILING.MATH(C11/16)</f>
        <v>1</v>
      </c>
      <c r="AM11">
        <f>O11/L11/16</f>
        <v>1</v>
      </c>
      <c r="AN11">
        <f>AL11*AM11*H11*P11</f>
        <v>4</v>
      </c>
      <c r="AO11">
        <f>AN11*AK11*AA11*Z11*Y11*X11</f>
        <v>18874368</v>
      </c>
      <c r="AQ11" s="2">
        <f t="shared" si="4"/>
        <v>23.92578125</v>
      </c>
      <c r="AR11" s="2">
        <f t="shared" si="5"/>
        <v>72.253439999999998</v>
      </c>
    </row>
    <row r="12" spans="1:44" x14ac:dyDescent="0.25">
      <c r="A12" t="s">
        <v>104</v>
      </c>
      <c r="B12">
        <v>16</v>
      </c>
      <c r="C12">
        <v>16</v>
      </c>
      <c r="D12">
        <v>18</v>
      </c>
      <c r="E12">
        <v>18</v>
      </c>
      <c r="F12">
        <v>4</v>
      </c>
      <c r="G12">
        <v>1</v>
      </c>
      <c r="H12">
        <v>1</v>
      </c>
      <c r="I12">
        <v>4</v>
      </c>
      <c r="J12">
        <v>4</v>
      </c>
      <c r="K12">
        <v>1</v>
      </c>
      <c r="L12">
        <v>4</v>
      </c>
      <c r="M12">
        <v>3</v>
      </c>
      <c r="N12">
        <v>3</v>
      </c>
      <c r="O12">
        <v>64</v>
      </c>
      <c r="P12">
        <v>4</v>
      </c>
      <c r="Q12">
        <v>1</v>
      </c>
      <c r="R12">
        <v>512</v>
      </c>
      <c r="S12" s="6">
        <f>_xlfn.CEILING.MATH(R12*I12/16)</f>
        <v>128</v>
      </c>
      <c r="T12">
        <v>1</v>
      </c>
      <c r="U12">
        <v>28</v>
      </c>
      <c r="V12">
        <v>28</v>
      </c>
      <c r="W12">
        <v>512</v>
      </c>
      <c r="X12" s="6">
        <f>_xlfn.CEILING.MATH(S12/F12)</f>
        <v>32</v>
      </c>
      <c r="Y12" s="6">
        <f>_xlfn.CEILING.MATH(U12/B12)*_xlfn.CEILING.MATH(V12/C12)</f>
        <v>4</v>
      </c>
      <c r="Z12" s="6">
        <f t="shared" ref="Z12:Z13" si="9">$D$1/P12</f>
        <v>1</v>
      </c>
      <c r="AA12" s="6">
        <f>_xlfn.CEILING.MATH(W12/O12)</f>
        <v>8</v>
      </c>
      <c r="AB12" s="6">
        <f>2*(J12/16)*O12*P12*_xlfn.CEILING.MATH(C12/T12)*_xlfn.CEILING.MATH(B12/T12)</f>
        <v>32768</v>
      </c>
      <c r="AC12" s="6">
        <f>Q12*C12*B12*O12*P12</f>
        <v>65536</v>
      </c>
      <c r="AD12" s="6">
        <f>2*(D12*E12*G12*P12*F12)</f>
        <v>10368</v>
      </c>
      <c r="AE12" s="6">
        <f>2*(O12*N12*M12*H12*F12)</f>
        <v>4608</v>
      </c>
      <c r="AF12" s="6">
        <f>2*E12*F12*G12*K12</f>
        <v>144</v>
      </c>
      <c r="AG12" s="6">
        <f>2*L12*M12*N12*F12</f>
        <v>288</v>
      </c>
      <c r="AH12" s="6">
        <f>B12*L12*Q12</f>
        <v>64</v>
      </c>
      <c r="AI12" s="6">
        <f>AC12+AD12+AE12</f>
        <v>80512</v>
      </c>
      <c r="AJ12" s="6">
        <f>AB12*Y12*Z12*AA12+AD12*X12*Y12*Z12*AA12+AE12*X12*Y12*Z12*AA12</f>
        <v>16384000</v>
      </c>
      <c r="AK12">
        <f>F12*M12*L12*G12*N12*B12</f>
        <v>2304</v>
      </c>
      <c r="AL12">
        <f>_xlfn.CEILING.MATH(C12/16)</f>
        <v>1</v>
      </c>
      <c r="AM12">
        <f>O12/L12/16</f>
        <v>1</v>
      </c>
      <c r="AN12">
        <f>AL12*AM12*H12*P12</f>
        <v>4</v>
      </c>
      <c r="AO12">
        <f>AN12*AK12*AA12*Z12*Y12*X12</f>
        <v>9437184</v>
      </c>
      <c r="AQ12" s="2">
        <f t="shared" si="4"/>
        <v>16.625</v>
      </c>
      <c r="AR12" s="2">
        <f t="shared" si="5"/>
        <v>47.185919999999996</v>
      </c>
    </row>
    <row r="13" spans="1:44" x14ac:dyDescent="0.25">
      <c r="A13" t="s">
        <v>105</v>
      </c>
      <c r="B13">
        <v>16</v>
      </c>
      <c r="C13">
        <v>16</v>
      </c>
      <c r="D13">
        <v>18</v>
      </c>
      <c r="E13">
        <v>18</v>
      </c>
      <c r="F13">
        <v>4</v>
      </c>
      <c r="G13">
        <v>1</v>
      </c>
      <c r="H13">
        <v>1</v>
      </c>
      <c r="I13">
        <v>4</v>
      </c>
      <c r="J13">
        <v>4</v>
      </c>
      <c r="K13">
        <v>1</v>
      </c>
      <c r="L13">
        <v>4</v>
      </c>
      <c r="M13">
        <v>3</v>
      </c>
      <c r="N13">
        <v>3</v>
      </c>
      <c r="O13">
        <v>64</v>
      </c>
      <c r="P13">
        <v>4</v>
      </c>
      <c r="Q13">
        <v>1</v>
      </c>
      <c r="R13">
        <v>512</v>
      </c>
      <c r="S13" s="6">
        <f>_xlfn.CEILING.MATH(R13*I13/16)</f>
        <v>128</v>
      </c>
      <c r="T13">
        <v>1</v>
      </c>
      <c r="U13">
        <v>28</v>
      </c>
      <c r="V13">
        <v>28</v>
      </c>
      <c r="W13">
        <v>512</v>
      </c>
      <c r="X13" s="6">
        <f>_xlfn.CEILING.MATH(S13/F13)</f>
        <v>32</v>
      </c>
      <c r="Y13" s="6">
        <f>_xlfn.CEILING.MATH(U13/B13)*_xlfn.CEILING.MATH(V13/C13)</f>
        <v>4</v>
      </c>
      <c r="Z13" s="6">
        <f t="shared" si="9"/>
        <v>1</v>
      </c>
      <c r="AA13" s="6">
        <f>_xlfn.CEILING.MATH(W13/O13)</f>
        <v>8</v>
      </c>
      <c r="AB13" s="6">
        <f>2*(J13/16)*O13*P13*_xlfn.CEILING.MATH(C13/T13)*_xlfn.CEILING.MATH(B13/T13)</f>
        <v>32768</v>
      </c>
      <c r="AC13" s="6">
        <f>Q13*C13*B13*O13*P13</f>
        <v>65536</v>
      </c>
      <c r="AD13" s="6">
        <f>2*(D13*E13*G13*P13*F13)</f>
        <v>10368</v>
      </c>
      <c r="AE13" s="6">
        <f>2*(O13*N13*M13*H13*F13)</f>
        <v>4608</v>
      </c>
      <c r="AF13" s="6">
        <f>2*E13*F13*G13*K13</f>
        <v>144</v>
      </c>
      <c r="AG13" s="6">
        <f>2*L13*M13*N13*F13</f>
        <v>288</v>
      </c>
      <c r="AH13" s="6">
        <f>B13*L13*Q13</f>
        <v>64</v>
      </c>
      <c r="AI13" s="6">
        <f>AC13+AD13+AE13</f>
        <v>80512</v>
      </c>
      <c r="AJ13" s="6">
        <f>AB13*Y13*Z13*AA13+AD13*X13*Y13*Z13*AA13+AE13*X13*Y13*Z13*AA13</f>
        <v>16384000</v>
      </c>
      <c r="AK13">
        <f>F13*M13*L13*G13*N13*B13</f>
        <v>2304</v>
      </c>
      <c r="AL13">
        <f>_xlfn.CEILING.MATH(C13/16)</f>
        <v>1</v>
      </c>
      <c r="AM13">
        <f>O13/L13/16</f>
        <v>1</v>
      </c>
      <c r="AN13">
        <f>AL13*AM13*H13*P13</f>
        <v>4</v>
      </c>
      <c r="AO13">
        <f>AN13*AK13*AA13*Z13*Y13*X13</f>
        <v>9437184</v>
      </c>
      <c r="AQ13" s="2">
        <f t="shared" si="4"/>
        <v>16.625</v>
      </c>
      <c r="AR13" s="2">
        <f t="shared" si="5"/>
        <v>47.185919999999996</v>
      </c>
    </row>
    <row r="14" spans="1:44" x14ac:dyDescent="0.25">
      <c r="A14" t="s">
        <v>106</v>
      </c>
      <c r="B14">
        <v>15</v>
      </c>
      <c r="C14">
        <v>15</v>
      </c>
      <c r="D14">
        <v>18</v>
      </c>
      <c r="E14">
        <v>18</v>
      </c>
      <c r="F14">
        <v>4</v>
      </c>
      <c r="G14">
        <v>1</v>
      </c>
      <c r="H14">
        <v>1</v>
      </c>
      <c r="I14">
        <v>4</v>
      </c>
      <c r="J14">
        <v>4</v>
      </c>
      <c r="K14">
        <v>1</v>
      </c>
      <c r="L14">
        <v>4</v>
      </c>
      <c r="M14">
        <v>3</v>
      </c>
      <c r="N14">
        <v>3</v>
      </c>
      <c r="O14">
        <v>64</v>
      </c>
      <c r="P14">
        <v>4</v>
      </c>
      <c r="Q14">
        <v>1</v>
      </c>
      <c r="R14">
        <v>512</v>
      </c>
      <c r="S14" s="6">
        <f>_xlfn.CEILING.MATH(R14*I14/16)</f>
        <v>128</v>
      </c>
      <c r="T14">
        <v>2</v>
      </c>
      <c r="U14">
        <v>28</v>
      </c>
      <c r="V14">
        <v>28</v>
      </c>
      <c r="W14">
        <v>512</v>
      </c>
      <c r="X14" s="6">
        <f>_xlfn.CEILING.MATH(S14/F14)</f>
        <v>32</v>
      </c>
      <c r="Y14" s="6">
        <f>_xlfn.CEILING.MATH(U14/B14)*_xlfn.CEILING.MATH(V14/C14)</f>
        <v>4</v>
      </c>
      <c r="Z14" s="6">
        <f t="shared" ref="Z14:Z16" si="10">$D$1/P14</f>
        <v>1</v>
      </c>
      <c r="AA14" s="6">
        <f>_xlfn.CEILING.MATH(W14/O14)</f>
        <v>8</v>
      </c>
      <c r="AB14" s="6">
        <f>2*(J14/16)*O14*P14*_xlfn.CEILING.MATH(C14/T14)*_xlfn.CEILING.MATH(B14/T14)</f>
        <v>8192</v>
      </c>
      <c r="AC14" s="6">
        <f>Q14*C14*B14*O14*P14</f>
        <v>57600</v>
      </c>
      <c r="AD14" s="6">
        <f>2*(D14*E14*G14*P14*F14)</f>
        <v>10368</v>
      </c>
      <c r="AE14" s="6">
        <f>2*(O14*N14*M14*H14*F14)</f>
        <v>4608</v>
      </c>
      <c r="AF14" s="6">
        <f>2*E14*F14*G14*K14</f>
        <v>144</v>
      </c>
      <c r="AG14" s="6">
        <f>2*L14*M14*N14*F14</f>
        <v>288</v>
      </c>
      <c r="AH14" s="6">
        <f>B14*L14*Q14</f>
        <v>60</v>
      </c>
      <c r="AI14" s="6">
        <f>AC14+AD14+AE14</f>
        <v>72576</v>
      </c>
      <c r="AJ14" s="6">
        <f>AB14*Y14*Z14*AA14+AD14*X14*Y14*Z14*AA14+AE14*X14*Y14*Z14*AA14</f>
        <v>15597568</v>
      </c>
      <c r="AK14">
        <f>F14*M14*L14*G14*N14*B14</f>
        <v>2160</v>
      </c>
      <c r="AL14">
        <f>_xlfn.CEILING.MATH(C14/16)</f>
        <v>1</v>
      </c>
      <c r="AM14">
        <f>O14/L14/16</f>
        <v>1</v>
      </c>
      <c r="AN14">
        <f>AL14*AM14*H14*P14</f>
        <v>4</v>
      </c>
      <c r="AO14">
        <f>AN14*AK14*AA14*Z14*Y14*X14</f>
        <v>8847360</v>
      </c>
      <c r="AQ14" s="2">
        <f t="shared" si="4"/>
        <v>30.25</v>
      </c>
      <c r="AR14" s="2">
        <f t="shared" si="5"/>
        <v>94.371839999999992</v>
      </c>
    </row>
    <row r="15" spans="1:44" x14ac:dyDescent="0.25">
      <c r="A15" t="s">
        <v>107</v>
      </c>
      <c r="B15">
        <v>14</v>
      </c>
      <c r="C15">
        <v>14</v>
      </c>
      <c r="D15">
        <v>18</v>
      </c>
      <c r="E15">
        <v>18</v>
      </c>
      <c r="F15">
        <v>4</v>
      </c>
      <c r="G15">
        <v>1</v>
      </c>
      <c r="H15">
        <v>1</v>
      </c>
      <c r="I15">
        <v>4</v>
      </c>
      <c r="J15">
        <v>4</v>
      </c>
      <c r="K15">
        <v>1</v>
      </c>
      <c r="L15">
        <v>4</v>
      </c>
      <c r="M15">
        <v>3</v>
      </c>
      <c r="N15">
        <v>3</v>
      </c>
      <c r="O15">
        <v>64</v>
      </c>
      <c r="P15">
        <v>4</v>
      </c>
      <c r="Q15">
        <v>1</v>
      </c>
      <c r="R15">
        <v>512</v>
      </c>
      <c r="S15" s="6">
        <f>_xlfn.CEILING.MATH(R15*I15/16)</f>
        <v>128</v>
      </c>
      <c r="T15">
        <v>1</v>
      </c>
      <c r="U15">
        <v>14</v>
      </c>
      <c r="V15">
        <v>14</v>
      </c>
      <c r="W15">
        <v>512</v>
      </c>
      <c r="X15" s="6">
        <f>_xlfn.CEILING.MATH(S15/F15)</f>
        <v>32</v>
      </c>
      <c r="Y15" s="6">
        <f>_xlfn.CEILING.MATH(U15/B15)*_xlfn.CEILING.MATH(V15/C15)</f>
        <v>1</v>
      </c>
      <c r="Z15" s="6">
        <f t="shared" si="10"/>
        <v>1</v>
      </c>
      <c r="AA15" s="6">
        <f>_xlfn.CEILING.MATH(W15/O15)</f>
        <v>8</v>
      </c>
      <c r="AB15" s="6">
        <f>2*(J15/16)*O15*P15*_xlfn.CEILING.MATH(C15/T15)*_xlfn.CEILING.MATH(B15/T15)</f>
        <v>25088</v>
      </c>
      <c r="AC15" s="6">
        <f>Q15*C15*B15*O15*P15</f>
        <v>50176</v>
      </c>
      <c r="AD15" s="6">
        <f>2*(D15*E15*G15*P15*F15)</f>
        <v>10368</v>
      </c>
      <c r="AE15" s="6">
        <f>2*(O15*N15*M15*H15*F15)</f>
        <v>4608</v>
      </c>
      <c r="AF15" s="6">
        <f>2*E15*F15*G15*K15</f>
        <v>144</v>
      </c>
      <c r="AG15" s="6">
        <f>2*L15*M15*N15*F15</f>
        <v>288</v>
      </c>
      <c r="AH15" s="6">
        <f>B15*L15*Q15</f>
        <v>56</v>
      </c>
      <c r="AI15" s="6">
        <f>AC15+AD15+AE15</f>
        <v>65152</v>
      </c>
      <c r="AJ15" s="6">
        <f>AB15*Y15*Z15*AA15+AD15*X15*Y15*Z15*AA15+AE15*X15*Y15*Z15*AA15</f>
        <v>4034560</v>
      </c>
      <c r="AK15">
        <f>F15*M15*L15*G15*N15*B15</f>
        <v>2016</v>
      </c>
      <c r="AL15">
        <f>_xlfn.CEILING.MATH(C15/16)</f>
        <v>1</v>
      </c>
      <c r="AM15">
        <f>O15/L15/16</f>
        <v>1</v>
      </c>
      <c r="AN15">
        <f>AL15*AM15*H15*P15</f>
        <v>4</v>
      </c>
      <c r="AO15">
        <f>AN15*AK15*AA15*Z15*Y15*X15</f>
        <v>2064384</v>
      </c>
      <c r="AQ15" s="2">
        <f t="shared" si="4"/>
        <v>15.625</v>
      </c>
      <c r="AR15" s="2">
        <f t="shared" si="5"/>
        <v>47.185919999999996</v>
      </c>
    </row>
    <row r="16" spans="1:44" x14ac:dyDescent="0.25">
      <c r="A16" t="s">
        <v>108</v>
      </c>
      <c r="B16">
        <v>14</v>
      </c>
      <c r="C16">
        <v>14</v>
      </c>
      <c r="D16">
        <v>18</v>
      </c>
      <c r="E16">
        <v>18</v>
      </c>
      <c r="F16">
        <v>4</v>
      </c>
      <c r="G16">
        <v>1</v>
      </c>
      <c r="H16">
        <v>1</v>
      </c>
      <c r="I16">
        <v>4</v>
      </c>
      <c r="J16">
        <v>4</v>
      </c>
      <c r="K16">
        <v>1</v>
      </c>
      <c r="L16">
        <v>4</v>
      </c>
      <c r="M16">
        <v>3</v>
      </c>
      <c r="N16">
        <v>3</v>
      </c>
      <c r="O16">
        <v>64</v>
      </c>
      <c r="P16">
        <v>4</v>
      </c>
      <c r="Q16">
        <v>1</v>
      </c>
      <c r="R16">
        <v>512</v>
      </c>
      <c r="S16" s="6">
        <f>_xlfn.CEILING.MATH(R16*I16/16)</f>
        <v>128</v>
      </c>
      <c r="T16">
        <v>1</v>
      </c>
      <c r="U16">
        <v>14</v>
      </c>
      <c r="V16">
        <v>14</v>
      </c>
      <c r="W16">
        <v>512</v>
      </c>
      <c r="X16" s="6">
        <f>_xlfn.CEILING.MATH(S16/F16)</f>
        <v>32</v>
      </c>
      <c r="Y16" s="6">
        <f>_xlfn.CEILING.MATH(U16/B16)*_xlfn.CEILING.MATH(V16/C16)</f>
        <v>1</v>
      </c>
      <c r="Z16" s="6">
        <f t="shared" si="10"/>
        <v>1</v>
      </c>
      <c r="AA16" s="6">
        <f>_xlfn.CEILING.MATH(W16/O16)</f>
        <v>8</v>
      </c>
      <c r="AB16" s="6">
        <f>2*(J16/16)*O16*P16*_xlfn.CEILING.MATH(C16/T16)*_xlfn.CEILING.MATH(B16/T16)</f>
        <v>25088</v>
      </c>
      <c r="AC16" s="6">
        <f>Q16*C16*B16*O16*P16</f>
        <v>50176</v>
      </c>
      <c r="AD16" s="6">
        <f>2*(D16*E16*G16*P16*F16)</f>
        <v>10368</v>
      </c>
      <c r="AE16" s="6">
        <f>2*(O16*N16*M16*H16*F16)</f>
        <v>4608</v>
      </c>
      <c r="AF16" s="6">
        <f>2*E16*F16*G16*K16</f>
        <v>144</v>
      </c>
      <c r="AG16" s="6">
        <f>2*L16*M16*N16*F16</f>
        <v>288</v>
      </c>
      <c r="AH16" s="6">
        <f>B16*L16*Q16</f>
        <v>56</v>
      </c>
      <c r="AI16" s="6">
        <f>AC16+AD16+AE16</f>
        <v>65152</v>
      </c>
      <c r="AJ16" s="6">
        <f>AB16*Y16*Z16*AA16+AD16*X16*Y16*Z16*AA16+AE16*X16*Y16*Z16*AA16</f>
        <v>4034560</v>
      </c>
      <c r="AK16">
        <f>F16*M16*L16*G16*N16*B16</f>
        <v>2016</v>
      </c>
      <c r="AL16">
        <f>_xlfn.CEILING.MATH(C16/16)</f>
        <v>1</v>
      </c>
      <c r="AM16">
        <f>O16/L16/16</f>
        <v>1</v>
      </c>
      <c r="AN16">
        <f>AL16*AM16*H16*P16</f>
        <v>4</v>
      </c>
      <c r="AO16">
        <f>AN16*AK16*AA16*Z16*Y16*X16</f>
        <v>2064384</v>
      </c>
      <c r="AQ16" s="2">
        <f t="shared" si="4"/>
        <v>15.625</v>
      </c>
      <c r="AR16" s="2">
        <f t="shared" si="5"/>
        <v>47.185919999999996</v>
      </c>
    </row>
    <row r="17" spans="20:44" x14ac:dyDescent="0.25">
      <c r="AQ17" s="2">
        <f t="shared" si="4"/>
        <v>14.875</v>
      </c>
      <c r="AR17" s="2">
        <f t="shared" si="5"/>
        <v>44.236800000000002</v>
      </c>
    </row>
    <row r="18" spans="20:44" x14ac:dyDescent="0.25">
      <c r="AQ18" s="2">
        <f t="shared" si="4"/>
        <v>3.84765625</v>
      </c>
      <c r="AR18" s="2">
        <f t="shared" si="5"/>
        <v>10.32192</v>
      </c>
    </row>
    <row r="19" spans="20:44" x14ac:dyDescent="0.25">
      <c r="T19" t="s">
        <v>130</v>
      </c>
      <c r="U19" t="s">
        <v>131</v>
      </c>
      <c r="X19" t="s">
        <v>129</v>
      </c>
      <c r="AQ19" s="2">
        <f t="shared" si="4"/>
        <v>3.84765625</v>
      </c>
      <c r="AR19" s="2">
        <f t="shared" si="5"/>
        <v>10.32192</v>
      </c>
    </row>
    <row r="20" spans="20:44" x14ac:dyDescent="0.25">
      <c r="T20">
        <f>SUM(AO4:AO16)*5/1000/1000/1000</f>
        <v>0.58281983999999998</v>
      </c>
      <c r="U20">
        <f>D1*1/T20</f>
        <v>6.8631843418370932</v>
      </c>
      <c r="W20">
        <f>41.9*16*SUM(AO4:AO13)+(41.9*15+1.87)*vgg!AO14+(41.9*14+2*1.87)*SUM(vgg!AO15:AO16)</f>
        <v>77459775160.319992</v>
      </c>
      <c r="X20">
        <f>W20/SUM(AO4:AO16)</f>
        <v>664.52589500316253</v>
      </c>
      <c r="AP20" t="s">
        <v>64</v>
      </c>
      <c r="AQ20" s="2">
        <f>SUM(AQ7:AQ19)</f>
        <v>210.0087890625</v>
      </c>
      <c r="AR20" s="2">
        <f>SUM(AR7:AR19)</f>
        <v>582.81984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8"/>
  <sheetViews>
    <sheetView tabSelected="1" topLeftCell="A2" zoomScaleNormal="100" workbookViewId="0">
      <selection activeCell="AG33" sqref="AG33"/>
    </sheetView>
  </sheetViews>
  <sheetFormatPr defaultRowHeight="15.75" x14ac:dyDescent="0.25"/>
  <cols>
    <col min="1" max="1" width="14.42578125" customWidth="1"/>
    <col min="2" max="22" width="5.7109375" customWidth="1"/>
    <col min="24" max="24" width="13" bestFit="1" customWidth="1"/>
  </cols>
  <sheetData>
    <row r="2" spans="1:41" x14ac:dyDescent="0.25">
      <c r="C2" t="s">
        <v>71</v>
      </c>
      <c r="D2">
        <v>4</v>
      </c>
    </row>
    <row r="4" spans="1:41" x14ac:dyDescent="0.25">
      <c r="B4" t="s">
        <v>7</v>
      </c>
      <c r="C4" t="s">
        <v>8</v>
      </c>
      <c r="D4" t="s">
        <v>31</v>
      </c>
      <c r="E4" t="s">
        <v>32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16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28</v>
      </c>
      <c r="S4" t="s">
        <v>29</v>
      </c>
      <c r="T4" t="s">
        <v>33</v>
      </c>
      <c r="U4" t="s">
        <v>34</v>
      </c>
      <c r="V4" t="s">
        <v>38</v>
      </c>
      <c r="W4" t="s">
        <v>37</v>
      </c>
      <c r="X4" t="s">
        <v>35</v>
      </c>
      <c r="Y4" t="s">
        <v>36</v>
      </c>
      <c r="Z4" t="s">
        <v>39</v>
      </c>
      <c r="AA4" t="s">
        <v>26</v>
      </c>
      <c r="AB4" t="s">
        <v>25</v>
      </c>
      <c r="AC4" t="s">
        <v>24</v>
      </c>
      <c r="AD4" t="s">
        <v>23</v>
      </c>
      <c r="AE4" t="s">
        <v>27</v>
      </c>
      <c r="AF4" t="s">
        <v>15</v>
      </c>
      <c r="AG4" t="s">
        <v>46</v>
      </c>
      <c r="AH4" t="s">
        <v>17</v>
      </c>
      <c r="AI4" t="s">
        <v>30</v>
      </c>
      <c r="AJ4" t="s">
        <v>48</v>
      </c>
      <c r="AK4" t="s">
        <v>51</v>
      </c>
      <c r="AL4" t="s">
        <v>50</v>
      </c>
      <c r="AM4" t="s">
        <v>49</v>
      </c>
      <c r="AN4" t="s">
        <v>52</v>
      </c>
      <c r="AO4" t="s">
        <v>67</v>
      </c>
    </row>
    <row r="5" spans="1:41" x14ac:dyDescent="0.25">
      <c r="A5" t="s">
        <v>41</v>
      </c>
      <c r="B5">
        <v>14</v>
      </c>
      <c r="C5">
        <v>14</v>
      </c>
      <c r="D5">
        <v>63</v>
      </c>
      <c r="E5">
        <v>63</v>
      </c>
      <c r="F5">
        <v>1</v>
      </c>
      <c r="G5">
        <v>1</v>
      </c>
      <c r="H5">
        <v>1</v>
      </c>
      <c r="I5">
        <v>8</v>
      </c>
      <c r="J5">
        <v>8</v>
      </c>
      <c r="K5">
        <v>4</v>
      </c>
      <c r="L5">
        <v>2</v>
      </c>
      <c r="M5">
        <v>11</v>
      </c>
      <c r="N5">
        <v>11</v>
      </c>
      <c r="O5">
        <v>64</v>
      </c>
      <c r="P5">
        <v>2</v>
      </c>
      <c r="Q5">
        <v>2</v>
      </c>
      <c r="R5">
        <v>3</v>
      </c>
      <c r="S5" s="6">
        <f>_xlfn.CEILING.MATH(R5*I5/16)</f>
        <v>2</v>
      </c>
      <c r="T5">
        <v>55</v>
      </c>
      <c r="U5">
        <v>55</v>
      </c>
      <c r="V5">
        <v>64</v>
      </c>
      <c r="W5" s="6">
        <f>_xlfn.CEILING.MATH(S5/F5)</f>
        <v>2</v>
      </c>
      <c r="X5" s="6">
        <f>_xlfn.CEILING.MATH(T5/B5)*_xlfn.CEILING.MATH(U5/C5)</f>
        <v>16</v>
      </c>
      <c r="Y5" s="6">
        <f>$D$2/P5</f>
        <v>2</v>
      </c>
      <c r="Z5" s="6">
        <f>_xlfn.CEILING.MATH(V5/O5)</f>
        <v>1</v>
      </c>
      <c r="AA5" s="6">
        <f>2*(J5/16)*O5*C5*B5*P5</f>
        <v>25088</v>
      </c>
      <c r="AB5" s="6">
        <f>Q5*C5*B5*O5*P5</f>
        <v>50176</v>
      </c>
      <c r="AC5" s="6">
        <f>2*(D5*E5*G5*P5*F5)</f>
        <v>15876</v>
      </c>
      <c r="AD5" s="6">
        <f>2*(O5*N5*M5*H5*F5)</f>
        <v>15488</v>
      </c>
      <c r="AE5" s="6">
        <f>2*E5*F5*G5*K5</f>
        <v>504</v>
      </c>
      <c r="AF5" s="6">
        <f>2*L5*M5*N5*F5</f>
        <v>484</v>
      </c>
      <c r="AG5" s="6">
        <f>B5*L5*Q5</f>
        <v>56</v>
      </c>
      <c r="AH5" s="6">
        <f>AB5+AC5+AD5</f>
        <v>81540</v>
      </c>
      <c r="AI5" s="6">
        <f>AA5*X5*Y5*Z5+AC5*W5*X5*Y5*Z5+AD5*W5*X5*Y5*Z5</f>
        <v>2810112</v>
      </c>
      <c r="AJ5">
        <f>F5*M5*L5*G5*N5*B5</f>
        <v>3388</v>
      </c>
      <c r="AK5">
        <f>_xlfn.CEILING.MATH(C5/16)</f>
        <v>1</v>
      </c>
      <c r="AL5">
        <f>O5/L5/16</f>
        <v>2</v>
      </c>
      <c r="AM5">
        <f>AK5*AL5*H5*P5</f>
        <v>4</v>
      </c>
      <c r="AN5">
        <f>AM5*AJ5*Z5*Y5*X5*W5</f>
        <v>867328</v>
      </c>
    </row>
    <row r="6" spans="1:41" x14ac:dyDescent="0.25">
      <c r="A6" t="s">
        <v>40</v>
      </c>
      <c r="B6">
        <v>27</v>
      </c>
      <c r="C6">
        <v>27</v>
      </c>
      <c r="D6">
        <v>31</v>
      </c>
      <c r="E6">
        <v>31</v>
      </c>
      <c r="F6">
        <v>4</v>
      </c>
      <c r="G6">
        <v>1</v>
      </c>
      <c r="H6">
        <v>1</v>
      </c>
      <c r="I6">
        <v>8</v>
      </c>
      <c r="J6">
        <v>8</v>
      </c>
      <c r="K6">
        <v>2</v>
      </c>
      <c r="L6">
        <v>2</v>
      </c>
      <c r="M6">
        <v>5</v>
      </c>
      <c r="N6">
        <v>5</v>
      </c>
      <c r="O6">
        <v>64</v>
      </c>
      <c r="P6">
        <v>1</v>
      </c>
      <c r="Q6">
        <v>1</v>
      </c>
      <c r="R6">
        <v>64</v>
      </c>
      <c r="S6" s="6">
        <f>_xlfn.CEILING.MATH(R6*I6/16)</f>
        <v>32</v>
      </c>
      <c r="T6">
        <v>27</v>
      </c>
      <c r="U6">
        <v>27</v>
      </c>
      <c r="V6">
        <v>256</v>
      </c>
      <c r="W6" s="6">
        <f t="shared" ref="W6:W8" si="0">_xlfn.CEILING.MATH(S6/F6)</f>
        <v>8</v>
      </c>
      <c r="X6" s="6">
        <f t="shared" ref="X6:X8" si="1">_xlfn.CEILING.MATH(T6/B6)*_xlfn.CEILING.MATH(U6/C6)</f>
        <v>1</v>
      </c>
      <c r="Y6" s="6">
        <f t="shared" ref="Y6:Y8" si="2">$D$2/P6</f>
        <v>4</v>
      </c>
      <c r="Z6" s="6">
        <f t="shared" ref="Z6:Z8" si="3">_xlfn.CEILING.MATH(V6/O6)</f>
        <v>4</v>
      </c>
      <c r="AA6" s="6">
        <f t="shared" ref="AA6:AA8" si="4">2*(J6/16)*O6*C6*B6*P6</f>
        <v>46656</v>
      </c>
      <c r="AB6" s="6">
        <f t="shared" ref="AB6:AB8" si="5">Q6*C6*B6*O6*P6</f>
        <v>46656</v>
      </c>
      <c r="AC6" s="6">
        <f t="shared" ref="AC6:AC8" si="6">2*(D6*E6*G6*P6*F6)</f>
        <v>7688</v>
      </c>
      <c r="AD6" s="6">
        <f t="shared" ref="AD6:AD8" si="7">2*(O6*N6*M6*H6*F6)</f>
        <v>12800</v>
      </c>
      <c r="AE6" s="6">
        <f t="shared" ref="AE6:AE8" si="8">2*E6*F6*G6*K6</f>
        <v>496</v>
      </c>
      <c r="AF6" s="6">
        <f t="shared" ref="AF6:AF8" si="9">2*L6*M6*N6*F6</f>
        <v>400</v>
      </c>
      <c r="AG6" s="6">
        <f t="shared" ref="AG6:AG8" si="10">B6*L6*Q6</f>
        <v>54</v>
      </c>
      <c r="AH6" s="6">
        <f t="shared" ref="AH6:AH8" si="11">AB6+AC6+AD6</f>
        <v>67144</v>
      </c>
      <c r="AI6" s="6">
        <f t="shared" ref="AI6:AI8" si="12">AA6*X6*Y6*Z6+AC6*W6*X6*Y6*Z6+AD6*W6*X6*Y6*Z6</f>
        <v>3368960</v>
      </c>
      <c r="AJ6">
        <f t="shared" ref="AJ6:AJ8" si="13">F6*M6*L6*G6*N6*B6</f>
        <v>5400</v>
      </c>
      <c r="AK6">
        <f t="shared" ref="AK6:AK8" si="14">_xlfn.CEILING.MATH(C6/16)</f>
        <v>2</v>
      </c>
      <c r="AL6">
        <f t="shared" ref="AL6:AL8" si="15">O6/L6/16</f>
        <v>2</v>
      </c>
      <c r="AM6">
        <f t="shared" ref="AM6:AM8" si="16">AK6*AL6*H6*P6</f>
        <v>4</v>
      </c>
      <c r="AN6">
        <f t="shared" ref="AN6:AN8" si="17">AM6*AJ6*Z6*Y6*X6*W6</f>
        <v>2764800</v>
      </c>
    </row>
    <row r="7" spans="1:41" x14ac:dyDescent="0.25">
      <c r="A7" t="s">
        <v>45</v>
      </c>
      <c r="B7">
        <v>13</v>
      </c>
      <c r="C7">
        <v>13</v>
      </c>
      <c r="D7">
        <v>15</v>
      </c>
      <c r="E7">
        <v>15</v>
      </c>
      <c r="F7">
        <v>4</v>
      </c>
      <c r="G7">
        <v>1</v>
      </c>
      <c r="H7">
        <v>1</v>
      </c>
      <c r="I7">
        <v>8</v>
      </c>
      <c r="J7">
        <v>8</v>
      </c>
      <c r="K7">
        <v>1</v>
      </c>
      <c r="L7">
        <v>4</v>
      </c>
      <c r="M7">
        <v>3</v>
      </c>
      <c r="N7">
        <v>3</v>
      </c>
      <c r="O7">
        <v>96</v>
      </c>
      <c r="P7">
        <v>4</v>
      </c>
      <c r="Q7">
        <v>1</v>
      </c>
      <c r="R7">
        <v>256</v>
      </c>
      <c r="S7" s="6">
        <f>_xlfn.CEILING.MATH(R7*I7/16)</f>
        <v>128</v>
      </c>
      <c r="T7">
        <v>13</v>
      </c>
      <c r="U7">
        <v>13</v>
      </c>
      <c r="V7">
        <v>384</v>
      </c>
      <c r="W7" s="6">
        <f>_xlfn.CEILING.MATH(S7/F7)</f>
        <v>32</v>
      </c>
      <c r="X7" s="6">
        <f>_xlfn.CEILING.MATH(T7/B7)*_xlfn.CEILING.MATH(U7/C7)</f>
        <v>1</v>
      </c>
      <c r="Y7" s="6">
        <f>$D$2/P7</f>
        <v>1</v>
      </c>
      <c r="Z7" s="6">
        <f>_xlfn.CEILING.MATH(V7/O7)</f>
        <v>4</v>
      </c>
      <c r="AA7" s="6">
        <f>2*(J7/16)*O7*C7*B7*P7</f>
        <v>64896</v>
      </c>
      <c r="AB7" s="6">
        <f>Q7*C7*B7*O7*P7</f>
        <v>64896</v>
      </c>
      <c r="AC7" s="6">
        <f>2*(D7*E7*G7*P7*F7)</f>
        <v>7200</v>
      </c>
      <c r="AD7" s="6">
        <f>2*(O7*N7*M7*H7*F7)</f>
        <v>6912</v>
      </c>
      <c r="AE7" s="6">
        <f>2*E7*F7*G7*K7</f>
        <v>120</v>
      </c>
      <c r="AF7" s="6">
        <f>2*L7*M7*N7*F7</f>
        <v>288</v>
      </c>
      <c r="AG7" s="6">
        <f>B7*L7*Q7</f>
        <v>52</v>
      </c>
      <c r="AH7" s="6">
        <f>AB7+AC7+AD7</f>
        <v>79008</v>
      </c>
      <c r="AI7" s="6">
        <f>AA7*X7*Y7*Z7+AC7*W7*X7*Y7*Z7+AD7*W7*X7*Y7*Z7</f>
        <v>2065920</v>
      </c>
      <c r="AJ7">
        <f>F7*M7*L7*G7*N7*B7</f>
        <v>1872</v>
      </c>
      <c r="AK7">
        <f>_xlfn.CEILING.MATH(C7/16)</f>
        <v>1</v>
      </c>
      <c r="AL7">
        <f>O7/L7/16</f>
        <v>1.5</v>
      </c>
      <c r="AM7">
        <f>AK7*AL7*H7*P7</f>
        <v>6</v>
      </c>
      <c r="AN7">
        <f>AM7*AJ7*Z7*Y7*X7*W7</f>
        <v>1437696</v>
      </c>
    </row>
    <row r="8" spans="1:41" x14ac:dyDescent="0.25">
      <c r="A8" t="s">
        <v>44</v>
      </c>
      <c r="B8">
        <v>13</v>
      </c>
      <c r="C8">
        <v>13</v>
      </c>
      <c r="D8">
        <v>15</v>
      </c>
      <c r="E8">
        <v>15</v>
      </c>
      <c r="F8">
        <v>4</v>
      </c>
      <c r="G8">
        <v>1</v>
      </c>
      <c r="H8">
        <v>1</v>
      </c>
      <c r="I8">
        <v>8</v>
      </c>
      <c r="J8">
        <v>8</v>
      </c>
      <c r="K8">
        <v>1</v>
      </c>
      <c r="L8">
        <v>4</v>
      </c>
      <c r="M8">
        <v>3</v>
      </c>
      <c r="N8">
        <v>3</v>
      </c>
      <c r="O8">
        <v>96</v>
      </c>
      <c r="P8">
        <v>4</v>
      </c>
      <c r="Q8">
        <v>1</v>
      </c>
      <c r="R8">
        <v>192</v>
      </c>
      <c r="S8" s="6">
        <f>_xlfn.CEILING.MATH(R8*I8/16)</f>
        <v>96</v>
      </c>
      <c r="T8">
        <v>13</v>
      </c>
      <c r="U8">
        <v>13</v>
      </c>
      <c r="V8">
        <v>384</v>
      </c>
      <c r="W8" s="6">
        <f t="shared" si="0"/>
        <v>24</v>
      </c>
      <c r="X8" s="6">
        <f t="shared" si="1"/>
        <v>1</v>
      </c>
      <c r="Y8" s="6">
        <f t="shared" si="2"/>
        <v>1</v>
      </c>
      <c r="Z8" s="6">
        <f t="shared" si="3"/>
        <v>4</v>
      </c>
      <c r="AA8" s="6">
        <f t="shared" si="4"/>
        <v>64896</v>
      </c>
      <c r="AB8" s="6">
        <f t="shared" si="5"/>
        <v>64896</v>
      </c>
      <c r="AC8" s="6">
        <f t="shared" si="6"/>
        <v>7200</v>
      </c>
      <c r="AD8" s="6">
        <f t="shared" si="7"/>
        <v>6912</v>
      </c>
      <c r="AE8" s="6">
        <f t="shared" si="8"/>
        <v>120</v>
      </c>
      <c r="AF8" s="6">
        <f t="shared" si="9"/>
        <v>288</v>
      </c>
      <c r="AG8" s="6">
        <f t="shared" si="10"/>
        <v>52</v>
      </c>
      <c r="AH8" s="6">
        <f t="shared" si="11"/>
        <v>79008</v>
      </c>
      <c r="AI8" s="6">
        <f t="shared" si="12"/>
        <v>1614336</v>
      </c>
      <c r="AJ8">
        <f t="shared" si="13"/>
        <v>1872</v>
      </c>
      <c r="AK8">
        <f t="shared" si="14"/>
        <v>1</v>
      </c>
      <c r="AL8">
        <f t="shared" si="15"/>
        <v>1.5</v>
      </c>
      <c r="AM8">
        <f t="shared" si="16"/>
        <v>6</v>
      </c>
      <c r="AN8">
        <f t="shared" si="17"/>
        <v>1078272</v>
      </c>
    </row>
    <row r="9" spans="1:41" x14ac:dyDescent="0.25">
      <c r="A9" t="s">
        <v>43</v>
      </c>
      <c r="B9">
        <v>13</v>
      </c>
      <c r="C9">
        <v>13</v>
      </c>
      <c r="D9">
        <v>15</v>
      </c>
      <c r="E9">
        <v>15</v>
      </c>
      <c r="F9">
        <v>4</v>
      </c>
      <c r="G9">
        <v>1</v>
      </c>
      <c r="H9">
        <v>1</v>
      </c>
      <c r="I9">
        <v>8</v>
      </c>
      <c r="J9">
        <v>8</v>
      </c>
      <c r="K9">
        <v>1</v>
      </c>
      <c r="L9">
        <v>4</v>
      </c>
      <c r="M9">
        <v>3</v>
      </c>
      <c r="N9">
        <v>3</v>
      </c>
      <c r="O9">
        <v>96</v>
      </c>
      <c r="P9">
        <v>4</v>
      </c>
      <c r="Q9">
        <v>1</v>
      </c>
      <c r="R9">
        <v>192</v>
      </c>
      <c r="S9" s="6">
        <f>_xlfn.CEILING.MATH(R9*I9/16)</f>
        <v>96</v>
      </c>
      <c r="T9">
        <v>13</v>
      </c>
      <c r="U9">
        <v>13</v>
      </c>
      <c r="V9">
        <v>256</v>
      </c>
      <c r="W9" s="6">
        <f>_xlfn.CEILING.MATH(S9/F9)</f>
        <v>24</v>
      </c>
      <c r="X9" s="6">
        <f>_xlfn.CEILING.MATH(T9/B9)*_xlfn.CEILING.MATH(U9/C9)</f>
        <v>1</v>
      </c>
      <c r="Y9" s="6">
        <f>$D$2/P9</f>
        <v>1</v>
      </c>
      <c r="Z9" s="6">
        <f>_xlfn.CEILING.MATH(V9/O9)</f>
        <v>3</v>
      </c>
      <c r="AA9" s="6">
        <f>2*(J9/16)*O9*C9*B9*P9</f>
        <v>64896</v>
      </c>
      <c r="AB9" s="6">
        <f>Q9*C9*B9*O9*P9</f>
        <v>64896</v>
      </c>
      <c r="AC9" s="6">
        <f>2*(D9*E9*G9*P9*F9)</f>
        <v>7200</v>
      </c>
      <c r="AD9" s="6">
        <f>2*(O9*N9*M9*H9*F9)</f>
        <v>6912</v>
      </c>
      <c r="AE9" s="6">
        <f>2*E9*F9*G9*K9</f>
        <v>120</v>
      </c>
      <c r="AF9" s="6">
        <f>2*L9*M9*N9*F9</f>
        <v>288</v>
      </c>
      <c r="AG9" s="6">
        <f>B9*L9*Q9</f>
        <v>52</v>
      </c>
      <c r="AH9" s="6">
        <f>AB9+AC9+AD9</f>
        <v>79008</v>
      </c>
      <c r="AI9" s="6">
        <f>AA9*X9*Y9*Z9+AC9*W9*X9*Y9*Z9+AD9*W9*X9*Y9*Z9</f>
        <v>1210752</v>
      </c>
      <c r="AJ9">
        <f>F9*M9*L9*G9*N9*B9</f>
        <v>1872</v>
      </c>
      <c r="AK9">
        <f>_xlfn.CEILING.MATH(C9/16)</f>
        <v>1</v>
      </c>
      <c r="AL9">
        <f>O9/L9/16</f>
        <v>1.5</v>
      </c>
      <c r="AM9">
        <f>AK9*AL9*H9*P9</f>
        <v>6</v>
      </c>
      <c r="AN9">
        <f>AM9*AJ9*Z9*Y9*X9*W9</f>
        <v>808704</v>
      </c>
    </row>
    <row r="11" spans="1:41" x14ac:dyDescent="0.25">
      <c r="U11" t="s">
        <v>126</v>
      </c>
      <c r="V11" t="s">
        <v>127</v>
      </c>
      <c r="Y11" t="s">
        <v>128</v>
      </c>
    </row>
    <row r="12" spans="1:41" x14ac:dyDescent="0.25">
      <c r="U12">
        <f>(AN5+AN6+AN9+AN8+AN7)*5/1000/1000/1000</f>
        <v>3.4783999999999995E-2</v>
      </c>
      <c r="V12">
        <f>D2*1/U12</f>
        <v>114.99540018399266</v>
      </c>
      <c r="X12" s="4">
        <f>(47.4*14+1.8*2)*AN5+(47.4*14+1.8*2)*AN6+(47.4*13+1.8*3)*SUM(AN7:AN8)</f>
        <v>3987281510.4000001</v>
      </c>
      <c r="Y12">
        <f>X12/(AN5+AN6+AN9+AN8+AN7)</f>
        <v>573.14879116835323</v>
      </c>
      <c r="AH12" t="s">
        <v>142</v>
      </c>
      <c r="AI12" t="s">
        <v>143</v>
      </c>
    </row>
    <row r="13" spans="1:41" x14ac:dyDescent="0.25">
      <c r="AH13" s="2">
        <f>AI5/1024/1024</f>
        <v>2.679931640625</v>
      </c>
      <c r="AI13" s="2">
        <f>AN5*5/1000/1000</f>
        <v>4.3366400000000001</v>
      </c>
    </row>
    <row r="14" spans="1:41" x14ac:dyDescent="0.25">
      <c r="AH14" s="2">
        <f t="shared" ref="AH14:AH17" si="18">AI6/1024/1024</f>
        <v>3.212890625</v>
      </c>
      <c r="AI14" s="2">
        <f t="shared" ref="AI14:AI17" si="19">AN6*5/1000/1000</f>
        <v>13.824</v>
      </c>
    </row>
    <row r="15" spans="1:41" x14ac:dyDescent="0.25">
      <c r="AH15" s="2">
        <f t="shared" si="18"/>
        <v>1.97021484375</v>
      </c>
      <c r="AI15" s="2">
        <f t="shared" si="19"/>
        <v>7.1884799999999993</v>
      </c>
    </row>
    <row r="16" spans="1:41" x14ac:dyDescent="0.25">
      <c r="AH16" s="2">
        <f t="shared" si="18"/>
        <v>1.53955078125</v>
      </c>
      <c r="AI16" s="2">
        <f t="shared" si="19"/>
        <v>5.3913599999999997</v>
      </c>
    </row>
    <row r="17" spans="33:35" x14ac:dyDescent="0.25">
      <c r="AH17" s="2">
        <f t="shared" si="18"/>
        <v>1.1546630859375</v>
      </c>
      <c r="AI17" s="2">
        <f t="shared" si="19"/>
        <v>4.04352</v>
      </c>
    </row>
    <row r="18" spans="33:35" x14ac:dyDescent="0.25">
      <c r="AG18" t="s">
        <v>132</v>
      </c>
      <c r="AH18" s="2">
        <f>SUM(AH13:AH17)</f>
        <v>10.5572509765625</v>
      </c>
      <c r="AI18" s="2">
        <f>SUM(AI13:AI17)</f>
        <v>34.783999999999999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8"/>
  <sheetViews>
    <sheetView zoomScaleNormal="100" workbookViewId="0">
      <selection activeCell="J33" sqref="J33"/>
    </sheetView>
  </sheetViews>
  <sheetFormatPr defaultRowHeight="15.75" x14ac:dyDescent="0.25"/>
  <cols>
    <col min="1" max="1" width="14.42578125" customWidth="1"/>
    <col min="2" max="22" width="5.7109375" customWidth="1"/>
    <col min="24" max="24" width="13" bestFit="1" customWidth="1"/>
  </cols>
  <sheetData>
    <row r="2" spans="1:41" x14ac:dyDescent="0.25">
      <c r="C2" t="s">
        <v>71</v>
      </c>
      <c r="D2">
        <v>4</v>
      </c>
    </row>
    <row r="4" spans="1:41" x14ac:dyDescent="0.25">
      <c r="B4" t="s">
        <v>7</v>
      </c>
      <c r="C4" t="s">
        <v>8</v>
      </c>
      <c r="D4" t="s">
        <v>31</v>
      </c>
      <c r="E4" t="s">
        <v>32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16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28</v>
      </c>
      <c r="S4" t="s">
        <v>29</v>
      </c>
      <c r="T4" t="s">
        <v>33</v>
      </c>
      <c r="U4" t="s">
        <v>34</v>
      </c>
      <c r="V4" t="s">
        <v>38</v>
      </c>
      <c r="W4" t="s">
        <v>37</v>
      </c>
      <c r="X4" t="s">
        <v>35</v>
      </c>
      <c r="Y4" t="s">
        <v>36</v>
      </c>
      <c r="Z4" t="s">
        <v>39</v>
      </c>
      <c r="AA4" t="s">
        <v>26</v>
      </c>
      <c r="AB4" t="s">
        <v>25</v>
      </c>
      <c r="AC4" t="s">
        <v>24</v>
      </c>
      <c r="AD4" t="s">
        <v>23</v>
      </c>
      <c r="AE4" t="s">
        <v>27</v>
      </c>
      <c r="AF4" t="s">
        <v>15</v>
      </c>
      <c r="AG4" t="s">
        <v>46</v>
      </c>
      <c r="AH4" t="s">
        <v>17</v>
      </c>
      <c r="AI4" t="s">
        <v>30</v>
      </c>
      <c r="AJ4" t="s">
        <v>48</v>
      </c>
      <c r="AK4" t="s">
        <v>51</v>
      </c>
      <c r="AL4" t="s">
        <v>50</v>
      </c>
      <c r="AM4" t="s">
        <v>49</v>
      </c>
      <c r="AN4" t="s">
        <v>52</v>
      </c>
      <c r="AO4" t="s">
        <v>67</v>
      </c>
    </row>
    <row r="5" spans="1:41" x14ac:dyDescent="0.25">
      <c r="A5" t="s">
        <v>41</v>
      </c>
      <c r="B5">
        <v>14</v>
      </c>
      <c r="C5">
        <v>14</v>
      </c>
      <c r="D5">
        <v>63</v>
      </c>
      <c r="E5">
        <v>63</v>
      </c>
      <c r="F5">
        <v>1</v>
      </c>
      <c r="G5">
        <v>1</v>
      </c>
      <c r="H5">
        <v>1</v>
      </c>
      <c r="I5">
        <v>8</v>
      </c>
      <c r="J5">
        <v>1</v>
      </c>
      <c r="K5">
        <v>4</v>
      </c>
      <c r="L5">
        <v>2</v>
      </c>
      <c r="M5">
        <v>11</v>
      </c>
      <c r="N5">
        <v>11</v>
      </c>
      <c r="O5">
        <v>64</v>
      </c>
      <c r="P5">
        <v>2</v>
      </c>
      <c r="Q5">
        <v>2</v>
      </c>
      <c r="R5">
        <v>3</v>
      </c>
      <c r="S5" s="6">
        <f>_xlfn.CEILING.MATH(R5*I5/16)</f>
        <v>2</v>
      </c>
      <c r="T5">
        <v>55</v>
      </c>
      <c r="U5">
        <v>55</v>
      </c>
      <c r="V5">
        <v>64</v>
      </c>
      <c r="W5" s="6">
        <f>_xlfn.CEILING.MATH(S5/F5)</f>
        <v>2</v>
      </c>
      <c r="X5" s="6">
        <f>_xlfn.CEILING.MATH(T5/B5)*_xlfn.CEILING.MATH(U5/C5)</f>
        <v>16</v>
      </c>
      <c r="Y5" s="6">
        <f>$D$2/P5</f>
        <v>2</v>
      </c>
      <c r="Z5" s="6">
        <f>_xlfn.CEILING.MATH(V5/O5)</f>
        <v>1</v>
      </c>
      <c r="AA5" s="6">
        <f>2*(J5/16)*O5*C5*B5*P5</f>
        <v>3136</v>
      </c>
      <c r="AB5" s="6">
        <f>Q5*C5*B5*O5*P5</f>
        <v>50176</v>
      </c>
      <c r="AC5" s="6">
        <f>2*(D5*E5*G5*P5*F5)</f>
        <v>15876</v>
      </c>
      <c r="AD5" s="6">
        <f>2*(O5*N5*M5*H5*F5)</f>
        <v>15488</v>
      </c>
      <c r="AE5" s="6">
        <f>2*E5*F5*G5*K5</f>
        <v>504</v>
      </c>
      <c r="AF5" s="6">
        <f>2*L5*M5*N5*F5</f>
        <v>484</v>
      </c>
      <c r="AG5" s="6">
        <f>B5*L5*Q5</f>
        <v>56</v>
      </c>
      <c r="AH5" s="6">
        <f>AB5+AC5+AD5</f>
        <v>81540</v>
      </c>
      <c r="AI5" s="6">
        <f>AA5*X5*Y5*Z5+AC5*W5*X5*Y5*Z5+AD5*W5*X5*Y5*Z5</f>
        <v>2107648</v>
      </c>
      <c r="AJ5">
        <f>F5*M5*L5*G5*N5*B5</f>
        <v>3388</v>
      </c>
      <c r="AK5">
        <f>_xlfn.CEILING.MATH(C5/16)</f>
        <v>1</v>
      </c>
      <c r="AL5">
        <f>O5/L5/16</f>
        <v>2</v>
      </c>
      <c r="AM5">
        <f>AK5*AL5*H5*P5</f>
        <v>4</v>
      </c>
      <c r="AN5">
        <f>AM5*AJ5*Z5*Y5*X5*W5</f>
        <v>867328</v>
      </c>
    </row>
    <row r="6" spans="1:41" x14ac:dyDescent="0.25">
      <c r="A6" t="s">
        <v>40</v>
      </c>
      <c r="B6">
        <v>27</v>
      </c>
      <c r="C6">
        <v>27</v>
      </c>
      <c r="D6">
        <v>31</v>
      </c>
      <c r="E6">
        <v>31</v>
      </c>
      <c r="F6">
        <v>4</v>
      </c>
      <c r="G6">
        <v>1</v>
      </c>
      <c r="H6">
        <v>1</v>
      </c>
      <c r="I6">
        <v>1</v>
      </c>
      <c r="J6">
        <v>1</v>
      </c>
      <c r="K6">
        <v>2</v>
      </c>
      <c r="L6">
        <v>2</v>
      </c>
      <c r="M6">
        <v>5</v>
      </c>
      <c r="N6">
        <v>5</v>
      </c>
      <c r="O6">
        <v>64</v>
      </c>
      <c r="P6">
        <v>1</v>
      </c>
      <c r="Q6">
        <v>1</v>
      </c>
      <c r="R6">
        <v>64</v>
      </c>
      <c r="S6" s="6">
        <f>_xlfn.CEILING.MATH(R6*I6/16)</f>
        <v>4</v>
      </c>
      <c r="T6">
        <v>27</v>
      </c>
      <c r="U6">
        <v>27</v>
      </c>
      <c r="V6">
        <v>256</v>
      </c>
      <c r="W6" s="6">
        <f t="shared" ref="W6:W8" si="0">_xlfn.CEILING.MATH(S6/F6)</f>
        <v>1</v>
      </c>
      <c r="X6" s="6">
        <f t="shared" ref="X6:X8" si="1">_xlfn.CEILING.MATH(T6/B6)*_xlfn.CEILING.MATH(U6/C6)</f>
        <v>1</v>
      </c>
      <c r="Y6" s="6">
        <f t="shared" ref="Y6:Y8" si="2">$D$2/P6</f>
        <v>4</v>
      </c>
      <c r="Z6" s="6">
        <f t="shared" ref="Z6:Z8" si="3">_xlfn.CEILING.MATH(V6/O6)</f>
        <v>4</v>
      </c>
      <c r="AA6" s="6">
        <f t="shared" ref="AA6:AA8" si="4">2*(J6/16)*O6*C6*B6*P6</f>
        <v>5832</v>
      </c>
      <c r="AB6" s="6">
        <f t="shared" ref="AB6:AB8" si="5">Q6*C6*B6*O6*P6</f>
        <v>46656</v>
      </c>
      <c r="AC6" s="6">
        <f t="shared" ref="AC6:AC8" si="6">2*(D6*E6*G6*P6*F6)</f>
        <v>7688</v>
      </c>
      <c r="AD6" s="6">
        <f t="shared" ref="AD6:AD8" si="7">2*(O6*N6*M6*H6*F6)</f>
        <v>12800</v>
      </c>
      <c r="AE6" s="6">
        <f t="shared" ref="AE6:AE8" si="8">2*E6*F6*G6*K6</f>
        <v>496</v>
      </c>
      <c r="AF6" s="6">
        <f t="shared" ref="AF6:AF8" si="9">2*L6*M6*N6*F6</f>
        <v>400</v>
      </c>
      <c r="AG6" s="6">
        <f t="shared" ref="AG6:AG8" si="10">B6*L6*Q6</f>
        <v>54</v>
      </c>
      <c r="AH6" s="6">
        <f t="shared" ref="AH6:AH8" si="11">AB6+AC6+AD6</f>
        <v>67144</v>
      </c>
      <c r="AI6" s="6">
        <f t="shared" ref="AI6:AI8" si="12">AA6*X6*Y6*Z6+AC6*W6*X6*Y6*Z6+AD6*W6*X6*Y6*Z6</f>
        <v>421120</v>
      </c>
      <c r="AJ6">
        <f t="shared" ref="AJ6:AJ8" si="13">F6*M6*L6*G6*N6*B6</f>
        <v>5400</v>
      </c>
      <c r="AK6">
        <f t="shared" ref="AK6:AK8" si="14">_xlfn.CEILING.MATH(C6/16)</f>
        <v>2</v>
      </c>
      <c r="AL6">
        <f t="shared" ref="AL6:AL8" si="15">O6/L6/16</f>
        <v>2</v>
      </c>
      <c r="AM6">
        <f t="shared" ref="AM6:AM8" si="16">AK6*AL6*H6*P6</f>
        <v>4</v>
      </c>
      <c r="AN6">
        <f t="shared" ref="AN6:AN8" si="17">AM6*AJ6*Z6*Y6*X6*W6</f>
        <v>345600</v>
      </c>
    </row>
    <row r="7" spans="1:41" x14ac:dyDescent="0.25">
      <c r="A7" t="s">
        <v>45</v>
      </c>
      <c r="B7">
        <v>13</v>
      </c>
      <c r="C7">
        <v>13</v>
      </c>
      <c r="D7">
        <v>15</v>
      </c>
      <c r="E7">
        <v>15</v>
      </c>
      <c r="F7">
        <v>4</v>
      </c>
      <c r="G7">
        <v>1</v>
      </c>
      <c r="H7">
        <v>1</v>
      </c>
      <c r="I7">
        <v>1</v>
      </c>
      <c r="J7">
        <v>1</v>
      </c>
      <c r="K7">
        <v>1</v>
      </c>
      <c r="L7">
        <v>4</v>
      </c>
      <c r="M7">
        <v>3</v>
      </c>
      <c r="N7">
        <v>3</v>
      </c>
      <c r="O7">
        <v>96</v>
      </c>
      <c r="P7">
        <v>4</v>
      </c>
      <c r="Q7">
        <v>1</v>
      </c>
      <c r="R7">
        <v>256</v>
      </c>
      <c r="S7" s="6">
        <f>_xlfn.CEILING.MATH(R7*I7/16)</f>
        <v>16</v>
      </c>
      <c r="T7">
        <v>13</v>
      </c>
      <c r="U7">
        <v>13</v>
      </c>
      <c r="V7">
        <v>384</v>
      </c>
      <c r="W7" s="6">
        <f>_xlfn.CEILING.MATH(S7/F7)</f>
        <v>4</v>
      </c>
      <c r="X7" s="6">
        <f>_xlfn.CEILING.MATH(T7/B7)*_xlfn.CEILING.MATH(U7/C7)</f>
        <v>1</v>
      </c>
      <c r="Y7" s="6">
        <f>$D$2/P7</f>
        <v>1</v>
      </c>
      <c r="Z7" s="6">
        <f>_xlfn.CEILING.MATH(V7/O7)</f>
        <v>4</v>
      </c>
      <c r="AA7" s="6">
        <f>2*(J7/16)*O7*C7*B7*P7</f>
        <v>8112</v>
      </c>
      <c r="AB7" s="6">
        <f>Q7*C7*B7*O7*P7</f>
        <v>64896</v>
      </c>
      <c r="AC7" s="6">
        <f>2*(D7*E7*G7*P7*F7)</f>
        <v>7200</v>
      </c>
      <c r="AD7" s="6">
        <f>2*(O7*N7*M7*H7*F7)</f>
        <v>6912</v>
      </c>
      <c r="AE7" s="6">
        <f>2*E7*F7*G7*K7</f>
        <v>120</v>
      </c>
      <c r="AF7" s="6">
        <f>2*L7*M7*N7*F7</f>
        <v>288</v>
      </c>
      <c r="AG7" s="6">
        <f>B7*L7*Q7</f>
        <v>52</v>
      </c>
      <c r="AH7" s="6">
        <f>AB7+AC7+AD7</f>
        <v>79008</v>
      </c>
      <c r="AI7" s="6">
        <f>AA7*X7*Y7*Z7+AC7*W7*X7*Y7*Z7+AD7*W7*X7*Y7*Z7</f>
        <v>258240</v>
      </c>
      <c r="AJ7">
        <f>F7*M7*L7*G7*N7*B7</f>
        <v>1872</v>
      </c>
      <c r="AK7">
        <f>_xlfn.CEILING.MATH(C7/16)</f>
        <v>1</v>
      </c>
      <c r="AL7">
        <f>O7/L7/16</f>
        <v>1.5</v>
      </c>
      <c r="AM7">
        <f>AK7*AL7*H7*P7</f>
        <v>6</v>
      </c>
      <c r="AN7">
        <f>AM7*AJ7*Z7*Y7*X7*W7</f>
        <v>179712</v>
      </c>
    </row>
    <row r="8" spans="1:41" x14ac:dyDescent="0.25">
      <c r="A8" t="s">
        <v>44</v>
      </c>
      <c r="B8">
        <v>13</v>
      </c>
      <c r="C8">
        <v>13</v>
      </c>
      <c r="D8">
        <v>15</v>
      </c>
      <c r="E8">
        <v>15</v>
      </c>
      <c r="F8">
        <v>4</v>
      </c>
      <c r="G8">
        <v>1</v>
      </c>
      <c r="H8">
        <v>1</v>
      </c>
      <c r="I8">
        <v>1</v>
      </c>
      <c r="J8">
        <v>1</v>
      </c>
      <c r="K8">
        <v>1</v>
      </c>
      <c r="L8">
        <v>4</v>
      </c>
      <c r="M8">
        <v>3</v>
      </c>
      <c r="N8">
        <v>3</v>
      </c>
      <c r="O8">
        <v>96</v>
      </c>
      <c r="P8">
        <v>4</v>
      </c>
      <c r="Q8">
        <v>1</v>
      </c>
      <c r="R8">
        <v>192</v>
      </c>
      <c r="S8" s="6">
        <f>_xlfn.CEILING.MATH(R8*I8/16)</f>
        <v>12</v>
      </c>
      <c r="T8">
        <v>13</v>
      </c>
      <c r="U8">
        <v>13</v>
      </c>
      <c r="V8">
        <v>384</v>
      </c>
      <c r="W8" s="6">
        <f t="shared" si="0"/>
        <v>3</v>
      </c>
      <c r="X8" s="6">
        <f t="shared" si="1"/>
        <v>1</v>
      </c>
      <c r="Y8" s="6">
        <f t="shared" si="2"/>
        <v>1</v>
      </c>
      <c r="Z8" s="6">
        <f t="shared" si="3"/>
        <v>4</v>
      </c>
      <c r="AA8" s="6">
        <f t="shared" si="4"/>
        <v>8112</v>
      </c>
      <c r="AB8" s="6">
        <f t="shared" si="5"/>
        <v>64896</v>
      </c>
      <c r="AC8" s="6">
        <f t="shared" si="6"/>
        <v>7200</v>
      </c>
      <c r="AD8" s="6">
        <f t="shared" si="7"/>
        <v>6912</v>
      </c>
      <c r="AE8" s="6">
        <f t="shared" si="8"/>
        <v>120</v>
      </c>
      <c r="AF8" s="6">
        <f t="shared" si="9"/>
        <v>288</v>
      </c>
      <c r="AG8" s="6">
        <f t="shared" si="10"/>
        <v>52</v>
      </c>
      <c r="AH8" s="6">
        <f t="shared" si="11"/>
        <v>79008</v>
      </c>
      <c r="AI8" s="6">
        <f t="shared" si="12"/>
        <v>201792</v>
      </c>
      <c r="AJ8">
        <f t="shared" si="13"/>
        <v>1872</v>
      </c>
      <c r="AK8">
        <f t="shared" si="14"/>
        <v>1</v>
      </c>
      <c r="AL8">
        <f t="shared" si="15"/>
        <v>1.5</v>
      </c>
      <c r="AM8">
        <f t="shared" si="16"/>
        <v>6</v>
      </c>
      <c r="AN8">
        <f t="shared" si="17"/>
        <v>134784</v>
      </c>
    </row>
    <row r="9" spans="1:41" x14ac:dyDescent="0.25">
      <c r="A9" t="s">
        <v>43</v>
      </c>
      <c r="B9">
        <v>13</v>
      </c>
      <c r="C9">
        <v>13</v>
      </c>
      <c r="D9">
        <v>15</v>
      </c>
      <c r="E9">
        <v>15</v>
      </c>
      <c r="F9">
        <v>4</v>
      </c>
      <c r="G9">
        <v>1</v>
      </c>
      <c r="H9">
        <v>1</v>
      </c>
      <c r="I9">
        <v>1</v>
      </c>
      <c r="J9">
        <v>1</v>
      </c>
      <c r="K9">
        <v>1</v>
      </c>
      <c r="L9">
        <v>4</v>
      </c>
      <c r="M9">
        <v>3</v>
      </c>
      <c r="N9">
        <v>3</v>
      </c>
      <c r="O9">
        <v>96</v>
      </c>
      <c r="P9">
        <v>4</v>
      </c>
      <c r="Q9">
        <v>1</v>
      </c>
      <c r="R9">
        <v>192</v>
      </c>
      <c r="S9" s="6">
        <f>_xlfn.CEILING.MATH(R9*I9/16)</f>
        <v>12</v>
      </c>
      <c r="T9">
        <v>13</v>
      </c>
      <c r="U9">
        <v>13</v>
      </c>
      <c r="V9">
        <v>256</v>
      </c>
      <c r="W9" s="6">
        <f>_xlfn.CEILING.MATH(S9/F9)</f>
        <v>3</v>
      </c>
      <c r="X9" s="6">
        <f>_xlfn.CEILING.MATH(T9/B9)*_xlfn.CEILING.MATH(U9/C9)</f>
        <v>1</v>
      </c>
      <c r="Y9" s="6">
        <f>$D$2/P9</f>
        <v>1</v>
      </c>
      <c r="Z9" s="6">
        <f>_xlfn.CEILING.MATH(V9/O9)</f>
        <v>3</v>
      </c>
      <c r="AA9" s="6">
        <f>2*(J9/16)*O9*C9*B9*P9</f>
        <v>8112</v>
      </c>
      <c r="AB9" s="6">
        <f>Q9*C9*B9*O9*P9</f>
        <v>64896</v>
      </c>
      <c r="AC9" s="6">
        <f>2*(D9*E9*G9*P9*F9)</f>
        <v>7200</v>
      </c>
      <c r="AD9" s="6">
        <f>2*(O9*N9*M9*H9*F9)</f>
        <v>6912</v>
      </c>
      <c r="AE9" s="6">
        <f>2*E9*F9*G9*K9</f>
        <v>120</v>
      </c>
      <c r="AF9" s="6">
        <f>2*L9*M9*N9*F9</f>
        <v>288</v>
      </c>
      <c r="AG9" s="6">
        <f>B9*L9*Q9</f>
        <v>52</v>
      </c>
      <c r="AH9" s="6">
        <f>AB9+AC9+AD9</f>
        <v>79008</v>
      </c>
      <c r="AI9" s="6">
        <f>AA9*X9*Y9*Z9+AC9*W9*X9*Y9*Z9+AD9*W9*X9*Y9*Z9</f>
        <v>151344</v>
      </c>
      <c r="AJ9">
        <f>F9*M9*L9*G9*N9*B9</f>
        <v>1872</v>
      </c>
      <c r="AK9">
        <f>_xlfn.CEILING.MATH(C9/16)</f>
        <v>1</v>
      </c>
      <c r="AL9">
        <f>O9/L9/16</f>
        <v>1.5</v>
      </c>
      <c r="AM9">
        <f>AK9*AL9*H9*P9</f>
        <v>6</v>
      </c>
      <c r="AN9">
        <f>AM9*AJ9*Z9*Y9*X9*W9</f>
        <v>101088</v>
      </c>
    </row>
    <row r="11" spans="1:41" x14ac:dyDescent="0.25">
      <c r="U11" t="s">
        <v>126</v>
      </c>
      <c r="V11" t="s">
        <v>127</v>
      </c>
      <c r="Y11" t="s">
        <v>128</v>
      </c>
    </row>
    <row r="12" spans="1:41" x14ac:dyDescent="0.25">
      <c r="U12">
        <f>(AN5+AN6+AN9+AN8+AN7)*5/1000/1000/1000</f>
        <v>8.1425600000000001E-3</v>
      </c>
      <c r="V12">
        <f>D2*1/U12</f>
        <v>491.24599634512981</v>
      </c>
      <c r="X12" s="4">
        <f>(47.4*14+1.8*2)*AN5+(40.9*14+1.8*2)*AN6+(40.9*13+1.8*3)*SUM(AN7:AN8)</f>
        <v>946731763.20000005</v>
      </c>
      <c r="Y12">
        <f>X12/(AN5+AN6+AN9+AN8+AN7)</f>
        <v>581.34773535595684</v>
      </c>
      <c r="AH12" t="s">
        <v>142</v>
      </c>
      <c r="AI12" t="s">
        <v>143</v>
      </c>
    </row>
    <row r="13" spans="1:41" x14ac:dyDescent="0.25">
      <c r="AH13" s="2">
        <f>AI5/1024/1024</f>
        <v>2.010009765625</v>
      </c>
      <c r="AI13" s="2">
        <f>AN5*5/1000/1000</f>
        <v>4.3366400000000001</v>
      </c>
    </row>
    <row r="14" spans="1:41" x14ac:dyDescent="0.25">
      <c r="AH14" s="2">
        <f t="shared" ref="AH14:AH17" si="18">AI6/1024/1024</f>
        <v>0.401611328125</v>
      </c>
      <c r="AI14" s="2">
        <f t="shared" ref="AI14:AI17" si="19">AN6*5/1000/1000</f>
        <v>1.728</v>
      </c>
    </row>
    <row r="15" spans="1:41" x14ac:dyDescent="0.25">
      <c r="AH15" s="2">
        <f t="shared" si="18"/>
        <v>0.24627685546875</v>
      </c>
      <c r="AI15" s="2">
        <f t="shared" si="19"/>
        <v>0.89855999999999991</v>
      </c>
    </row>
    <row r="16" spans="1:41" x14ac:dyDescent="0.25">
      <c r="AH16" s="2">
        <f t="shared" si="18"/>
        <v>0.19244384765625</v>
      </c>
      <c r="AI16" s="2">
        <f t="shared" si="19"/>
        <v>0.67391999999999996</v>
      </c>
    </row>
    <row r="17" spans="33:35" x14ac:dyDescent="0.25">
      <c r="AH17" s="2">
        <f t="shared" si="18"/>
        <v>0.1443328857421875</v>
      </c>
      <c r="AI17" s="2">
        <f t="shared" si="19"/>
        <v>0.50544</v>
      </c>
    </row>
    <row r="18" spans="33:35" x14ac:dyDescent="0.25">
      <c r="AG18" t="s">
        <v>132</v>
      </c>
      <c r="AH18" s="2">
        <f>SUM(AH13:AH17)</f>
        <v>2.9946746826171875</v>
      </c>
      <c r="AI18" s="2">
        <f>SUM(AI13:AI17)</f>
        <v>8.1425599999999996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opLeftCell="A10" zoomScale="85" zoomScaleNormal="85" workbookViewId="0">
      <selection activeCell="F36" sqref="F36"/>
    </sheetView>
  </sheetViews>
  <sheetFormatPr defaultRowHeight="15.75" x14ac:dyDescent="0.25"/>
  <cols>
    <col min="1" max="1" width="11.85546875" customWidth="1"/>
  </cols>
  <sheetData>
    <row r="1" spans="1:40" x14ac:dyDescent="0.25">
      <c r="C1" t="s">
        <v>71</v>
      </c>
      <c r="D1">
        <v>4</v>
      </c>
    </row>
    <row r="3" spans="1:40" x14ac:dyDescent="0.25">
      <c r="B3" t="s">
        <v>7</v>
      </c>
      <c r="C3" t="s">
        <v>8</v>
      </c>
      <c r="D3" t="s">
        <v>31</v>
      </c>
      <c r="E3" t="s">
        <v>32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16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28</v>
      </c>
      <c r="S3" t="s">
        <v>29</v>
      </c>
      <c r="T3" t="s">
        <v>33</v>
      </c>
      <c r="U3" t="s">
        <v>34</v>
      </c>
      <c r="V3" t="s">
        <v>38</v>
      </c>
      <c r="W3" t="s">
        <v>37</v>
      </c>
      <c r="X3" t="s">
        <v>35</v>
      </c>
      <c r="Y3" t="s">
        <v>36</v>
      </c>
      <c r="Z3" t="s">
        <v>39</v>
      </c>
      <c r="AA3" t="s">
        <v>26</v>
      </c>
      <c r="AB3" t="s">
        <v>25</v>
      </c>
      <c r="AC3" t="s">
        <v>24</v>
      </c>
      <c r="AD3" t="s">
        <v>23</v>
      </c>
      <c r="AE3" t="s">
        <v>27</v>
      </c>
      <c r="AF3" t="s">
        <v>15</v>
      </c>
      <c r="AG3" t="s">
        <v>46</v>
      </c>
      <c r="AH3" t="s">
        <v>17</v>
      </c>
      <c r="AI3" t="s">
        <v>30</v>
      </c>
      <c r="AJ3" t="s">
        <v>48</v>
      </c>
      <c r="AK3" t="s">
        <v>51</v>
      </c>
      <c r="AL3" t="s">
        <v>50</v>
      </c>
      <c r="AM3" t="s">
        <v>49</v>
      </c>
      <c r="AN3" t="s">
        <v>52</v>
      </c>
    </row>
    <row r="4" spans="1:40" x14ac:dyDescent="0.25">
      <c r="A4" s="10" t="s">
        <v>88</v>
      </c>
      <c r="B4">
        <v>13</v>
      </c>
      <c r="C4">
        <v>13</v>
      </c>
      <c r="D4">
        <v>15</v>
      </c>
      <c r="E4">
        <v>15</v>
      </c>
      <c r="F4">
        <v>4</v>
      </c>
      <c r="G4">
        <v>4</v>
      </c>
      <c r="H4">
        <v>2</v>
      </c>
      <c r="I4" s="8">
        <v>1</v>
      </c>
      <c r="J4">
        <v>4</v>
      </c>
      <c r="K4">
        <v>1</v>
      </c>
      <c r="L4">
        <v>4</v>
      </c>
      <c r="M4">
        <v>3</v>
      </c>
      <c r="N4">
        <v>3</v>
      </c>
      <c r="O4">
        <v>64</v>
      </c>
      <c r="P4">
        <v>4</v>
      </c>
      <c r="Q4">
        <v>1</v>
      </c>
      <c r="R4">
        <v>256</v>
      </c>
      <c r="S4" s="6">
        <f>_xlfn.CEILING.MATH(R4*I4/16)</f>
        <v>16</v>
      </c>
      <c r="T4">
        <v>13</v>
      </c>
      <c r="U4">
        <v>13</v>
      </c>
      <c r="V4">
        <v>256</v>
      </c>
      <c r="W4" s="6">
        <f>_xlfn.CEILING.MATH(S4/F4)</f>
        <v>4</v>
      </c>
      <c r="X4" s="6">
        <f>_xlfn.CEILING.MATH(T4/B4)*_xlfn.CEILING.MATH(U4/C4)</f>
        <v>1</v>
      </c>
      <c r="Y4" s="6">
        <f>$D$1/P4</f>
        <v>1</v>
      </c>
      <c r="Z4" s="6">
        <f>_xlfn.CEILING.MATH(V4/O4)</f>
        <v>4</v>
      </c>
      <c r="AA4" s="6">
        <f>2*(J4/16)*O4*C4*B4*P4</f>
        <v>21632</v>
      </c>
      <c r="AB4" s="6">
        <f>Q4*C4*B4*O4*P4</f>
        <v>43264</v>
      </c>
      <c r="AC4" s="6">
        <f>2*(D4*E4*G4*P4*F4)</f>
        <v>28800</v>
      </c>
      <c r="AD4" s="6">
        <f>2*(O4*N4*M4*H4*F4)</f>
        <v>9216</v>
      </c>
      <c r="AE4" s="6">
        <f>2*E4*F4*G4*K4</f>
        <v>480</v>
      </c>
      <c r="AF4" s="6">
        <f>2*L4*M4*N4*F4</f>
        <v>288</v>
      </c>
      <c r="AG4" s="6">
        <f>B4*L4*Q4</f>
        <v>52</v>
      </c>
      <c r="AH4" s="6">
        <f>AB4+AC4+AD4</f>
        <v>81280</v>
      </c>
      <c r="AI4" s="6">
        <f>AA4*X4*Y4*Z4+AC4*W4*X4*Y4*Z4+AD4*W4*X4*Y4*Z4</f>
        <v>694784</v>
      </c>
      <c r="AJ4">
        <f>F4*M4*L4*G4*N4*B4</f>
        <v>7488</v>
      </c>
      <c r="AK4">
        <f>_xlfn.CEILING.MATH(C4/16)</f>
        <v>1</v>
      </c>
      <c r="AL4">
        <f>O4/L4/16</f>
        <v>1</v>
      </c>
      <c r="AM4">
        <f>AK4*AL4*H4*P4</f>
        <v>8</v>
      </c>
      <c r="AN4">
        <f>AM4*AJ4*Z4*Y4*X4*W4</f>
        <v>958464</v>
      </c>
    </row>
    <row r="5" spans="1:40" x14ac:dyDescent="0.25">
      <c r="A5" s="10" t="s">
        <v>88</v>
      </c>
      <c r="B5">
        <v>13</v>
      </c>
      <c r="C5">
        <v>13</v>
      </c>
      <c r="D5">
        <v>15</v>
      </c>
      <c r="E5">
        <v>15</v>
      </c>
      <c r="F5">
        <v>4</v>
      </c>
      <c r="G5">
        <v>2</v>
      </c>
      <c r="H5">
        <v>1</v>
      </c>
      <c r="I5" s="8">
        <v>2</v>
      </c>
      <c r="J5">
        <v>4</v>
      </c>
      <c r="K5">
        <v>1</v>
      </c>
      <c r="L5">
        <v>4</v>
      </c>
      <c r="M5">
        <v>3</v>
      </c>
      <c r="N5">
        <v>3</v>
      </c>
      <c r="O5">
        <v>64</v>
      </c>
      <c r="P5">
        <v>4</v>
      </c>
      <c r="Q5">
        <v>1</v>
      </c>
      <c r="R5">
        <v>256</v>
      </c>
      <c r="S5" s="6">
        <f>_xlfn.CEILING.MATH(R5*I5/16)</f>
        <v>32</v>
      </c>
      <c r="T5">
        <v>13</v>
      </c>
      <c r="U5">
        <v>13</v>
      </c>
      <c r="V5">
        <v>256</v>
      </c>
      <c r="W5" s="6">
        <f>_xlfn.CEILING.MATH(S5/F5)</f>
        <v>8</v>
      </c>
      <c r="X5" s="6">
        <f>_xlfn.CEILING.MATH(T5/B5)*_xlfn.CEILING.MATH(U5/C5)</f>
        <v>1</v>
      </c>
      <c r="Y5" s="6">
        <f t="shared" ref="Y5:Y19" si="0">$D$1/P5</f>
        <v>1</v>
      </c>
      <c r="Z5" s="6">
        <f>_xlfn.CEILING.MATH(V5/O5)</f>
        <v>4</v>
      </c>
      <c r="AA5" s="6">
        <f>2*(J5/16)*O5*C5*B5*P5</f>
        <v>21632</v>
      </c>
      <c r="AB5" s="6">
        <f>Q5*C5*B5*O5*P5</f>
        <v>43264</v>
      </c>
      <c r="AC5" s="6">
        <f>2*(D5*E5*G5*P5*F5)</f>
        <v>14400</v>
      </c>
      <c r="AD5" s="6">
        <f>2*(O5*N5*M5*H5*F5)</f>
        <v>4608</v>
      </c>
      <c r="AE5" s="6">
        <f>2*E5*F5*G5*K5</f>
        <v>240</v>
      </c>
      <c r="AF5" s="6">
        <f>2*L5*M5*N5*F5</f>
        <v>288</v>
      </c>
      <c r="AG5" s="6">
        <f>B5*L5*Q5</f>
        <v>52</v>
      </c>
      <c r="AH5" s="6">
        <f>AB5+AC5+AD5</f>
        <v>62272</v>
      </c>
      <c r="AI5" s="6">
        <f>AA5*X5*Y5*Z5+AC5*W5*X5*Y5*Z5+AD5*W5*X5*Y5*Z5</f>
        <v>694784</v>
      </c>
      <c r="AJ5">
        <f>F5*M5*L5*G5*N5*B5</f>
        <v>3744</v>
      </c>
      <c r="AK5">
        <f>_xlfn.CEILING.MATH(C5/16)</f>
        <v>1</v>
      </c>
      <c r="AL5">
        <f>O5/L5/16</f>
        <v>1</v>
      </c>
      <c r="AM5">
        <f>AK5*AL5*H5*P5</f>
        <v>4</v>
      </c>
      <c r="AN5">
        <f>AM5*AJ5*Z5*Y5*X5*W5</f>
        <v>479232</v>
      </c>
    </row>
    <row r="6" spans="1:40" x14ac:dyDescent="0.25">
      <c r="A6" s="10" t="s">
        <v>88</v>
      </c>
      <c r="B6">
        <v>13</v>
      </c>
      <c r="C6">
        <v>13</v>
      </c>
      <c r="D6">
        <v>15</v>
      </c>
      <c r="E6">
        <v>15</v>
      </c>
      <c r="F6">
        <v>4</v>
      </c>
      <c r="G6">
        <v>1</v>
      </c>
      <c r="H6">
        <v>1</v>
      </c>
      <c r="I6" s="8">
        <v>4</v>
      </c>
      <c r="J6">
        <v>4</v>
      </c>
      <c r="K6">
        <v>1</v>
      </c>
      <c r="L6">
        <v>4</v>
      </c>
      <c r="M6">
        <v>3</v>
      </c>
      <c r="N6">
        <v>3</v>
      </c>
      <c r="O6">
        <v>64</v>
      </c>
      <c r="P6">
        <v>4</v>
      </c>
      <c r="Q6">
        <v>1</v>
      </c>
      <c r="R6">
        <v>256</v>
      </c>
      <c r="S6" s="6">
        <f>_xlfn.CEILING.MATH(R6*I6/16)</f>
        <v>64</v>
      </c>
      <c r="T6">
        <v>13</v>
      </c>
      <c r="U6">
        <v>13</v>
      </c>
      <c r="V6">
        <v>256</v>
      </c>
      <c r="W6" s="6">
        <f>_xlfn.CEILING.MATH(S6/F6)</f>
        <v>16</v>
      </c>
      <c r="X6" s="6">
        <f>_xlfn.CEILING.MATH(T6/B6)*_xlfn.CEILING.MATH(U6/C6)</f>
        <v>1</v>
      </c>
      <c r="Y6" s="6">
        <f t="shared" si="0"/>
        <v>1</v>
      </c>
      <c r="Z6" s="6">
        <f>_xlfn.CEILING.MATH(V6/O6)</f>
        <v>4</v>
      </c>
      <c r="AA6" s="6">
        <f>2*(J6/16)*O6*C6*B6*P6</f>
        <v>21632</v>
      </c>
      <c r="AB6" s="6">
        <f>Q6*C6*B6*O6*P6</f>
        <v>43264</v>
      </c>
      <c r="AC6" s="6">
        <f>2*(D6*E6*G6*P6*F6)</f>
        <v>7200</v>
      </c>
      <c r="AD6" s="6">
        <f>2*(O6*N6*M6*H6*F6)</f>
        <v>4608</v>
      </c>
      <c r="AE6" s="6">
        <f>2*E6*F6*G6*K6</f>
        <v>120</v>
      </c>
      <c r="AF6" s="6">
        <f>2*L6*M6*N6*F6</f>
        <v>288</v>
      </c>
      <c r="AG6" s="6">
        <f>B6*L6*Q6</f>
        <v>52</v>
      </c>
      <c r="AH6" s="6">
        <f>AB6+AC6+AD6</f>
        <v>55072</v>
      </c>
      <c r="AI6" s="6">
        <f>AA6*X6*Y6*Z6+AC6*W6*X6*Y6*Z6+AD6*W6*X6*Y6*Z6</f>
        <v>842240</v>
      </c>
      <c r="AJ6">
        <f>F6*M6*L6*G6*N6*B6</f>
        <v>1872</v>
      </c>
      <c r="AK6">
        <f>_xlfn.CEILING.MATH(C6/16)</f>
        <v>1</v>
      </c>
      <c r="AL6">
        <f>O6/L6/16</f>
        <v>1</v>
      </c>
      <c r="AM6">
        <f>AK6*AL6*H6*P6</f>
        <v>4</v>
      </c>
      <c r="AN6">
        <f>AM6*AJ6*Z6*Y6*X6*W6</f>
        <v>479232</v>
      </c>
    </row>
    <row r="7" spans="1:40" x14ac:dyDescent="0.25">
      <c r="A7" s="10" t="s">
        <v>88</v>
      </c>
      <c r="B7">
        <v>13</v>
      </c>
      <c r="C7">
        <v>13</v>
      </c>
      <c r="D7">
        <v>15</v>
      </c>
      <c r="E7">
        <v>15</v>
      </c>
      <c r="F7">
        <v>4</v>
      </c>
      <c r="G7">
        <v>1</v>
      </c>
      <c r="H7">
        <v>1</v>
      </c>
      <c r="I7" s="8">
        <v>8</v>
      </c>
      <c r="J7">
        <v>4</v>
      </c>
      <c r="K7">
        <v>1</v>
      </c>
      <c r="L7">
        <v>4</v>
      </c>
      <c r="M7">
        <v>3</v>
      </c>
      <c r="N7">
        <v>3</v>
      </c>
      <c r="O7">
        <v>64</v>
      </c>
      <c r="P7">
        <v>4</v>
      </c>
      <c r="Q7">
        <v>1</v>
      </c>
      <c r="R7">
        <v>256</v>
      </c>
      <c r="S7" s="6">
        <f>_xlfn.CEILING.MATH(R7*I7/16)</f>
        <v>128</v>
      </c>
      <c r="T7">
        <v>13</v>
      </c>
      <c r="U7">
        <v>13</v>
      </c>
      <c r="V7">
        <v>256</v>
      </c>
      <c r="W7" s="6">
        <f>_xlfn.CEILING.MATH(S7/F7)</f>
        <v>32</v>
      </c>
      <c r="X7" s="6">
        <f>_xlfn.CEILING.MATH(T7/B7)*_xlfn.CEILING.MATH(U7/C7)</f>
        <v>1</v>
      </c>
      <c r="Y7" s="6">
        <f t="shared" si="0"/>
        <v>1</v>
      </c>
      <c r="Z7" s="6">
        <f>_xlfn.CEILING.MATH(V7/O7)</f>
        <v>4</v>
      </c>
      <c r="AA7" s="6">
        <f>2*(J7/16)*O7*C7*B7*P7</f>
        <v>21632</v>
      </c>
      <c r="AB7" s="6">
        <f>Q7*C7*B7*O7*P7</f>
        <v>43264</v>
      </c>
      <c r="AC7" s="6">
        <f>2*(D7*E7*G7*P7*F7)</f>
        <v>7200</v>
      </c>
      <c r="AD7" s="6">
        <f>2*(O7*N7*M7*H7*F7)</f>
        <v>4608</v>
      </c>
      <c r="AE7" s="6">
        <f>2*E7*F7*G7*K7</f>
        <v>120</v>
      </c>
      <c r="AF7" s="6">
        <f>2*L7*M7*N7*F7</f>
        <v>288</v>
      </c>
      <c r="AG7" s="6">
        <f>B7*L7*Q7</f>
        <v>52</v>
      </c>
      <c r="AH7" s="6">
        <f>AB7+AC7+AD7</f>
        <v>55072</v>
      </c>
      <c r="AI7" s="6">
        <f>AA7*X7*Y7*Z7+AC7*W7*X7*Y7*Z7+AD7*W7*X7*Y7*Z7</f>
        <v>1597952</v>
      </c>
      <c r="AJ7">
        <f>F7*M7*L7*G7*N7*B7</f>
        <v>1872</v>
      </c>
      <c r="AK7">
        <f>_xlfn.CEILING.MATH(C7/16)</f>
        <v>1</v>
      </c>
      <c r="AL7">
        <f>O7/L7/16</f>
        <v>1</v>
      </c>
      <c r="AM7">
        <f>AK7*AL7*H7*P7</f>
        <v>4</v>
      </c>
      <c r="AN7">
        <f>AM7*AJ7*Z7*Y7*X7*W7</f>
        <v>958464</v>
      </c>
    </row>
    <row r="8" spans="1:40" x14ac:dyDescent="0.25">
      <c r="A8" s="11" t="s">
        <v>89</v>
      </c>
      <c r="B8">
        <v>13</v>
      </c>
      <c r="C8">
        <v>13</v>
      </c>
      <c r="D8">
        <v>15</v>
      </c>
      <c r="E8">
        <v>15</v>
      </c>
      <c r="F8">
        <v>4</v>
      </c>
      <c r="G8">
        <v>2</v>
      </c>
      <c r="H8">
        <v>4</v>
      </c>
      <c r="I8" s="8">
        <v>1</v>
      </c>
      <c r="J8">
        <v>4</v>
      </c>
      <c r="K8">
        <v>1</v>
      </c>
      <c r="L8">
        <v>4</v>
      </c>
      <c r="M8">
        <v>3</v>
      </c>
      <c r="N8">
        <v>3</v>
      </c>
      <c r="O8">
        <v>64</v>
      </c>
      <c r="P8">
        <v>4</v>
      </c>
      <c r="Q8">
        <v>1</v>
      </c>
      <c r="R8">
        <v>256</v>
      </c>
      <c r="S8" s="6">
        <f>_xlfn.CEILING.MATH(R8*I8/16)</f>
        <v>16</v>
      </c>
      <c r="T8">
        <v>13</v>
      </c>
      <c r="U8">
        <v>13</v>
      </c>
      <c r="V8">
        <v>256</v>
      </c>
      <c r="W8" s="6">
        <f>_xlfn.CEILING.MATH(S8/F8)</f>
        <v>4</v>
      </c>
      <c r="X8" s="6">
        <f>_xlfn.CEILING.MATH(T8/B8)*_xlfn.CEILING.MATH(U8/C8)</f>
        <v>1</v>
      </c>
      <c r="Y8" s="6">
        <f t="shared" si="0"/>
        <v>1</v>
      </c>
      <c r="Z8" s="6">
        <f>_xlfn.CEILING.MATH(V8/O8)</f>
        <v>4</v>
      </c>
      <c r="AA8" s="6">
        <f>2*(J8/16)*O8*C8*B8*P8</f>
        <v>21632</v>
      </c>
      <c r="AB8" s="6">
        <f>Q8*C8*B8*O8*P8</f>
        <v>43264</v>
      </c>
      <c r="AC8" s="6">
        <f>2*(D8*E8*G8*P8*F8)</f>
        <v>14400</v>
      </c>
      <c r="AD8" s="6">
        <f>2*(O8*N8*M8*H8*F8)</f>
        <v>18432</v>
      </c>
      <c r="AE8" s="6">
        <f>2*E8*F8*G8*K8</f>
        <v>240</v>
      </c>
      <c r="AF8" s="6">
        <f>2*L8*M8*N8*F8</f>
        <v>288</v>
      </c>
      <c r="AG8" s="6">
        <f>B8*L8*Q8</f>
        <v>52</v>
      </c>
      <c r="AH8" s="6">
        <f>AB8+AC8+AD8</f>
        <v>76096</v>
      </c>
      <c r="AI8" s="6">
        <f>AA8*X8*Y8*Z8+AC8*W8*X8*Y8*Z8+AD8*W8*X8*Y8*Z8</f>
        <v>611840</v>
      </c>
      <c r="AJ8">
        <f>F8*M8*L8*G8*N8*B8</f>
        <v>3744</v>
      </c>
      <c r="AK8">
        <f>_xlfn.CEILING.MATH(C8/16)</f>
        <v>1</v>
      </c>
      <c r="AL8">
        <f>O8/L8/16</f>
        <v>1</v>
      </c>
      <c r="AM8">
        <f>AK8*AL8*H8*P8</f>
        <v>16</v>
      </c>
      <c r="AN8">
        <f>AM8*AJ8*Z8*Y8*X8*W8</f>
        <v>958464</v>
      </c>
    </row>
    <row r="9" spans="1:40" x14ac:dyDescent="0.25">
      <c r="A9" s="11" t="s">
        <v>89</v>
      </c>
      <c r="B9">
        <v>13</v>
      </c>
      <c r="C9">
        <v>13</v>
      </c>
      <c r="D9">
        <v>15</v>
      </c>
      <c r="E9">
        <v>15</v>
      </c>
      <c r="F9">
        <v>4</v>
      </c>
      <c r="G9">
        <v>1</v>
      </c>
      <c r="H9">
        <v>2</v>
      </c>
      <c r="I9" s="8">
        <v>2</v>
      </c>
      <c r="J9">
        <v>4</v>
      </c>
      <c r="K9">
        <v>1</v>
      </c>
      <c r="L9">
        <v>4</v>
      </c>
      <c r="M9">
        <v>3</v>
      </c>
      <c r="N9">
        <v>3</v>
      </c>
      <c r="O9">
        <v>64</v>
      </c>
      <c r="P9">
        <v>4</v>
      </c>
      <c r="Q9">
        <v>1</v>
      </c>
      <c r="R9">
        <v>256</v>
      </c>
      <c r="S9" s="6">
        <f>_xlfn.CEILING.MATH(R9*I9/16)</f>
        <v>32</v>
      </c>
      <c r="T9">
        <v>13</v>
      </c>
      <c r="U9">
        <v>13</v>
      </c>
      <c r="V9">
        <v>256</v>
      </c>
      <c r="W9" s="6">
        <f>_xlfn.CEILING.MATH(S9/F9)</f>
        <v>8</v>
      </c>
      <c r="X9" s="6">
        <f>_xlfn.CEILING.MATH(T9/B9)*_xlfn.CEILING.MATH(U9/C9)</f>
        <v>1</v>
      </c>
      <c r="Y9" s="6">
        <f t="shared" si="0"/>
        <v>1</v>
      </c>
      <c r="Z9" s="6">
        <f>_xlfn.CEILING.MATH(V9/O9)</f>
        <v>4</v>
      </c>
      <c r="AA9" s="6">
        <f>2*(J9/16)*O9*C9*B9*P9</f>
        <v>21632</v>
      </c>
      <c r="AB9" s="6">
        <f>Q9*C9*B9*O9*P9</f>
        <v>43264</v>
      </c>
      <c r="AC9" s="6">
        <f>2*(D9*E9*G9*P9*F9)</f>
        <v>7200</v>
      </c>
      <c r="AD9" s="6">
        <f>2*(O9*N9*M9*H9*F9)</f>
        <v>9216</v>
      </c>
      <c r="AE9" s="6">
        <f>2*E9*F9*G9*K9</f>
        <v>120</v>
      </c>
      <c r="AF9" s="6">
        <f>2*L9*M9*N9*F9</f>
        <v>288</v>
      </c>
      <c r="AG9" s="6">
        <f>B9*L9*Q9</f>
        <v>52</v>
      </c>
      <c r="AH9" s="6">
        <f>AB9+AC9+AD9</f>
        <v>59680</v>
      </c>
      <c r="AI9" s="6">
        <f>AA9*X9*Y9*Z9+AC9*W9*X9*Y9*Z9+AD9*W9*X9*Y9*Z9</f>
        <v>611840</v>
      </c>
      <c r="AJ9">
        <f>F9*M9*L9*G9*N9*B9</f>
        <v>1872</v>
      </c>
      <c r="AK9">
        <f>_xlfn.CEILING.MATH(C9/16)</f>
        <v>1</v>
      </c>
      <c r="AL9">
        <f>O9/L9/16</f>
        <v>1</v>
      </c>
      <c r="AM9">
        <f>AK9*AL9*H9*P9</f>
        <v>8</v>
      </c>
      <c r="AN9">
        <f>AM9*AJ9*Z9*Y9*X9*W9</f>
        <v>479232</v>
      </c>
    </row>
    <row r="10" spans="1:40" x14ac:dyDescent="0.25">
      <c r="A10" s="11" t="s">
        <v>89</v>
      </c>
      <c r="B10">
        <v>13</v>
      </c>
      <c r="C10">
        <v>13</v>
      </c>
      <c r="D10">
        <v>15</v>
      </c>
      <c r="E10">
        <v>15</v>
      </c>
      <c r="F10">
        <v>4</v>
      </c>
      <c r="G10">
        <v>1</v>
      </c>
      <c r="H10">
        <v>1</v>
      </c>
      <c r="I10" s="8">
        <v>4</v>
      </c>
      <c r="J10">
        <v>4</v>
      </c>
      <c r="K10">
        <v>1</v>
      </c>
      <c r="L10">
        <v>4</v>
      </c>
      <c r="M10">
        <v>3</v>
      </c>
      <c r="N10">
        <v>3</v>
      </c>
      <c r="O10">
        <v>64</v>
      </c>
      <c r="P10">
        <v>4</v>
      </c>
      <c r="Q10">
        <v>1</v>
      </c>
      <c r="R10">
        <v>256</v>
      </c>
      <c r="S10" s="6">
        <f>_xlfn.CEILING.MATH(R10*I10/16)</f>
        <v>64</v>
      </c>
      <c r="T10">
        <v>13</v>
      </c>
      <c r="U10">
        <v>13</v>
      </c>
      <c r="V10">
        <v>256</v>
      </c>
      <c r="W10" s="6">
        <f>_xlfn.CEILING.MATH(S10/F10)</f>
        <v>16</v>
      </c>
      <c r="X10" s="6">
        <f>_xlfn.CEILING.MATH(T10/B10)*_xlfn.CEILING.MATH(U10/C10)</f>
        <v>1</v>
      </c>
      <c r="Y10" s="6">
        <f t="shared" si="0"/>
        <v>1</v>
      </c>
      <c r="Z10" s="6">
        <f>_xlfn.CEILING.MATH(V10/O10)</f>
        <v>4</v>
      </c>
      <c r="AA10" s="6">
        <f>2*(J10/16)*O10*C10*B10*P10</f>
        <v>21632</v>
      </c>
      <c r="AB10" s="6">
        <f>Q10*C10*B10*O10*P10</f>
        <v>43264</v>
      </c>
      <c r="AC10" s="6">
        <f>2*(D10*E10*G10*P10*F10)</f>
        <v>7200</v>
      </c>
      <c r="AD10" s="6">
        <f>2*(O10*N10*M10*H10*F10)</f>
        <v>4608</v>
      </c>
      <c r="AE10" s="6">
        <f>2*E10*F10*G10*K10</f>
        <v>120</v>
      </c>
      <c r="AF10" s="6">
        <f>2*L10*M10*N10*F10</f>
        <v>288</v>
      </c>
      <c r="AG10" s="6">
        <f>B10*L10*Q10</f>
        <v>52</v>
      </c>
      <c r="AH10" s="6">
        <f>AB10+AC10+AD10</f>
        <v>55072</v>
      </c>
      <c r="AI10" s="6">
        <f>AA10*X10*Y10*Z10+AC10*W10*X10*Y10*Z10+AD10*W10*X10*Y10*Z10</f>
        <v>842240</v>
      </c>
      <c r="AJ10">
        <f>F10*M10*L10*G10*N10*B10</f>
        <v>1872</v>
      </c>
      <c r="AK10">
        <f>_xlfn.CEILING.MATH(C10/16)</f>
        <v>1</v>
      </c>
      <c r="AL10">
        <f>O10/L10/16</f>
        <v>1</v>
      </c>
      <c r="AM10">
        <f>AK10*AL10*H10*P10</f>
        <v>4</v>
      </c>
      <c r="AN10">
        <f>AM10*AJ10*Z10*Y10*X10*W10</f>
        <v>479232</v>
      </c>
    </row>
    <row r="11" spans="1:40" x14ac:dyDescent="0.25">
      <c r="A11" s="11" t="s">
        <v>89</v>
      </c>
      <c r="B11">
        <v>13</v>
      </c>
      <c r="C11">
        <v>13</v>
      </c>
      <c r="D11">
        <v>15</v>
      </c>
      <c r="E11">
        <v>15</v>
      </c>
      <c r="F11">
        <v>4</v>
      </c>
      <c r="G11">
        <v>1</v>
      </c>
      <c r="H11">
        <v>1</v>
      </c>
      <c r="I11" s="8">
        <v>8</v>
      </c>
      <c r="J11">
        <v>4</v>
      </c>
      <c r="K11">
        <v>1</v>
      </c>
      <c r="L11">
        <v>4</v>
      </c>
      <c r="M11">
        <v>3</v>
      </c>
      <c r="N11">
        <v>3</v>
      </c>
      <c r="O11">
        <v>64</v>
      </c>
      <c r="P11">
        <v>4</v>
      </c>
      <c r="Q11">
        <v>1</v>
      </c>
      <c r="R11">
        <v>256</v>
      </c>
      <c r="S11" s="6">
        <f>_xlfn.CEILING.MATH(R11*I11/16)</f>
        <v>128</v>
      </c>
      <c r="T11">
        <v>13</v>
      </c>
      <c r="U11">
        <v>13</v>
      </c>
      <c r="V11">
        <v>256</v>
      </c>
      <c r="W11" s="6">
        <f>_xlfn.CEILING.MATH(S11/F11)</f>
        <v>32</v>
      </c>
      <c r="X11" s="6">
        <f>_xlfn.CEILING.MATH(T11/B11)*_xlfn.CEILING.MATH(U11/C11)</f>
        <v>1</v>
      </c>
      <c r="Y11" s="6">
        <f t="shared" si="0"/>
        <v>1</v>
      </c>
      <c r="Z11" s="6">
        <f>_xlfn.CEILING.MATH(V11/O11)</f>
        <v>4</v>
      </c>
      <c r="AA11" s="6">
        <f>2*(J11/16)*O11*C11*B11*P11</f>
        <v>21632</v>
      </c>
      <c r="AB11" s="6">
        <f>Q11*C11*B11*O11*P11</f>
        <v>43264</v>
      </c>
      <c r="AC11" s="6">
        <f>2*(D11*E11*G11*P11*F11)</f>
        <v>7200</v>
      </c>
      <c r="AD11" s="6">
        <f>2*(O11*N11*M11*H11*F11)</f>
        <v>4608</v>
      </c>
      <c r="AE11" s="6">
        <f>2*E11*F11*G11*K11</f>
        <v>120</v>
      </c>
      <c r="AF11" s="6">
        <f>2*L11*M11*N11*F11</f>
        <v>288</v>
      </c>
      <c r="AG11" s="6">
        <f>B11*L11*Q11</f>
        <v>52</v>
      </c>
      <c r="AH11" s="6">
        <f>AB11+AC11+AD11</f>
        <v>55072</v>
      </c>
      <c r="AI11" s="6">
        <f>AA11*X11*Y11*Z11+AC11*W11*X11*Y11*Z11+AD11*W11*X11*Y11*Z11</f>
        <v>1597952</v>
      </c>
      <c r="AJ11">
        <f>F11*M11*L11*G11*N11*B11</f>
        <v>1872</v>
      </c>
      <c r="AK11">
        <f>_xlfn.CEILING.MATH(C11/16)</f>
        <v>1</v>
      </c>
      <c r="AL11">
        <f>O11/L11/16</f>
        <v>1</v>
      </c>
      <c r="AM11">
        <f>AK11*AL11*H11*P11</f>
        <v>4</v>
      </c>
      <c r="AN11">
        <f>AM11*AJ11*Z11*Y11*X11*W11</f>
        <v>958464</v>
      </c>
    </row>
    <row r="12" spans="1:40" x14ac:dyDescent="0.25">
      <c r="A12" s="10" t="s">
        <v>90</v>
      </c>
      <c r="B12">
        <v>13</v>
      </c>
      <c r="C12">
        <v>13</v>
      </c>
      <c r="D12">
        <v>15</v>
      </c>
      <c r="E12">
        <v>15</v>
      </c>
      <c r="F12">
        <v>4</v>
      </c>
      <c r="G12">
        <v>8</v>
      </c>
      <c r="H12">
        <v>4</v>
      </c>
      <c r="I12" s="8">
        <v>1</v>
      </c>
      <c r="J12">
        <v>4</v>
      </c>
      <c r="K12">
        <v>1</v>
      </c>
      <c r="L12">
        <v>4</v>
      </c>
      <c r="M12">
        <v>3</v>
      </c>
      <c r="N12">
        <v>3</v>
      </c>
      <c r="O12">
        <v>64</v>
      </c>
      <c r="P12">
        <v>4</v>
      </c>
      <c r="Q12">
        <v>1</v>
      </c>
      <c r="R12">
        <v>256</v>
      </c>
      <c r="S12" s="6">
        <f>_xlfn.CEILING.MATH(R12*I12/16)</f>
        <v>16</v>
      </c>
      <c r="T12">
        <v>13</v>
      </c>
      <c r="U12">
        <v>13</v>
      </c>
      <c r="V12">
        <v>256</v>
      </c>
      <c r="W12" s="6">
        <f>_xlfn.CEILING.MATH(S12/F12)</f>
        <v>4</v>
      </c>
      <c r="X12" s="6">
        <f>_xlfn.CEILING.MATH(T12/B12)*_xlfn.CEILING.MATH(U12/C12)</f>
        <v>1</v>
      </c>
      <c r="Y12" s="6">
        <f t="shared" si="0"/>
        <v>1</v>
      </c>
      <c r="Z12" s="6">
        <f>_xlfn.CEILING.MATH(V12/O12)</f>
        <v>4</v>
      </c>
      <c r="AA12" s="6">
        <f>2*(J12/16)*O12*C12*B12*P12</f>
        <v>21632</v>
      </c>
      <c r="AB12" s="6">
        <f>Q12*C12*B12*O12*P12</f>
        <v>43264</v>
      </c>
      <c r="AC12" s="6">
        <f>2*(D12*E12*G12*P12*F12)</f>
        <v>57600</v>
      </c>
      <c r="AD12" s="6">
        <f>2*(O12*N12*M12*H12*F12)</f>
        <v>18432</v>
      </c>
      <c r="AE12" s="6">
        <f>2*E12*F12*G12*K12</f>
        <v>960</v>
      </c>
      <c r="AF12" s="6">
        <f>2*L12*M12*N12*F12</f>
        <v>288</v>
      </c>
      <c r="AG12" s="6">
        <f>B12*L12*Q12</f>
        <v>52</v>
      </c>
      <c r="AH12" s="6">
        <f>AB12+AC12+AD12</f>
        <v>119296</v>
      </c>
      <c r="AI12" s="6">
        <f>AA12*X12*Y12*Z12+AC12*W12*X12*Y12*Z12+AD12*W12*X12*Y12*Z12</f>
        <v>1303040</v>
      </c>
      <c r="AJ12">
        <f>F12*M12*L12*G12*N12*B12</f>
        <v>14976</v>
      </c>
      <c r="AK12">
        <f>_xlfn.CEILING.MATH(C12/16)</f>
        <v>1</v>
      </c>
      <c r="AL12">
        <f>O12/L12/16</f>
        <v>1</v>
      </c>
      <c r="AM12">
        <f>AK12*AL12*H12*P12</f>
        <v>16</v>
      </c>
      <c r="AN12">
        <f>AM12*AJ12*Z12*Y12*X12*W12</f>
        <v>3833856</v>
      </c>
    </row>
    <row r="13" spans="1:40" x14ac:dyDescent="0.25">
      <c r="A13" s="10" t="s">
        <v>90</v>
      </c>
      <c r="B13">
        <v>13</v>
      </c>
      <c r="C13">
        <v>13</v>
      </c>
      <c r="D13">
        <v>15</v>
      </c>
      <c r="E13">
        <v>15</v>
      </c>
      <c r="F13">
        <v>4</v>
      </c>
      <c r="G13">
        <v>4</v>
      </c>
      <c r="H13">
        <v>2</v>
      </c>
      <c r="I13" s="8">
        <v>2</v>
      </c>
      <c r="J13">
        <v>4</v>
      </c>
      <c r="K13">
        <v>1</v>
      </c>
      <c r="L13">
        <v>4</v>
      </c>
      <c r="M13">
        <v>3</v>
      </c>
      <c r="N13">
        <v>3</v>
      </c>
      <c r="O13">
        <v>64</v>
      </c>
      <c r="P13">
        <v>4</v>
      </c>
      <c r="Q13">
        <v>1</v>
      </c>
      <c r="R13">
        <v>256</v>
      </c>
      <c r="S13" s="6">
        <f>_xlfn.CEILING.MATH(R13*I13/16)</f>
        <v>32</v>
      </c>
      <c r="T13">
        <v>13</v>
      </c>
      <c r="U13">
        <v>13</v>
      </c>
      <c r="V13">
        <v>256</v>
      </c>
      <c r="W13" s="6">
        <f>_xlfn.CEILING.MATH(S13/F13)</f>
        <v>8</v>
      </c>
      <c r="X13" s="6">
        <f>_xlfn.CEILING.MATH(T13/B13)*_xlfn.CEILING.MATH(U13/C13)</f>
        <v>1</v>
      </c>
      <c r="Y13" s="6">
        <f t="shared" si="0"/>
        <v>1</v>
      </c>
      <c r="Z13" s="6">
        <f>_xlfn.CEILING.MATH(V13/O13)</f>
        <v>4</v>
      </c>
      <c r="AA13" s="6">
        <f>2*(J13/16)*O13*C13*B13*P13</f>
        <v>21632</v>
      </c>
      <c r="AB13" s="6">
        <f>Q13*C13*B13*O13*P13</f>
        <v>43264</v>
      </c>
      <c r="AC13" s="6">
        <f>2*(D13*E13*G13*P13*F13)</f>
        <v>28800</v>
      </c>
      <c r="AD13" s="6">
        <f>2*(O13*N13*M13*H13*F13)</f>
        <v>9216</v>
      </c>
      <c r="AE13" s="6">
        <f>2*E13*F13*G13*K13</f>
        <v>480</v>
      </c>
      <c r="AF13" s="6">
        <f>2*L13*M13*N13*F13</f>
        <v>288</v>
      </c>
      <c r="AG13" s="6">
        <f>B13*L13*Q13</f>
        <v>52</v>
      </c>
      <c r="AH13" s="6">
        <f>AB13+AC13+AD13</f>
        <v>81280</v>
      </c>
      <c r="AI13" s="6">
        <f>AA13*X13*Y13*Z13+AC13*W13*X13*Y13*Z13+AD13*W13*X13*Y13*Z13</f>
        <v>1303040</v>
      </c>
      <c r="AJ13">
        <f>F13*M13*L13*G13*N13*B13</f>
        <v>7488</v>
      </c>
      <c r="AK13">
        <f>_xlfn.CEILING.MATH(C13/16)</f>
        <v>1</v>
      </c>
      <c r="AL13">
        <f>O13/L13/16</f>
        <v>1</v>
      </c>
      <c r="AM13">
        <f>AK13*AL13*H13*P13</f>
        <v>8</v>
      </c>
      <c r="AN13">
        <f>AM13*AJ13*Z13*Y13*X13*W13</f>
        <v>1916928</v>
      </c>
    </row>
    <row r="14" spans="1:40" x14ac:dyDescent="0.25">
      <c r="A14" s="10" t="s">
        <v>90</v>
      </c>
      <c r="B14">
        <v>13</v>
      </c>
      <c r="C14">
        <v>13</v>
      </c>
      <c r="D14">
        <v>15</v>
      </c>
      <c r="E14">
        <v>15</v>
      </c>
      <c r="F14">
        <v>4</v>
      </c>
      <c r="G14">
        <v>2</v>
      </c>
      <c r="H14">
        <v>1</v>
      </c>
      <c r="I14" s="8">
        <v>4</v>
      </c>
      <c r="J14">
        <v>4</v>
      </c>
      <c r="K14">
        <v>1</v>
      </c>
      <c r="L14">
        <v>4</v>
      </c>
      <c r="M14">
        <v>3</v>
      </c>
      <c r="N14">
        <v>3</v>
      </c>
      <c r="O14">
        <v>64</v>
      </c>
      <c r="P14">
        <v>4</v>
      </c>
      <c r="Q14">
        <v>1</v>
      </c>
      <c r="R14">
        <v>256</v>
      </c>
      <c r="S14" s="6">
        <f>_xlfn.CEILING.MATH(R14*I14/16)</f>
        <v>64</v>
      </c>
      <c r="T14">
        <v>13</v>
      </c>
      <c r="U14">
        <v>13</v>
      </c>
      <c r="V14">
        <v>256</v>
      </c>
      <c r="W14" s="6">
        <f>_xlfn.CEILING.MATH(S14/F14)</f>
        <v>16</v>
      </c>
      <c r="X14" s="6">
        <f>_xlfn.CEILING.MATH(T14/B14)*_xlfn.CEILING.MATH(U14/C14)</f>
        <v>1</v>
      </c>
      <c r="Y14" s="6">
        <f t="shared" si="0"/>
        <v>1</v>
      </c>
      <c r="Z14" s="6">
        <f>_xlfn.CEILING.MATH(V14/O14)</f>
        <v>4</v>
      </c>
      <c r="AA14" s="6">
        <f>2*(J14/16)*O14*C14*B14*P14</f>
        <v>21632</v>
      </c>
      <c r="AB14" s="6">
        <f>Q14*C14*B14*O14*P14</f>
        <v>43264</v>
      </c>
      <c r="AC14" s="6">
        <f>2*(D14*E14*G14*P14*F14)</f>
        <v>14400</v>
      </c>
      <c r="AD14" s="6">
        <f>2*(O14*N14*M14*H14*F14)</f>
        <v>4608</v>
      </c>
      <c r="AE14" s="6">
        <f>2*E14*F14*G14*K14</f>
        <v>240</v>
      </c>
      <c r="AF14" s="6">
        <f>2*L14*M14*N14*F14</f>
        <v>288</v>
      </c>
      <c r="AG14" s="6">
        <f>B14*L14*Q14</f>
        <v>52</v>
      </c>
      <c r="AH14" s="6">
        <f>AB14+AC14+AD14</f>
        <v>62272</v>
      </c>
      <c r="AI14" s="6">
        <f>AA14*X14*Y14*Z14+AC14*W14*X14*Y14*Z14+AD14*W14*X14*Y14*Z14</f>
        <v>1303040</v>
      </c>
      <c r="AJ14">
        <f>F14*M14*L14*G14*N14*B14</f>
        <v>3744</v>
      </c>
      <c r="AK14">
        <f>_xlfn.CEILING.MATH(C14/16)</f>
        <v>1</v>
      </c>
      <c r="AL14">
        <f>O14/L14/16</f>
        <v>1</v>
      </c>
      <c r="AM14">
        <f>AK14*AL14*H14*P14</f>
        <v>4</v>
      </c>
      <c r="AN14">
        <f>AM14*AJ14*Z14*Y14*X14*W14</f>
        <v>958464</v>
      </c>
    </row>
    <row r="15" spans="1:40" x14ac:dyDescent="0.25">
      <c r="A15" s="10" t="s">
        <v>90</v>
      </c>
      <c r="B15">
        <v>13</v>
      </c>
      <c r="C15">
        <v>13</v>
      </c>
      <c r="D15">
        <v>15</v>
      </c>
      <c r="E15">
        <v>15</v>
      </c>
      <c r="F15">
        <v>4</v>
      </c>
      <c r="G15">
        <v>1</v>
      </c>
      <c r="H15">
        <v>1</v>
      </c>
      <c r="I15" s="8">
        <v>8</v>
      </c>
      <c r="J15">
        <v>4</v>
      </c>
      <c r="K15">
        <v>1</v>
      </c>
      <c r="L15">
        <v>4</v>
      </c>
      <c r="M15">
        <v>3</v>
      </c>
      <c r="N15">
        <v>3</v>
      </c>
      <c r="O15">
        <v>64</v>
      </c>
      <c r="P15">
        <v>4</v>
      </c>
      <c r="Q15">
        <v>1</v>
      </c>
      <c r="R15">
        <v>256</v>
      </c>
      <c r="S15" s="6">
        <f>_xlfn.CEILING.MATH(R15*I15/16)</f>
        <v>128</v>
      </c>
      <c r="T15">
        <v>13</v>
      </c>
      <c r="U15">
        <v>13</v>
      </c>
      <c r="V15">
        <v>256</v>
      </c>
      <c r="W15" s="6">
        <f>_xlfn.CEILING.MATH(S15/F15)</f>
        <v>32</v>
      </c>
      <c r="X15" s="6">
        <f>_xlfn.CEILING.MATH(T15/B15)*_xlfn.CEILING.MATH(U15/C15)</f>
        <v>1</v>
      </c>
      <c r="Y15" s="6">
        <f t="shared" si="0"/>
        <v>1</v>
      </c>
      <c r="Z15" s="6">
        <f>_xlfn.CEILING.MATH(V15/O15)</f>
        <v>4</v>
      </c>
      <c r="AA15" s="6">
        <f>2*(J15/16)*O15*C15*B15*P15</f>
        <v>21632</v>
      </c>
      <c r="AB15" s="6">
        <f>Q15*C15*B15*O15*P15</f>
        <v>43264</v>
      </c>
      <c r="AC15" s="6">
        <f>2*(D15*E15*G15*P15*F15)</f>
        <v>7200</v>
      </c>
      <c r="AD15" s="6">
        <f>2*(O15*N15*M15*H15*F15)</f>
        <v>4608</v>
      </c>
      <c r="AE15" s="6">
        <f>2*E15*F15*G15*K15</f>
        <v>120</v>
      </c>
      <c r="AF15" s="6">
        <f>2*L15*M15*N15*F15</f>
        <v>288</v>
      </c>
      <c r="AG15" s="6">
        <f>B15*L15*Q15</f>
        <v>52</v>
      </c>
      <c r="AH15" s="6">
        <f>AB15+AC15+AD15</f>
        <v>55072</v>
      </c>
      <c r="AI15" s="6">
        <f>AA15*X15*Y15*Z15+AC15*W15*X15*Y15*Z15+AD15*W15*X15*Y15*Z15</f>
        <v>1597952</v>
      </c>
      <c r="AJ15">
        <f>F15*M15*L15*G15*N15*B15</f>
        <v>1872</v>
      </c>
      <c r="AK15">
        <f>_xlfn.CEILING.MATH(C15/16)</f>
        <v>1</v>
      </c>
      <c r="AL15">
        <f>O15/L15/16</f>
        <v>1</v>
      </c>
      <c r="AM15">
        <f>AK15*AL15*H15*P15</f>
        <v>4</v>
      </c>
      <c r="AN15">
        <f>AM15*AJ15*Z15*Y15*X15*W15</f>
        <v>958464</v>
      </c>
    </row>
    <row r="16" spans="1:40" x14ac:dyDescent="0.25">
      <c r="A16" s="11" t="s">
        <v>91</v>
      </c>
      <c r="B16">
        <v>13</v>
      </c>
      <c r="C16">
        <v>13</v>
      </c>
      <c r="D16">
        <v>15</v>
      </c>
      <c r="E16">
        <v>15</v>
      </c>
      <c r="F16">
        <v>4</v>
      </c>
      <c r="G16">
        <v>4</v>
      </c>
      <c r="H16">
        <v>8</v>
      </c>
      <c r="I16" s="8">
        <v>1</v>
      </c>
      <c r="J16">
        <v>4</v>
      </c>
      <c r="K16">
        <v>1</v>
      </c>
      <c r="L16">
        <v>4</v>
      </c>
      <c r="M16">
        <v>3</v>
      </c>
      <c r="N16">
        <v>3</v>
      </c>
      <c r="O16">
        <v>64</v>
      </c>
      <c r="P16">
        <v>4</v>
      </c>
      <c r="Q16">
        <v>1</v>
      </c>
      <c r="R16">
        <v>256</v>
      </c>
      <c r="S16" s="6">
        <f>_xlfn.CEILING.MATH(R16*I16/16)</f>
        <v>16</v>
      </c>
      <c r="T16">
        <v>13</v>
      </c>
      <c r="U16">
        <v>13</v>
      </c>
      <c r="V16">
        <v>256</v>
      </c>
      <c r="W16" s="6">
        <f>_xlfn.CEILING.MATH(S16/F16)</f>
        <v>4</v>
      </c>
      <c r="X16" s="6">
        <f>_xlfn.CEILING.MATH(T16/B16)*_xlfn.CEILING.MATH(U16/C16)</f>
        <v>1</v>
      </c>
      <c r="Y16" s="6">
        <f t="shared" si="0"/>
        <v>1</v>
      </c>
      <c r="Z16" s="6">
        <f>_xlfn.CEILING.MATH(V16/O16)</f>
        <v>4</v>
      </c>
      <c r="AA16" s="6">
        <f>2*(J16/16)*O16*C16*B16*P16</f>
        <v>21632</v>
      </c>
      <c r="AB16" s="6">
        <f>Q16*C16*B16*O16*P16</f>
        <v>43264</v>
      </c>
      <c r="AC16" s="6">
        <f>2*(D16*E16*G16*P16*F16)</f>
        <v>28800</v>
      </c>
      <c r="AD16" s="6">
        <f>2*(O16*N16*M16*H16*F16)</f>
        <v>36864</v>
      </c>
      <c r="AE16" s="6">
        <f>2*E16*F16*G16*K16</f>
        <v>480</v>
      </c>
      <c r="AF16" s="6">
        <f>2*L16*M16*N16*F16</f>
        <v>288</v>
      </c>
      <c r="AG16" s="6">
        <f>B16*L16*Q16</f>
        <v>52</v>
      </c>
      <c r="AH16" s="6">
        <f>AB16+AC16+AD16</f>
        <v>108928</v>
      </c>
      <c r="AI16" s="6">
        <f>AA16*X16*Y16*Z16+AC16*W16*X16*Y16*Z16+AD16*W16*X16*Y16*Z16</f>
        <v>1137152</v>
      </c>
      <c r="AJ16">
        <f>F16*M16*L16*G16*N16*B16</f>
        <v>7488</v>
      </c>
      <c r="AK16">
        <f>_xlfn.CEILING.MATH(C16/16)</f>
        <v>1</v>
      </c>
      <c r="AL16">
        <f>O16/L16/16</f>
        <v>1</v>
      </c>
      <c r="AM16">
        <f>AK16*AL16*H16*P16</f>
        <v>32</v>
      </c>
      <c r="AN16">
        <f>AM16*AJ16*Z16*Y16*X16*W16</f>
        <v>3833856</v>
      </c>
    </row>
    <row r="17" spans="1:40" x14ac:dyDescent="0.25">
      <c r="A17" s="11" t="s">
        <v>91</v>
      </c>
      <c r="B17">
        <v>13</v>
      </c>
      <c r="C17">
        <v>13</v>
      </c>
      <c r="D17">
        <v>15</v>
      </c>
      <c r="E17">
        <v>15</v>
      </c>
      <c r="F17">
        <v>4</v>
      </c>
      <c r="G17">
        <v>2</v>
      </c>
      <c r="H17">
        <v>4</v>
      </c>
      <c r="I17" s="8">
        <v>2</v>
      </c>
      <c r="J17">
        <v>4</v>
      </c>
      <c r="K17">
        <v>1</v>
      </c>
      <c r="L17">
        <v>4</v>
      </c>
      <c r="M17">
        <v>3</v>
      </c>
      <c r="N17">
        <v>3</v>
      </c>
      <c r="O17">
        <v>64</v>
      </c>
      <c r="P17">
        <v>4</v>
      </c>
      <c r="Q17">
        <v>1</v>
      </c>
      <c r="R17">
        <v>256</v>
      </c>
      <c r="S17" s="6">
        <f>_xlfn.CEILING.MATH(R17*I17/16)</f>
        <v>32</v>
      </c>
      <c r="T17">
        <v>13</v>
      </c>
      <c r="U17">
        <v>13</v>
      </c>
      <c r="V17">
        <v>256</v>
      </c>
      <c r="W17" s="6">
        <f>_xlfn.CEILING.MATH(S17/F17)</f>
        <v>8</v>
      </c>
      <c r="X17" s="6">
        <f>_xlfn.CEILING.MATH(T17/B17)*_xlfn.CEILING.MATH(U17/C17)</f>
        <v>1</v>
      </c>
      <c r="Y17" s="6">
        <f t="shared" si="0"/>
        <v>1</v>
      </c>
      <c r="Z17" s="6">
        <f>_xlfn.CEILING.MATH(V17/O17)</f>
        <v>4</v>
      </c>
      <c r="AA17" s="6">
        <f>2*(J17/16)*O17*C17*B17*P17</f>
        <v>21632</v>
      </c>
      <c r="AB17" s="6">
        <f>Q17*C17*B17*O17*P17</f>
        <v>43264</v>
      </c>
      <c r="AC17" s="6">
        <f>2*(D17*E17*G17*P17*F17)</f>
        <v>14400</v>
      </c>
      <c r="AD17" s="6">
        <f>2*(O17*N17*M17*H17*F17)</f>
        <v>18432</v>
      </c>
      <c r="AE17" s="6">
        <f>2*E17*F17*G17*K17</f>
        <v>240</v>
      </c>
      <c r="AF17" s="6">
        <f>2*L17*M17*N17*F17</f>
        <v>288</v>
      </c>
      <c r="AG17" s="6">
        <f>B17*L17*Q17</f>
        <v>52</v>
      </c>
      <c r="AH17" s="6">
        <f>AB17+AC17+AD17</f>
        <v>76096</v>
      </c>
      <c r="AI17" s="6">
        <f>AA17*X17*Y17*Z17+AC17*W17*X17*Y17*Z17+AD17*W17*X17*Y17*Z17</f>
        <v>1137152</v>
      </c>
      <c r="AJ17">
        <f>F17*M17*L17*G17*N17*B17</f>
        <v>3744</v>
      </c>
      <c r="AK17">
        <f>_xlfn.CEILING.MATH(C17/16)</f>
        <v>1</v>
      </c>
      <c r="AL17">
        <f>O17/L17/16</f>
        <v>1</v>
      </c>
      <c r="AM17">
        <f>AK17*AL17*H17*P17</f>
        <v>16</v>
      </c>
      <c r="AN17">
        <f>AM17*AJ17*Z17*Y17*X17*W17</f>
        <v>1916928</v>
      </c>
    </row>
    <row r="18" spans="1:40" x14ac:dyDescent="0.25">
      <c r="A18" s="11" t="s">
        <v>91</v>
      </c>
      <c r="B18">
        <v>13</v>
      </c>
      <c r="C18">
        <v>13</v>
      </c>
      <c r="D18">
        <v>15</v>
      </c>
      <c r="E18">
        <v>15</v>
      </c>
      <c r="F18">
        <v>4</v>
      </c>
      <c r="G18">
        <v>1</v>
      </c>
      <c r="H18">
        <v>2</v>
      </c>
      <c r="I18" s="8">
        <v>4</v>
      </c>
      <c r="J18">
        <v>4</v>
      </c>
      <c r="K18">
        <v>1</v>
      </c>
      <c r="L18">
        <v>4</v>
      </c>
      <c r="M18">
        <v>3</v>
      </c>
      <c r="N18">
        <v>3</v>
      </c>
      <c r="O18">
        <v>64</v>
      </c>
      <c r="P18">
        <v>4</v>
      </c>
      <c r="Q18">
        <v>1</v>
      </c>
      <c r="R18">
        <v>256</v>
      </c>
      <c r="S18" s="6">
        <f>_xlfn.CEILING.MATH(R18*I18/16)</f>
        <v>64</v>
      </c>
      <c r="T18">
        <v>13</v>
      </c>
      <c r="U18">
        <v>13</v>
      </c>
      <c r="V18">
        <v>256</v>
      </c>
      <c r="W18" s="6">
        <f>_xlfn.CEILING.MATH(S18/F18)</f>
        <v>16</v>
      </c>
      <c r="X18" s="6">
        <f>_xlfn.CEILING.MATH(T18/B18)*_xlfn.CEILING.MATH(U18/C18)</f>
        <v>1</v>
      </c>
      <c r="Y18" s="6">
        <f t="shared" si="0"/>
        <v>1</v>
      </c>
      <c r="Z18" s="6">
        <f>_xlfn.CEILING.MATH(V18/O18)</f>
        <v>4</v>
      </c>
      <c r="AA18" s="6">
        <f>2*(J18/16)*O18*C18*B18*P18</f>
        <v>21632</v>
      </c>
      <c r="AB18" s="6">
        <f>Q18*C18*B18*O18*P18</f>
        <v>43264</v>
      </c>
      <c r="AC18" s="6">
        <f>2*(D18*E18*G18*P18*F18)</f>
        <v>7200</v>
      </c>
      <c r="AD18" s="6">
        <f>2*(O18*N18*M18*H18*F18)</f>
        <v>9216</v>
      </c>
      <c r="AE18" s="6">
        <f>2*E18*F18*G18*K18</f>
        <v>120</v>
      </c>
      <c r="AF18" s="6">
        <f>2*L18*M18*N18*F18</f>
        <v>288</v>
      </c>
      <c r="AG18" s="6">
        <f>B18*L18*Q18</f>
        <v>52</v>
      </c>
      <c r="AH18" s="6">
        <f>AB18+AC18+AD18</f>
        <v>59680</v>
      </c>
      <c r="AI18" s="6">
        <f>AA18*X18*Y18*Z18+AC18*W18*X18*Y18*Z18+AD18*W18*X18*Y18*Z18</f>
        <v>1137152</v>
      </c>
      <c r="AJ18">
        <f>F18*M18*L18*G18*N18*B18</f>
        <v>1872</v>
      </c>
      <c r="AK18">
        <f>_xlfn.CEILING.MATH(C18/16)</f>
        <v>1</v>
      </c>
      <c r="AL18">
        <f>O18/L18/16</f>
        <v>1</v>
      </c>
      <c r="AM18">
        <f>AK18*AL18*H18*P18</f>
        <v>8</v>
      </c>
      <c r="AN18">
        <f>AM18*AJ18*Z18*Y18*X18*W18</f>
        <v>958464</v>
      </c>
    </row>
    <row r="19" spans="1:40" x14ac:dyDescent="0.25">
      <c r="A19" s="11" t="s">
        <v>91</v>
      </c>
      <c r="B19">
        <v>13</v>
      </c>
      <c r="C19">
        <v>13</v>
      </c>
      <c r="D19">
        <v>15</v>
      </c>
      <c r="E19">
        <v>15</v>
      </c>
      <c r="F19">
        <v>4</v>
      </c>
      <c r="G19">
        <v>1</v>
      </c>
      <c r="H19">
        <v>1</v>
      </c>
      <c r="I19" s="8">
        <v>8</v>
      </c>
      <c r="J19">
        <v>4</v>
      </c>
      <c r="K19">
        <v>1</v>
      </c>
      <c r="L19">
        <v>4</v>
      </c>
      <c r="M19">
        <v>3</v>
      </c>
      <c r="N19">
        <v>3</v>
      </c>
      <c r="O19">
        <v>64</v>
      </c>
      <c r="P19">
        <v>4</v>
      </c>
      <c r="Q19">
        <v>1</v>
      </c>
      <c r="R19">
        <v>256</v>
      </c>
      <c r="S19" s="6">
        <f>_xlfn.CEILING.MATH(R19*I19/16)</f>
        <v>128</v>
      </c>
      <c r="T19">
        <v>13</v>
      </c>
      <c r="U19">
        <v>13</v>
      </c>
      <c r="V19">
        <v>256</v>
      </c>
      <c r="W19" s="6">
        <f>_xlfn.CEILING.MATH(S19/F19)</f>
        <v>32</v>
      </c>
      <c r="X19" s="6">
        <f>_xlfn.CEILING.MATH(T19/B19)*_xlfn.CEILING.MATH(U19/C19)</f>
        <v>1</v>
      </c>
      <c r="Y19" s="6">
        <f t="shared" si="0"/>
        <v>1</v>
      </c>
      <c r="Z19" s="6">
        <f>_xlfn.CEILING.MATH(V19/O19)</f>
        <v>4</v>
      </c>
      <c r="AA19" s="6">
        <f>2*(J19/16)*O19*C19*B19*P19</f>
        <v>21632</v>
      </c>
      <c r="AB19" s="6">
        <f>Q19*C19*B19*O19*P19</f>
        <v>43264</v>
      </c>
      <c r="AC19" s="6">
        <f>2*(D19*E19*G19*P19*F19)</f>
        <v>7200</v>
      </c>
      <c r="AD19" s="6">
        <f>2*(O19*N19*M19*H19*F19)</f>
        <v>4608</v>
      </c>
      <c r="AE19" s="6">
        <f>2*E19*F19*G19*K19</f>
        <v>120</v>
      </c>
      <c r="AF19" s="6">
        <f>2*L19*M19*N19*F19</f>
        <v>288</v>
      </c>
      <c r="AG19" s="6">
        <f>B19*L19*Q19</f>
        <v>52</v>
      </c>
      <c r="AH19" s="6">
        <f>AB19+AC19+AD19</f>
        <v>55072</v>
      </c>
      <c r="AI19" s="6">
        <f>AA19*X19*Y19*Z19+AC19*W19*X19*Y19*Z19+AD19*W19*X19*Y19*Z19</f>
        <v>1597952</v>
      </c>
      <c r="AJ19">
        <f>F19*M19*L19*G19*N19*B19</f>
        <v>1872</v>
      </c>
      <c r="AK19">
        <f>_xlfn.CEILING.MATH(C19/16)</f>
        <v>1</v>
      </c>
      <c r="AL19">
        <f>O19/L19/16</f>
        <v>1</v>
      </c>
      <c r="AM19">
        <f>AK19*AL19*H19*P19</f>
        <v>4</v>
      </c>
      <c r="AN19">
        <f>AM19*AJ19*Z19*Y19*X19*W19</f>
        <v>958464</v>
      </c>
    </row>
    <row r="20" spans="1:40" x14ac:dyDescent="0.25">
      <c r="A20" s="10" t="s">
        <v>92</v>
      </c>
      <c r="B20">
        <v>13</v>
      </c>
      <c r="C20">
        <v>13</v>
      </c>
      <c r="D20">
        <v>15</v>
      </c>
      <c r="E20">
        <v>15</v>
      </c>
      <c r="F20">
        <v>4</v>
      </c>
      <c r="G20">
        <v>6</v>
      </c>
      <c r="H20">
        <v>3</v>
      </c>
      <c r="I20" s="8">
        <v>1</v>
      </c>
      <c r="J20">
        <v>4</v>
      </c>
      <c r="K20">
        <v>1</v>
      </c>
      <c r="L20">
        <v>4</v>
      </c>
      <c r="M20">
        <v>3</v>
      </c>
      <c r="N20">
        <v>3</v>
      </c>
      <c r="O20">
        <v>64</v>
      </c>
      <c r="P20">
        <v>4</v>
      </c>
      <c r="Q20">
        <v>1</v>
      </c>
      <c r="R20">
        <v>256</v>
      </c>
      <c r="S20" s="6">
        <f>_xlfn.CEILING.MATH(R20*I20/16)</f>
        <v>16</v>
      </c>
      <c r="T20">
        <v>13</v>
      </c>
      <c r="U20">
        <v>13</v>
      </c>
      <c r="V20">
        <v>256</v>
      </c>
      <c r="W20" s="6">
        <f t="shared" ref="W20:W23" si="1">_xlfn.CEILING.MATH(S20/F20)</f>
        <v>4</v>
      </c>
      <c r="X20" s="6">
        <f t="shared" ref="X20:X23" si="2">_xlfn.CEILING.MATH(T20/B20)*_xlfn.CEILING.MATH(U20/C20)</f>
        <v>1</v>
      </c>
      <c r="Y20" s="6">
        <f t="shared" ref="Y20:Y27" si="3">$D$1/P20</f>
        <v>1</v>
      </c>
      <c r="Z20" s="6">
        <f t="shared" ref="Z20:Z23" si="4">_xlfn.CEILING.MATH(V20/O20)</f>
        <v>4</v>
      </c>
      <c r="AA20" s="6">
        <f t="shared" ref="AA20:AA23" si="5">2*(J20/16)*O20*C20*B20*P20</f>
        <v>21632</v>
      </c>
      <c r="AB20" s="6">
        <f t="shared" ref="AB20:AB23" si="6">Q20*C20*B20*O20*P20</f>
        <v>43264</v>
      </c>
      <c r="AC20" s="6">
        <f t="shared" ref="AC20:AC23" si="7">2*(D20*E20*G20*P20*F20)</f>
        <v>43200</v>
      </c>
      <c r="AD20" s="6">
        <f t="shared" ref="AD20:AD23" si="8">2*(O20*N20*M20*H20*F20)</f>
        <v>13824</v>
      </c>
      <c r="AE20" s="6">
        <f t="shared" ref="AE20:AE23" si="9">2*E20*F20*G20*K20</f>
        <v>720</v>
      </c>
      <c r="AF20" s="6">
        <f t="shared" ref="AF20:AF23" si="10">2*L20*M20*N20*F20</f>
        <v>288</v>
      </c>
      <c r="AG20" s="6">
        <f t="shared" ref="AG20:AG23" si="11">B20*L20*Q20</f>
        <v>52</v>
      </c>
      <c r="AH20" s="6">
        <f t="shared" ref="AH20:AH23" si="12">AB20+AC20+AD20</f>
        <v>100288</v>
      </c>
      <c r="AI20" s="6">
        <f t="shared" ref="AI20:AI23" si="13">AA20*X20*Y20*Z20+AC20*W20*X20*Y20*Z20+AD20*W20*X20*Y20*Z20</f>
        <v>998912</v>
      </c>
      <c r="AJ20">
        <f t="shared" ref="AJ20:AJ23" si="14">F20*M20*L20*G20*N20*B20</f>
        <v>11232</v>
      </c>
      <c r="AK20">
        <f t="shared" ref="AK20:AK23" si="15">_xlfn.CEILING.MATH(C20/16)</f>
        <v>1</v>
      </c>
      <c r="AL20">
        <f t="shared" ref="AL20:AL23" si="16">O20/L20/16</f>
        <v>1</v>
      </c>
      <c r="AM20">
        <f t="shared" ref="AM20:AM23" si="17">AK20*AL20*H20*P20</f>
        <v>12</v>
      </c>
      <c r="AN20">
        <f t="shared" ref="AN20:AN23" si="18">AM20*AJ20*Z20*Y20*X20*W20</f>
        <v>2156544</v>
      </c>
    </row>
    <row r="21" spans="1:40" x14ac:dyDescent="0.25">
      <c r="A21" s="10" t="s">
        <v>92</v>
      </c>
      <c r="B21">
        <v>13</v>
      </c>
      <c r="C21">
        <v>13</v>
      </c>
      <c r="D21">
        <v>15</v>
      </c>
      <c r="E21">
        <v>15</v>
      </c>
      <c r="F21">
        <v>4</v>
      </c>
      <c r="G21">
        <v>3</v>
      </c>
      <c r="H21">
        <v>2</v>
      </c>
      <c r="I21" s="8">
        <v>2</v>
      </c>
      <c r="J21">
        <v>4</v>
      </c>
      <c r="K21">
        <v>1</v>
      </c>
      <c r="L21">
        <v>4</v>
      </c>
      <c r="M21">
        <v>3</v>
      </c>
      <c r="N21">
        <v>3</v>
      </c>
      <c r="O21">
        <v>64</v>
      </c>
      <c r="P21">
        <v>4</v>
      </c>
      <c r="Q21">
        <v>1</v>
      </c>
      <c r="R21">
        <v>256</v>
      </c>
      <c r="S21" s="6">
        <f>_xlfn.CEILING.MATH(R21*I21/16)</f>
        <v>32</v>
      </c>
      <c r="T21">
        <v>13</v>
      </c>
      <c r="U21">
        <v>13</v>
      </c>
      <c r="V21">
        <v>256</v>
      </c>
      <c r="W21" s="6">
        <f t="shared" si="1"/>
        <v>8</v>
      </c>
      <c r="X21" s="6">
        <f t="shared" si="2"/>
        <v>1</v>
      </c>
      <c r="Y21" s="6">
        <f t="shared" si="3"/>
        <v>1</v>
      </c>
      <c r="Z21" s="6">
        <f t="shared" si="4"/>
        <v>4</v>
      </c>
      <c r="AA21" s="6">
        <f t="shared" si="5"/>
        <v>21632</v>
      </c>
      <c r="AB21" s="6">
        <f t="shared" si="6"/>
        <v>43264</v>
      </c>
      <c r="AC21" s="6">
        <f t="shared" si="7"/>
        <v>21600</v>
      </c>
      <c r="AD21" s="6">
        <f t="shared" si="8"/>
        <v>9216</v>
      </c>
      <c r="AE21" s="6">
        <f t="shared" si="9"/>
        <v>360</v>
      </c>
      <c r="AF21" s="6">
        <f t="shared" si="10"/>
        <v>288</v>
      </c>
      <c r="AG21" s="6">
        <f t="shared" si="11"/>
        <v>52</v>
      </c>
      <c r="AH21" s="6">
        <f t="shared" si="12"/>
        <v>74080</v>
      </c>
      <c r="AI21" s="6">
        <f t="shared" si="13"/>
        <v>1072640</v>
      </c>
      <c r="AJ21">
        <f t="shared" si="14"/>
        <v>5616</v>
      </c>
      <c r="AK21">
        <f t="shared" si="15"/>
        <v>1</v>
      </c>
      <c r="AL21">
        <f t="shared" si="16"/>
        <v>1</v>
      </c>
      <c r="AM21">
        <f t="shared" si="17"/>
        <v>8</v>
      </c>
      <c r="AN21">
        <f t="shared" si="18"/>
        <v>1437696</v>
      </c>
    </row>
    <row r="22" spans="1:40" x14ac:dyDescent="0.25">
      <c r="A22" s="10" t="s">
        <v>92</v>
      </c>
      <c r="B22">
        <v>13</v>
      </c>
      <c r="C22">
        <v>13</v>
      </c>
      <c r="D22">
        <v>15</v>
      </c>
      <c r="E22">
        <v>15</v>
      </c>
      <c r="F22">
        <v>4</v>
      </c>
      <c r="G22">
        <v>2</v>
      </c>
      <c r="H22">
        <v>1</v>
      </c>
      <c r="I22" s="8">
        <v>4</v>
      </c>
      <c r="J22">
        <v>4</v>
      </c>
      <c r="K22">
        <v>1</v>
      </c>
      <c r="L22">
        <v>4</v>
      </c>
      <c r="M22">
        <v>3</v>
      </c>
      <c r="N22">
        <v>3</v>
      </c>
      <c r="O22">
        <v>64</v>
      </c>
      <c r="P22">
        <v>4</v>
      </c>
      <c r="Q22">
        <v>1</v>
      </c>
      <c r="R22">
        <v>256</v>
      </c>
      <c r="S22" s="6">
        <f>_xlfn.CEILING.MATH(R22*I22/16)</f>
        <v>64</v>
      </c>
      <c r="T22">
        <v>13</v>
      </c>
      <c r="U22">
        <v>13</v>
      </c>
      <c r="V22">
        <v>256</v>
      </c>
      <c r="W22" s="6">
        <f t="shared" si="1"/>
        <v>16</v>
      </c>
      <c r="X22" s="6">
        <f t="shared" si="2"/>
        <v>1</v>
      </c>
      <c r="Y22" s="6">
        <f t="shared" si="3"/>
        <v>1</v>
      </c>
      <c r="Z22" s="6">
        <f t="shared" si="4"/>
        <v>4</v>
      </c>
      <c r="AA22" s="6">
        <f t="shared" si="5"/>
        <v>21632</v>
      </c>
      <c r="AB22" s="6">
        <f t="shared" si="6"/>
        <v>43264</v>
      </c>
      <c r="AC22" s="6">
        <f t="shared" si="7"/>
        <v>14400</v>
      </c>
      <c r="AD22" s="6">
        <f t="shared" si="8"/>
        <v>4608</v>
      </c>
      <c r="AE22" s="6">
        <f t="shared" si="9"/>
        <v>240</v>
      </c>
      <c r="AF22" s="6">
        <f t="shared" si="10"/>
        <v>288</v>
      </c>
      <c r="AG22" s="6">
        <f t="shared" si="11"/>
        <v>52</v>
      </c>
      <c r="AH22" s="6">
        <f t="shared" si="12"/>
        <v>62272</v>
      </c>
      <c r="AI22" s="6">
        <f t="shared" si="13"/>
        <v>1303040</v>
      </c>
      <c r="AJ22">
        <f t="shared" si="14"/>
        <v>3744</v>
      </c>
      <c r="AK22">
        <f t="shared" si="15"/>
        <v>1</v>
      </c>
      <c r="AL22">
        <f t="shared" si="16"/>
        <v>1</v>
      </c>
      <c r="AM22">
        <f t="shared" si="17"/>
        <v>4</v>
      </c>
      <c r="AN22">
        <f t="shared" si="18"/>
        <v>958464</v>
      </c>
    </row>
    <row r="23" spans="1:40" x14ac:dyDescent="0.25">
      <c r="A23" s="10" t="s">
        <v>92</v>
      </c>
      <c r="B23">
        <v>13</v>
      </c>
      <c r="C23">
        <v>13</v>
      </c>
      <c r="D23">
        <v>15</v>
      </c>
      <c r="E23">
        <v>15</v>
      </c>
      <c r="F23">
        <v>4</v>
      </c>
      <c r="G23">
        <v>1</v>
      </c>
      <c r="H23">
        <v>1</v>
      </c>
      <c r="I23" s="8">
        <v>8</v>
      </c>
      <c r="J23">
        <v>4</v>
      </c>
      <c r="K23">
        <v>1</v>
      </c>
      <c r="L23">
        <v>4</v>
      </c>
      <c r="M23">
        <v>3</v>
      </c>
      <c r="N23">
        <v>3</v>
      </c>
      <c r="O23">
        <v>64</v>
      </c>
      <c r="P23">
        <v>4</v>
      </c>
      <c r="Q23">
        <v>1</v>
      </c>
      <c r="R23">
        <v>256</v>
      </c>
      <c r="S23" s="6">
        <f>_xlfn.CEILING.MATH(R23*I23/16)</f>
        <v>128</v>
      </c>
      <c r="T23">
        <v>13</v>
      </c>
      <c r="U23">
        <v>13</v>
      </c>
      <c r="V23">
        <v>256</v>
      </c>
      <c r="W23" s="6">
        <f t="shared" si="1"/>
        <v>32</v>
      </c>
      <c r="X23" s="6">
        <f t="shared" si="2"/>
        <v>1</v>
      </c>
      <c r="Y23" s="6">
        <f t="shared" si="3"/>
        <v>1</v>
      </c>
      <c r="Z23" s="6">
        <f t="shared" si="4"/>
        <v>4</v>
      </c>
      <c r="AA23" s="6">
        <f t="shared" si="5"/>
        <v>21632</v>
      </c>
      <c r="AB23" s="6">
        <f t="shared" si="6"/>
        <v>43264</v>
      </c>
      <c r="AC23" s="6">
        <f t="shared" si="7"/>
        <v>7200</v>
      </c>
      <c r="AD23" s="6">
        <f t="shared" si="8"/>
        <v>4608</v>
      </c>
      <c r="AE23" s="6">
        <f t="shared" si="9"/>
        <v>120</v>
      </c>
      <c r="AF23" s="6">
        <f t="shared" si="10"/>
        <v>288</v>
      </c>
      <c r="AG23" s="6">
        <f t="shared" si="11"/>
        <v>52</v>
      </c>
      <c r="AH23" s="6">
        <f t="shared" si="12"/>
        <v>55072</v>
      </c>
      <c r="AI23" s="6">
        <f t="shared" si="13"/>
        <v>1597952</v>
      </c>
      <c r="AJ23">
        <f t="shared" si="14"/>
        <v>1872</v>
      </c>
      <c r="AK23">
        <f t="shared" si="15"/>
        <v>1</v>
      </c>
      <c r="AL23">
        <f t="shared" si="16"/>
        <v>1</v>
      </c>
      <c r="AM23">
        <f t="shared" si="17"/>
        <v>4</v>
      </c>
      <c r="AN23">
        <f t="shared" si="18"/>
        <v>958464</v>
      </c>
    </row>
    <row r="24" spans="1:40" x14ac:dyDescent="0.25">
      <c r="A24" s="11" t="s">
        <v>93</v>
      </c>
      <c r="B24">
        <v>13</v>
      </c>
      <c r="C24">
        <v>13</v>
      </c>
      <c r="D24">
        <v>15</v>
      </c>
      <c r="E24">
        <v>15</v>
      </c>
      <c r="F24">
        <v>4</v>
      </c>
      <c r="G24">
        <v>6</v>
      </c>
      <c r="H24">
        <v>4</v>
      </c>
      <c r="I24" s="8">
        <v>1</v>
      </c>
      <c r="J24">
        <v>4</v>
      </c>
      <c r="K24">
        <v>1</v>
      </c>
      <c r="L24">
        <v>4</v>
      </c>
      <c r="M24">
        <v>3</v>
      </c>
      <c r="N24">
        <v>3</v>
      </c>
      <c r="O24">
        <v>64</v>
      </c>
      <c r="P24">
        <v>4</v>
      </c>
      <c r="Q24">
        <v>1</v>
      </c>
      <c r="R24">
        <v>256</v>
      </c>
      <c r="S24" s="6">
        <f>_xlfn.CEILING.MATH(R24*I24/16)</f>
        <v>16</v>
      </c>
      <c r="T24">
        <v>13</v>
      </c>
      <c r="U24">
        <v>13</v>
      </c>
      <c r="V24">
        <v>256</v>
      </c>
      <c r="W24" s="6">
        <f>_xlfn.CEILING.MATH(S24/F24)</f>
        <v>4</v>
      </c>
      <c r="X24" s="6">
        <f>_xlfn.CEILING.MATH(T24/B24)*_xlfn.CEILING.MATH(U24/C24)</f>
        <v>1</v>
      </c>
      <c r="Y24" s="6">
        <f t="shared" si="3"/>
        <v>1</v>
      </c>
      <c r="Z24" s="6">
        <f>_xlfn.CEILING.MATH(V24/O24)</f>
        <v>4</v>
      </c>
      <c r="AA24" s="6">
        <f>2*(J24/16)*O24*C24*B24*P24</f>
        <v>21632</v>
      </c>
      <c r="AB24" s="6">
        <f>Q24*C24*B24*O24*P24</f>
        <v>43264</v>
      </c>
      <c r="AC24" s="6">
        <f>2*(D24*E24*G24*P24*F24)</f>
        <v>43200</v>
      </c>
      <c r="AD24" s="6">
        <f>2*(O24*N24*M24*H24*F24)</f>
        <v>18432</v>
      </c>
      <c r="AE24" s="6">
        <f>2*E24*F24*G24*K24</f>
        <v>720</v>
      </c>
      <c r="AF24" s="6">
        <f>2*L24*M24*N24*F24</f>
        <v>288</v>
      </c>
      <c r="AG24" s="6">
        <f>B24*L24*Q24</f>
        <v>52</v>
      </c>
      <c r="AH24" s="6">
        <f>AB24+AC24+AD24</f>
        <v>104896</v>
      </c>
      <c r="AI24" s="6">
        <f>AA24*X24*Y24*Z24+AC24*W24*X24*Y24*Z24+AD24*W24*X24*Y24*Z24</f>
        <v>1072640</v>
      </c>
      <c r="AJ24">
        <f>F24*M24*L24*G24*N24*B24</f>
        <v>11232</v>
      </c>
      <c r="AK24">
        <f>_xlfn.CEILING.MATH(C24/16)</f>
        <v>1</v>
      </c>
      <c r="AL24">
        <f>O24/L24/16</f>
        <v>1</v>
      </c>
      <c r="AM24">
        <f>AK24*AL24*H24*P24</f>
        <v>16</v>
      </c>
      <c r="AN24">
        <f>AM24*AJ24*Z24*Y24*X24*W24</f>
        <v>2875392</v>
      </c>
    </row>
    <row r="25" spans="1:40" x14ac:dyDescent="0.25">
      <c r="A25" s="11" t="s">
        <v>93</v>
      </c>
      <c r="B25">
        <v>13</v>
      </c>
      <c r="C25">
        <v>13</v>
      </c>
      <c r="D25">
        <v>15</v>
      </c>
      <c r="E25">
        <v>15</v>
      </c>
      <c r="F25">
        <v>4</v>
      </c>
      <c r="G25">
        <v>3</v>
      </c>
      <c r="H25">
        <v>2</v>
      </c>
      <c r="I25" s="8">
        <v>2</v>
      </c>
      <c r="J25">
        <v>4</v>
      </c>
      <c r="K25">
        <v>1</v>
      </c>
      <c r="L25">
        <v>4</v>
      </c>
      <c r="M25">
        <v>3</v>
      </c>
      <c r="N25">
        <v>3</v>
      </c>
      <c r="O25">
        <v>64</v>
      </c>
      <c r="P25">
        <v>4</v>
      </c>
      <c r="Q25">
        <v>1</v>
      </c>
      <c r="R25">
        <v>256</v>
      </c>
      <c r="S25" s="6">
        <f>_xlfn.CEILING.MATH(R25*I25/16)</f>
        <v>32</v>
      </c>
      <c r="T25">
        <v>13</v>
      </c>
      <c r="U25">
        <v>13</v>
      </c>
      <c r="V25">
        <v>256</v>
      </c>
      <c r="W25" s="6">
        <f>_xlfn.CEILING.MATH(S25/F25)</f>
        <v>8</v>
      </c>
      <c r="X25" s="6">
        <f>_xlfn.CEILING.MATH(T25/B25)*_xlfn.CEILING.MATH(U25/C25)</f>
        <v>1</v>
      </c>
      <c r="Y25" s="6">
        <f t="shared" si="3"/>
        <v>1</v>
      </c>
      <c r="Z25" s="6">
        <f>_xlfn.CEILING.MATH(V25/O25)</f>
        <v>4</v>
      </c>
      <c r="AA25" s="6">
        <f>2*(J25/16)*O25*C25*B25*P25</f>
        <v>21632</v>
      </c>
      <c r="AB25" s="6">
        <f>Q25*C25*B25*O25*P25</f>
        <v>43264</v>
      </c>
      <c r="AC25" s="6">
        <f>2*(D25*E25*G25*P25*F25)</f>
        <v>21600</v>
      </c>
      <c r="AD25" s="6">
        <f>2*(O25*N25*M25*H25*F25)</f>
        <v>9216</v>
      </c>
      <c r="AE25" s="6">
        <f>2*E25*F25*G25*K25</f>
        <v>360</v>
      </c>
      <c r="AF25" s="6">
        <f>2*L25*M25*N25*F25</f>
        <v>288</v>
      </c>
      <c r="AG25" s="6">
        <f>B25*L25*Q25</f>
        <v>52</v>
      </c>
      <c r="AH25" s="6">
        <f>AB25+AC25+AD25</f>
        <v>74080</v>
      </c>
      <c r="AI25" s="6">
        <f>AA25*X25*Y25*Z25+AC25*W25*X25*Y25*Z25+AD25*W25*X25*Y25*Z25</f>
        <v>1072640</v>
      </c>
      <c r="AJ25">
        <f>F25*M25*L25*G25*N25*B25</f>
        <v>5616</v>
      </c>
      <c r="AK25">
        <f>_xlfn.CEILING.MATH(C25/16)</f>
        <v>1</v>
      </c>
      <c r="AL25">
        <f>O25/L25/16</f>
        <v>1</v>
      </c>
      <c r="AM25">
        <f>AK25*AL25*H25*P25</f>
        <v>8</v>
      </c>
      <c r="AN25">
        <f>AM25*AJ25*Z25*Y25*X25*W25</f>
        <v>1437696</v>
      </c>
    </row>
    <row r="26" spans="1:40" x14ac:dyDescent="0.25">
      <c r="A26" s="11" t="s">
        <v>93</v>
      </c>
      <c r="B26">
        <v>13</v>
      </c>
      <c r="C26">
        <v>13</v>
      </c>
      <c r="D26">
        <v>15</v>
      </c>
      <c r="E26">
        <v>15</v>
      </c>
      <c r="F26">
        <v>4</v>
      </c>
      <c r="G26">
        <v>2</v>
      </c>
      <c r="H26">
        <v>1</v>
      </c>
      <c r="I26" s="8">
        <v>4</v>
      </c>
      <c r="J26">
        <v>4</v>
      </c>
      <c r="K26">
        <v>1</v>
      </c>
      <c r="L26">
        <v>4</v>
      </c>
      <c r="M26">
        <v>3</v>
      </c>
      <c r="N26">
        <v>3</v>
      </c>
      <c r="O26">
        <v>64</v>
      </c>
      <c r="P26">
        <v>4</v>
      </c>
      <c r="Q26">
        <v>1</v>
      </c>
      <c r="R26">
        <v>256</v>
      </c>
      <c r="S26" s="6">
        <f>_xlfn.CEILING.MATH(R26*I26/16)</f>
        <v>64</v>
      </c>
      <c r="T26">
        <v>13</v>
      </c>
      <c r="U26">
        <v>13</v>
      </c>
      <c r="V26">
        <v>256</v>
      </c>
      <c r="W26" s="6">
        <f>_xlfn.CEILING.MATH(S26/F26)</f>
        <v>16</v>
      </c>
      <c r="X26" s="6">
        <f>_xlfn.CEILING.MATH(T26/B26)*_xlfn.CEILING.MATH(U26/C26)</f>
        <v>1</v>
      </c>
      <c r="Y26" s="6">
        <f t="shared" si="3"/>
        <v>1</v>
      </c>
      <c r="Z26" s="6">
        <f>_xlfn.CEILING.MATH(V26/O26)</f>
        <v>4</v>
      </c>
      <c r="AA26" s="6">
        <f>2*(J26/16)*O26*C26*B26*P26</f>
        <v>21632</v>
      </c>
      <c r="AB26" s="6">
        <f>Q26*C26*B26*O26*P26</f>
        <v>43264</v>
      </c>
      <c r="AC26" s="6">
        <f>2*(D26*E26*G26*P26*F26)</f>
        <v>14400</v>
      </c>
      <c r="AD26" s="6">
        <f>2*(O26*N26*M26*H26*F26)</f>
        <v>4608</v>
      </c>
      <c r="AE26" s="6">
        <f>2*E26*F26*G26*K26</f>
        <v>240</v>
      </c>
      <c r="AF26" s="6">
        <f>2*L26*M26*N26*F26</f>
        <v>288</v>
      </c>
      <c r="AG26" s="6">
        <f>B26*L26*Q26</f>
        <v>52</v>
      </c>
      <c r="AH26" s="6">
        <f>AB26+AC26+AD26</f>
        <v>62272</v>
      </c>
      <c r="AI26" s="6">
        <f>AA26*X26*Y26*Z26+AC26*W26*X26*Y26*Z26+AD26*W26*X26*Y26*Z26</f>
        <v>1303040</v>
      </c>
      <c r="AJ26">
        <f>F26*M26*L26*G26*N26*B26</f>
        <v>3744</v>
      </c>
      <c r="AK26">
        <f>_xlfn.CEILING.MATH(C26/16)</f>
        <v>1</v>
      </c>
      <c r="AL26">
        <f>O26/L26/16</f>
        <v>1</v>
      </c>
      <c r="AM26">
        <f>AK26*AL26*H26*P26</f>
        <v>4</v>
      </c>
      <c r="AN26">
        <f>AM26*AJ26*Z26*Y26*X26*W26</f>
        <v>958464</v>
      </c>
    </row>
    <row r="27" spans="1:40" x14ac:dyDescent="0.25">
      <c r="A27" s="11" t="s">
        <v>93</v>
      </c>
      <c r="B27">
        <v>13</v>
      </c>
      <c r="C27">
        <v>13</v>
      </c>
      <c r="D27">
        <v>15</v>
      </c>
      <c r="E27">
        <v>15</v>
      </c>
      <c r="F27">
        <v>4</v>
      </c>
      <c r="G27">
        <v>1</v>
      </c>
      <c r="H27">
        <v>1</v>
      </c>
      <c r="I27" s="8">
        <v>8</v>
      </c>
      <c r="J27">
        <v>4</v>
      </c>
      <c r="K27">
        <v>1</v>
      </c>
      <c r="L27">
        <v>4</v>
      </c>
      <c r="M27">
        <v>3</v>
      </c>
      <c r="N27">
        <v>3</v>
      </c>
      <c r="O27">
        <v>64</v>
      </c>
      <c r="P27">
        <v>4</v>
      </c>
      <c r="Q27">
        <v>1</v>
      </c>
      <c r="R27">
        <v>256</v>
      </c>
      <c r="S27" s="6">
        <f>_xlfn.CEILING.MATH(R27*I27/16)</f>
        <v>128</v>
      </c>
      <c r="T27">
        <v>13</v>
      </c>
      <c r="U27">
        <v>13</v>
      </c>
      <c r="V27">
        <v>256</v>
      </c>
      <c r="W27" s="6">
        <f>_xlfn.CEILING.MATH(S27/F27)</f>
        <v>32</v>
      </c>
      <c r="X27" s="6">
        <f>_xlfn.CEILING.MATH(T27/B27)*_xlfn.CEILING.MATH(U27/C27)</f>
        <v>1</v>
      </c>
      <c r="Y27" s="6">
        <f t="shared" si="3"/>
        <v>1</v>
      </c>
      <c r="Z27" s="6">
        <f>_xlfn.CEILING.MATH(V27/O27)</f>
        <v>4</v>
      </c>
      <c r="AA27" s="6">
        <f>2*(J27/16)*O27*C27*B27*P27</f>
        <v>21632</v>
      </c>
      <c r="AB27" s="6">
        <f>Q27*C27*B27*O27*P27</f>
        <v>43264</v>
      </c>
      <c r="AC27" s="6">
        <f>2*(D27*E27*G27*P27*F27)</f>
        <v>7200</v>
      </c>
      <c r="AD27" s="6">
        <f>2*(O27*N27*M27*H27*F27)</f>
        <v>4608</v>
      </c>
      <c r="AE27" s="6">
        <f>2*E27*F27*G27*K27</f>
        <v>120</v>
      </c>
      <c r="AF27" s="6">
        <f>2*L27*M27*N27*F27</f>
        <v>288</v>
      </c>
      <c r="AG27" s="6">
        <f>B27*L27*Q27</f>
        <v>52</v>
      </c>
      <c r="AH27" s="6">
        <f>AB27+AC27+AD27</f>
        <v>55072</v>
      </c>
      <c r="AI27" s="6">
        <f>AA27*X27*Y27*Z27+AC27*W27*X27*Y27*Z27+AD27*W27*X27*Y27*Z27</f>
        <v>1597952</v>
      </c>
      <c r="AJ27">
        <f>F27*M27*L27*G27*N27*B27</f>
        <v>1872</v>
      </c>
      <c r="AK27">
        <f>_xlfn.CEILING.MATH(C27/16)</f>
        <v>1</v>
      </c>
      <c r="AL27">
        <f>O27/L27/16</f>
        <v>1</v>
      </c>
      <c r="AM27">
        <f>AK27*AL27*H27*P27</f>
        <v>4</v>
      </c>
      <c r="AN27">
        <f>AM27*AJ27*Z27*Y27*X27*W27</f>
        <v>958464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zoomScale="115" zoomScaleNormal="115" workbookViewId="0">
      <selection activeCell="W20" sqref="W20"/>
    </sheetView>
  </sheetViews>
  <sheetFormatPr defaultRowHeight="15.75" x14ac:dyDescent="0.25"/>
  <cols>
    <col min="7" max="27" width="6.7109375" customWidth="1"/>
    <col min="28" max="28" width="7.7109375" customWidth="1"/>
  </cols>
  <sheetData>
    <row r="1" spans="1:4" x14ac:dyDescent="0.25">
      <c r="C1" t="s">
        <v>30</v>
      </c>
      <c r="D1" t="s">
        <v>87</v>
      </c>
    </row>
    <row r="2" spans="1:4" x14ac:dyDescent="0.25">
      <c r="A2">
        <v>1</v>
      </c>
      <c r="B2" s="7" t="s">
        <v>76</v>
      </c>
      <c r="C2" s="6">
        <v>2008064</v>
      </c>
      <c r="D2">
        <v>8626176</v>
      </c>
    </row>
    <row r="3" spans="1:4" x14ac:dyDescent="0.25">
      <c r="A3">
        <v>2</v>
      </c>
      <c r="B3" t="s">
        <v>77</v>
      </c>
      <c r="C3" s="6">
        <v>1597952</v>
      </c>
      <c r="D3">
        <v>3833856</v>
      </c>
    </row>
    <row r="4" spans="1:4" x14ac:dyDescent="0.25">
      <c r="A4">
        <v>4</v>
      </c>
      <c r="B4" t="s">
        <v>77</v>
      </c>
      <c r="C4" s="6">
        <v>1597952</v>
      </c>
      <c r="D4">
        <v>1916928</v>
      </c>
    </row>
    <row r="5" spans="1:4" x14ac:dyDescent="0.25">
      <c r="A5">
        <v>8</v>
      </c>
      <c r="B5" t="s">
        <v>77</v>
      </c>
      <c r="C5" s="6">
        <v>1597952</v>
      </c>
      <c r="D5">
        <v>958464</v>
      </c>
    </row>
    <row r="6" spans="1:4" x14ac:dyDescent="0.25">
      <c r="B6" s="11" t="s">
        <v>86</v>
      </c>
      <c r="C6" s="11">
        <v>1409024</v>
      </c>
      <c r="D6" s="11">
        <v>5870592</v>
      </c>
    </row>
    <row r="7" spans="1:4" x14ac:dyDescent="0.25">
      <c r="B7" s="11" t="s">
        <v>86</v>
      </c>
      <c r="C7" s="11">
        <v>1597952</v>
      </c>
      <c r="D7" s="11">
        <v>3833856</v>
      </c>
    </row>
    <row r="8" spans="1:4" x14ac:dyDescent="0.25">
      <c r="B8" s="11" t="s">
        <v>86</v>
      </c>
      <c r="C8" s="11">
        <v>1597952</v>
      </c>
      <c r="D8" s="11">
        <v>1916928</v>
      </c>
    </row>
    <row r="9" spans="1:4" x14ac:dyDescent="0.25">
      <c r="B9" s="11" t="s">
        <v>86</v>
      </c>
      <c r="C9" s="11">
        <v>1597952</v>
      </c>
      <c r="D9" s="11">
        <v>958464</v>
      </c>
    </row>
    <row r="10" spans="1:4" x14ac:dyDescent="0.25">
      <c r="B10" s="10" t="s">
        <v>47</v>
      </c>
      <c r="C10" s="6">
        <v>1361792</v>
      </c>
      <c r="D10">
        <v>4852224</v>
      </c>
    </row>
    <row r="11" spans="1:4" x14ac:dyDescent="0.25">
      <c r="B11" t="s">
        <v>47</v>
      </c>
      <c r="C11" s="6">
        <v>1220096</v>
      </c>
      <c r="D11">
        <v>2156544</v>
      </c>
    </row>
    <row r="12" spans="1:4" x14ac:dyDescent="0.25">
      <c r="B12" t="s">
        <v>47</v>
      </c>
      <c r="C12" s="6">
        <v>1597952</v>
      </c>
      <c r="D12">
        <v>1916928</v>
      </c>
    </row>
    <row r="13" spans="1:4" x14ac:dyDescent="0.25">
      <c r="B13" t="s">
        <v>47</v>
      </c>
      <c r="C13" s="6">
        <v>1597952</v>
      </c>
      <c r="D13">
        <v>958464</v>
      </c>
    </row>
    <row r="14" spans="1:4" x14ac:dyDescent="0.25">
      <c r="B14" s="11" t="s">
        <v>78</v>
      </c>
      <c r="C14" s="11">
        <v>842240</v>
      </c>
      <c r="D14" s="11">
        <v>1916928</v>
      </c>
    </row>
    <row r="15" spans="1:4" x14ac:dyDescent="0.25">
      <c r="B15" s="11" t="s">
        <v>79</v>
      </c>
      <c r="C15" s="11">
        <v>842240</v>
      </c>
      <c r="D15" s="11">
        <v>958464</v>
      </c>
    </row>
    <row r="16" spans="1:4" x14ac:dyDescent="0.25">
      <c r="B16" s="11" t="s">
        <v>79</v>
      </c>
      <c r="C16" s="11">
        <v>842240</v>
      </c>
      <c r="D16" s="11">
        <v>479232</v>
      </c>
    </row>
    <row r="17" spans="2:4" x14ac:dyDescent="0.25">
      <c r="B17" s="11" t="s">
        <v>79</v>
      </c>
      <c r="C17" s="11">
        <v>1597952</v>
      </c>
      <c r="D17" s="11">
        <v>958464</v>
      </c>
    </row>
    <row r="18" spans="2:4" x14ac:dyDescent="0.25">
      <c r="B18" s="10" t="s">
        <v>80</v>
      </c>
      <c r="C18" s="6">
        <v>653312</v>
      </c>
      <c r="D18">
        <v>1078272</v>
      </c>
    </row>
    <row r="19" spans="2:4" x14ac:dyDescent="0.25">
      <c r="B19" t="s">
        <v>81</v>
      </c>
      <c r="C19" s="6">
        <v>842240</v>
      </c>
      <c r="D19">
        <v>958464</v>
      </c>
    </row>
    <row r="20" spans="2:4" x14ac:dyDescent="0.25">
      <c r="B20" t="s">
        <v>82</v>
      </c>
      <c r="C20" s="6">
        <v>842240</v>
      </c>
      <c r="D20">
        <v>479232</v>
      </c>
    </row>
    <row r="21" spans="2:4" x14ac:dyDescent="0.25">
      <c r="B21" t="s">
        <v>82</v>
      </c>
      <c r="C21" s="6">
        <v>1597952</v>
      </c>
      <c r="D21">
        <v>958464</v>
      </c>
    </row>
    <row r="22" spans="2:4" x14ac:dyDescent="0.25">
      <c r="B22" s="11" t="s">
        <v>85</v>
      </c>
      <c r="C22" s="11">
        <v>464384</v>
      </c>
      <c r="D22" s="11">
        <v>479232</v>
      </c>
    </row>
    <row r="23" spans="2:4" x14ac:dyDescent="0.25">
      <c r="B23" s="11" t="s">
        <v>85</v>
      </c>
      <c r="C23" s="11">
        <v>464384</v>
      </c>
      <c r="D23" s="11">
        <v>239616</v>
      </c>
    </row>
    <row r="24" spans="2:4" x14ac:dyDescent="0.25">
      <c r="B24" s="11" t="s">
        <v>85</v>
      </c>
      <c r="C24" s="11">
        <v>842240</v>
      </c>
      <c r="D24" s="11">
        <v>479232</v>
      </c>
    </row>
    <row r="25" spans="2:4" x14ac:dyDescent="0.25">
      <c r="B25" s="11" t="s">
        <v>85</v>
      </c>
      <c r="C25" s="11">
        <v>1597952</v>
      </c>
      <c r="D25" s="11">
        <v>958464</v>
      </c>
    </row>
    <row r="26" spans="2:4" x14ac:dyDescent="0.25">
      <c r="B26" s="10" t="s">
        <v>83</v>
      </c>
      <c r="C26" s="6">
        <v>275456</v>
      </c>
      <c r="D26">
        <v>119808</v>
      </c>
    </row>
    <row r="27" spans="2:4" x14ac:dyDescent="0.25">
      <c r="B27" t="s">
        <v>84</v>
      </c>
      <c r="C27" s="6">
        <v>464384</v>
      </c>
      <c r="D27">
        <v>239616</v>
      </c>
    </row>
    <row r="28" spans="2:4" x14ac:dyDescent="0.25">
      <c r="B28" t="s">
        <v>84</v>
      </c>
      <c r="C28" s="6">
        <v>842240</v>
      </c>
      <c r="D28">
        <v>479232</v>
      </c>
    </row>
    <row r="29" spans="2:4" x14ac:dyDescent="0.25">
      <c r="B29" t="s">
        <v>84</v>
      </c>
      <c r="C29" s="6">
        <v>1597952</v>
      </c>
      <c r="D29">
        <v>958464</v>
      </c>
    </row>
    <row r="30" spans="2:4" x14ac:dyDescent="0.25">
      <c r="B30" s="11" t="s">
        <v>88</v>
      </c>
      <c r="C30" s="6">
        <v>694784</v>
      </c>
      <c r="D30">
        <v>958464</v>
      </c>
    </row>
    <row r="31" spans="2:4" x14ac:dyDescent="0.25">
      <c r="B31" s="11" t="s">
        <v>88</v>
      </c>
      <c r="C31" s="6">
        <v>694784</v>
      </c>
      <c r="D31">
        <v>479232</v>
      </c>
    </row>
    <row r="32" spans="2:4" x14ac:dyDescent="0.25">
      <c r="B32" s="11" t="s">
        <v>88</v>
      </c>
      <c r="C32" s="6">
        <v>842240</v>
      </c>
      <c r="D32">
        <v>479232</v>
      </c>
    </row>
    <row r="33" spans="2:4" x14ac:dyDescent="0.25">
      <c r="B33" s="11" t="s">
        <v>88</v>
      </c>
      <c r="C33" s="6">
        <v>1597952</v>
      </c>
      <c r="D33">
        <v>958464</v>
      </c>
    </row>
    <row r="34" spans="2:4" x14ac:dyDescent="0.25">
      <c r="B34" s="10" t="s">
        <v>90</v>
      </c>
      <c r="C34" s="6">
        <v>1303040</v>
      </c>
      <c r="D34">
        <v>3833856</v>
      </c>
    </row>
    <row r="35" spans="2:4" x14ac:dyDescent="0.25">
      <c r="B35" s="10" t="s">
        <v>90</v>
      </c>
      <c r="C35" s="6">
        <v>1303040</v>
      </c>
      <c r="D35">
        <v>1916928</v>
      </c>
    </row>
    <row r="36" spans="2:4" x14ac:dyDescent="0.25">
      <c r="B36" s="10" t="s">
        <v>90</v>
      </c>
      <c r="C36" s="6">
        <v>1303040</v>
      </c>
      <c r="D36">
        <v>958464</v>
      </c>
    </row>
    <row r="37" spans="2:4" x14ac:dyDescent="0.25">
      <c r="B37" s="10" t="s">
        <v>90</v>
      </c>
      <c r="C37" s="6">
        <v>1597952</v>
      </c>
      <c r="D37">
        <v>958464</v>
      </c>
    </row>
    <row r="38" spans="2:4" x14ac:dyDescent="0.25">
      <c r="B38" s="11" t="s">
        <v>92</v>
      </c>
      <c r="C38" s="6">
        <v>998912</v>
      </c>
      <c r="D38">
        <v>2156544</v>
      </c>
    </row>
    <row r="39" spans="2:4" x14ac:dyDescent="0.25">
      <c r="B39" s="11" t="s">
        <v>92</v>
      </c>
      <c r="C39" s="6">
        <v>1072640</v>
      </c>
      <c r="D39">
        <v>1437696</v>
      </c>
    </row>
    <row r="40" spans="2:4" x14ac:dyDescent="0.25">
      <c r="B40" s="11" t="s">
        <v>92</v>
      </c>
      <c r="C40" s="6">
        <v>1303040</v>
      </c>
      <c r="D40">
        <v>958464</v>
      </c>
    </row>
    <row r="41" spans="2:4" x14ac:dyDescent="0.25">
      <c r="B41" s="11" t="s">
        <v>92</v>
      </c>
      <c r="C41" s="6">
        <v>1597952</v>
      </c>
      <c r="D41">
        <v>958464</v>
      </c>
    </row>
    <row r="42" spans="2:4" x14ac:dyDescent="0.25">
      <c r="B42" s="10" t="s">
        <v>93</v>
      </c>
      <c r="C42" s="6">
        <v>1072640</v>
      </c>
      <c r="D42">
        <v>2875392</v>
      </c>
    </row>
    <row r="43" spans="2:4" x14ac:dyDescent="0.25">
      <c r="B43" s="10" t="s">
        <v>93</v>
      </c>
      <c r="C43" s="6">
        <v>1072640</v>
      </c>
      <c r="D43">
        <v>1437696</v>
      </c>
    </row>
    <row r="44" spans="2:4" x14ac:dyDescent="0.25">
      <c r="B44" s="10" t="s">
        <v>93</v>
      </c>
      <c r="C44" s="6">
        <v>1303040</v>
      </c>
      <c r="D44">
        <v>958464</v>
      </c>
    </row>
    <row r="45" spans="2:4" x14ac:dyDescent="0.25">
      <c r="B45" s="10" t="s">
        <v>93</v>
      </c>
      <c r="C45" s="6">
        <v>1597952</v>
      </c>
      <c r="D45">
        <v>958464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"/>
  <sheetViews>
    <sheetView workbookViewId="0">
      <selection activeCell="P9" sqref="P9"/>
    </sheetView>
  </sheetViews>
  <sheetFormatPr defaultRowHeight="15.75" x14ac:dyDescent="0.25"/>
  <sheetData>
    <row r="2" spans="2:18" x14ac:dyDescent="0.25">
      <c r="B2" t="s">
        <v>53</v>
      </c>
      <c r="C2">
        <v>2.8</v>
      </c>
    </row>
    <row r="5" spans="2:18" x14ac:dyDescent="0.25"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59</v>
      </c>
      <c r="H5" t="s">
        <v>63</v>
      </c>
      <c r="I5" t="s">
        <v>60</v>
      </c>
      <c r="J5" t="s">
        <v>61</v>
      </c>
      <c r="K5" t="s">
        <v>62</v>
      </c>
      <c r="L5" t="s">
        <v>119</v>
      </c>
      <c r="N5" t="s">
        <v>124</v>
      </c>
      <c r="O5" t="s">
        <v>123</v>
      </c>
      <c r="P5" t="s">
        <v>120</v>
      </c>
      <c r="Q5" t="s">
        <v>121</v>
      </c>
      <c r="R5" t="s">
        <v>122</v>
      </c>
    </row>
    <row r="6" spans="2:18" x14ac:dyDescent="0.25">
      <c r="C6">
        <v>10276</v>
      </c>
      <c r="D6">
        <v>560</v>
      </c>
      <c r="E6">
        <v>169410</v>
      </c>
      <c r="F6">
        <v>45144</v>
      </c>
      <c r="G6">
        <v>26028</v>
      </c>
      <c r="H6">
        <f>I6+J6+K6</f>
        <v>404363</v>
      </c>
      <c r="I6">
        <v>7719</v>
      </c>
      <c r="J6">
        <v>209597</v>
      </c>
      <c r="K6">
        <v>187047</v>
      </c>
      <c r="L6">
        <f>SUM(C6:H6)</f>
        <v>655781</v>
      </c>
      <c r="N6">
        <f>L6-H6</f>
        <v>251418</v>
      </c>
      <c r="O6">
        <f>H6</f>
        <v>404363</v>
      </c>
      <c r="P6">
        <v>33943</v>
      </c>
      <c r="Q6">
        <v>28086</v>
      </c>
      <c r="R6">
        <f>138775*2</f>
        <v>277550</v>
      </c>
    </row>
    <row r="7" spans="2:18" x14ac:dyDescent="0.25">
      <c r="B7" t="s">
        <v>65</v>
      </c>
      <c r="C7" s="2">
        <f>C6*100/$L$6</f>
        <v>1.5669865397137155</v>
      </c>
      <c r="D7" s="2">
        <f>D6*100/$L$6</f>
        <v>8.5394361837259694E-2</v>
      </c>
      <c r="E7" s="2">
        <f>E6*100/$L$6</f>
        <v>25.833319355089579</v>
      </c>
      <c r="F7" s="2">
        <f>F6*100/$L$6</f>
        <v>6.8840054835379494</v>
      </c>
      <c r="G7" s="2">
        <f>G6*100/$L$6</f>
        <v>3.9690079462503487</v>
      </c>
      <c r="H7" s="2">
        <f>H6*100/$L$6</f>
        <v>61.661286313571146</v>
      </c>
    </row>
    <row r="9" spans="2:18" x14ac:dyDescent="0.25">
      <c r="C9">
        <f>C6/$C$2</f>
        <v>3670.0000000000005</v>
      </c>
      <c r="D9">
        <f t="shared" ref="D9:L9" si="0">D6/$C$2</f>
        <v>200</v>
      </c>
      <c r="E9">
        <f t="shared" si="0"/>
        <v>60503.571428571435</v>
      </c>
      <c r="F9">
        <f t="shared" si="0"/>
        <v>16122.857142857143</v>
      </c>
      <c r="G9">
        <f t="shared" si="0"/>
        <v>9295.7142857142862</v>
      </c>
      <c r="H9">
        <f t="shared" si="0"/>
        <v>144415.35714285716</v>
      </c>
      <c r="I9">
        <f t="shared" si="0"/>
        <v>2756.7857142857147</v>
      </c>
      <c r="J9">
        <f t="shared" si="0"/>
        <v>74856.071428571435</v>
      </c>
      <c r="K9">
        <f t="shared" si="0"/>
        <v>66802.5</v>
      </c>
      <c r="L9">
        <f t="shared" si="0"/>
        <v>234207.50000000003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memory</vt:lpstr>
      <vt:lpstr>figures</vt:lpstr>
      <vt:lpstr>alex</vt:lpstr>
      <vt:lpstr>vgg</vt:lpstr>
      <vt:lpstr>alex8b</vt:lpstr>
      <vt:lpstr>xnor-net</vt:lpstr>
      <vt:lpstr>mix prec</vt:lpstr>
      <vt:lpstr>worflow</vt:lpstr>
      <vt:lpstr>area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2019-07-23T14:35:17Z</dcterms:modified>
</cp:coreProperties>
</file>