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akroer &amp; Beregningsark\Beregningsark\"/>
    </mc:Choice>
  </mc:AlternateContent>
  <xr:revisionPtr revIDLastSave="0" documentId="13_ncr:1_{5733433C-5F50-4157-9B33-23CC8A553D2E}" xr6:coauthVersionLast="47" xr6:coauthVersionMax="47" xr10:uidLastSave="{00000000-0000-0000-0000-000000000000}"/>
  <bookViews>
    <workbookView xWindow="-120" yWindow="-120" windowWidth="38640" windowHeight="21240" xr2:uid="{F6156E32-3804-4681-AD01-169494559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 s="1"/>
  <c r="B49" i="1"/>
  <c r="B50" i="1" s="1"/>
  <c r="B39" i="1" l="1"/>
  <c r="B40" i="1" s="1"/>
  <c r="B33" i="1"/>
  <c r="B34" i="1" s="1"/>
  <c r="B23" i="1"/>
  <c r="B24" i="1" s="1"/>
  <c r="B42" i="1"/>
  <c r="C13" i="1"/>
  <c r="C12" i="1"/>
  <c r="B15" i="1" s="1"/>
  <c r="C5" i="1"/>
  <c r="B7" i="1" s="1"/>
  <c r="C4" i="1"/>
  <c r="B8" i="1" l="1"/>
  <c r="B16" i="1"/>
</calcChain>
</file>

<file path=xl/sharedStrings.xml><?xml version="1.0" encoding="utf-8"?>
<sst xmlns="http://schemas.openxmlformats.org/spreadsheetml/2006/main" count="46" uniqueCount="34">
  <si>
    <t>Brat indsnævring</t>
  </si>
  <si>
    <t>=0.5*(1-B/A)</t>
  </si>
  <si>
    <t>Indløb</t>
  </si>
  <si>
    <t>Udløb</t>
  </si>
  <si>
    <t>D</t>
  </si>
  <si>
    <t>A</t>
  </si>
  <si>
    <t>Hastighed</t>
  </si>
  <si>
    <t>Enkelttab</t>
  </si>
  <si>
    <t>Modstandstal</t>
  </si>
  <si>
    <t>Brat udvidelse</t>
  </si>
  <si>
    <t>Knæk i rør</t>
  </si>
  <si>
    <t>θ</t>
  </si>
  <si>
    <t>=1.1*(θ/90)^2</t>
  </si>
  <si>
    <t>=α*(1-A/B)^2</t>
  </si>
  <si>
    <t>Skift i flow-retning</t>
  </si>
  <si>
    <t>Q1</t>
  </si>
  <si>
    <t>Q2</t>
  </si>
  <si>
    <t>Qud</t>
  </si>
  <si>
    <t>θ1</t>
  </si>
  <si>
    <t>θ2</t>
  </si>
  <si>
    <t>=(Q1/Qud)*(θ1^2/90^2)+(Q2/Qud)*(θ2^2/90^2)</t>
  </si>
  <si>
    <t>Omregner</t>
  </si>
  <si>
    <t>Indløbsdiameter</t>
  </si>
  <si>
    <t>Dybde</t>
  </si>
  <si>
    <t>Fiktiv diameter</t>
  </si>
  <si>
    <t>vi</t>
  </si>
  <si>
    <t>m/s</t>
  </si>
  <si>
    <t>shape</t>
  </si>
  <si>
    <t>-</t>
  </si>
  <si>
    <t>Dm</t>
  </si>
  <si>
    <t>m</t>
  </si>
  <si>
    <t>K</t>
  </si>
  <si>
    <t>ET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</si>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</sst>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535448</xdr:colOff>
      <xdr:row>0</xdr:row>
      <xdr:rowOff>168089</xdr:rowOff>
    </xdr:from>
    <xdr:to>
      <xdr:col>17</xdr:col>
      <xdr:colOff>165655</xdr:colOff>
      <xdr:row>48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41BED-4D89-547C-B9A6-06C071A2AC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4" t="13947" r="3682" b="6831"/>
        <a:stretch/>
      </xdr:blipFill>
      <xdr:spPr bwMode="auto">
        <a:xfrm>
          <a:off x="3914752" y="168089"/>
          <a:ext cx="7598077" cy="9381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403410</xdr:colOff>
      <xdr:row>1</xdr:row>
      <xdr:rowOff>78441</xdr:rowOff>
    </xdr:from>
    <xdr:to>
      <xdr:col>27</xdr:col>
      <xdr:colOff>433541</xdr:colOff>
      <xdr:row>47</xdr:row>
      <xdr:rowOff>69480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54EA41-B5BF-E110-AC2B-2141BF92E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822" y="313765"/>
          <a:ext cx="5476190" cy="8933333"/>
        </a:xfrm>
        <a:prstGeom prst="rect">
          <a:avLst/>
        </a:prstGeom>
      </xdr:spPr>
    </xdr:pic>
    <xdr:clientData/>
  </xdr:twoCellAnchor>
  <xdr:twoCellAnchor editAs="oneCell">
    <xdr:from>
      <xdr:col>28</xdr:col>
      <xdr:colOff>92849</xdr:colOff>
      <xdr:row>2</xdr:row>
      <xdr:rowOff>20012</xdr:rowOff>
    </xdr:from>
    <xdr:to>
      <xdr:col>40</xdr:col>
      <xdr:colOff>499693</xdr:colOff>
      <xdr:row>43</xdr:row>
      <xdr:rowOff>153946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D55EA1-FDC2-C1F5-FB75-1216FFE0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7437" y="445836"/>
          <a:ext cx="7668256" cy="8123728"/>
        </a:xfrm>
        <a:prstGeom prst="rect">
          <a:avLst/>
        </a:prstGeom>
      </xdr:spPr>
    </xdr:pic>
    <xdr:clientData/>
  </xdr:twoCellAnchor>
  <xdr:twoCellAnchor editAs="oneCell">
    <xdr:from>
      <xdr:col>4</xdr:col>
      <xdr:colOff>235324</xdr:colOff>
      <xdr:row>50</xdr:row>
      <xdr:rowOff>67236</xdr:rowOff>
    </xdr:from>
    <xdr:to>
      <xdr:col>12</xdr:col>
      <xdr:colOff>156288</xdr:colOff>
      <xdr:row>74</xdr:row>
      <xdr:rowOff>142855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E4DA00-DDD7-CC08-75AF-7E1C0AB97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7089" y="9816354"/>
          <a:ext cx="4761905" cy="4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46C0-2106-4964-B935-F4704FCBBFB8}">
  <sheetPr codeName="Sheet1"/>
  <dimension ref="A1:AI54"/>
  <sheetViews>
    <sheetView tabSelected="1" topLeftCell="A22" zoomScale="85" zoomScaleNormal="85" workbookViewId="0">
      <selection activeCell="A52" sqref="A52:XFD67"/>
    </sheetView>
  </sheetViews>
  <sheetFormatPr defaultRowHeight="15" x14ac:dyDescent="0.25"/>
  <cols>
    <col min="1" max="1" width="23.140625" bestFit="1" customWidth="1"/>
  </cols>
  <sheetData>
    <row r="1" spans="1:3" ht="18.75" x14ac:dyDescent="0.3">
      <c r="A1" s="2" t="s">
        <v>0</v>
      </c>
    </row>
    <row r="2" spans="1:3" x14ac:dyDescent="0.25">
      <c r="A2" s="1" t="s">
        <v>1</v>
      </c>
    </row>
    <row r="3" spans="1:3" x14ac:dyDescent="0.25">
      <c r="B3" t="s">
        <v>4</v>
      </c>
      <c r="C3" t="s">
        <v>5</v>
      </c>
    </row>
    <row r="4" spans="1:3" x14ac:dyDescent="0.25">
      <c r="A4" t="s">
        <v>2</v>
      </c>
      <c r="B4">
        <v>1</v>
      </c>
      <c r="C4">
        <f>B4^2*PI()/4</f>
        <v>0.78539816339744828</v>
      </c>
    </row>
    <row r="5" spans="1:3" x14ac:dyDescent="0.25">
      <c r="A5" t="s">
        <v>3</v>
      </c>
      <c r="B5">
        <v>0.9</v>
      </c>
      <c r="C5">
        <f>B5^2*PI()/4</f>
        <v>0.63617251235193317</v>
      </c>
    </row>
    <row r="6" spans="1:3" x14ac:dyDescent="0.25">
      <c r="A6" t="s">
        <v>6</v>
      </c>
      <c r="B6">
        <v>3</v>
      </c>
    </row>
    <row r="7" spans="1:3" x14ac:dyDescent="0.25">
      <c r="A7" t="s">
        <v>8</v>
      </c>
      <c r="B7">
        <f>0.5*(1-C5/C4)</f>
        <v>9.4999999999999973E-2</v>
      </c>
    </row>
    <row r="8" spans="1:3" x14ac:dyDescent="0.25">
      <c r="A8" t="s">
        <v>7</v>
      </c>
      <c r="B8">
        <f>B7*B6^2/(2*9.82)</f>
        <v>4.353360488798369E-2</v>
      </c>
    </row>
    <row r="10" spans="1:3" ht="18.75" x14ac:dyDescent="0.3">
      <c r="A10" s="2" t="s">
        <v>9</v>
      </c>
    </row>
    <row r="11" spans="1:3" x14ac:dyDescent="0.25">
      <c r="A11" s="1" t="s">
        <v>13</v>
      </c>
    </row>
    <row r="12" spans="1:3" x14ac:dyDescent="0.25">
      <c r="A12" t="s">
        <v>2</v>
      </c>
      <c r="B12">
        <v>0.9</v>
      </c>
      <c r="C12">
        <f>B12^2*PI()/4</f>
        <v>0.63617251235193317</v>
      </c>
    </row>
    <row r="13" spans="1:3" x14ac:dyDescent="0.25">
      <c r="A13" t="s">
        <v>3</v>
      </c>
      <c r="B13">
        <v>1.2</v>
      </c>
      <c r="C13">
        <f>B13^2*PI()/4</f>
        <v>1.1309733552923256</v>
      </c>
    </row>
    <row r="14" spans="1:3" x14ac:dyDescent="0.25">
      <c r="A14" t="s">
        <v>6</v>
      </c>
      <c r="B14">
        <v>3</v>
      </c>
    </row>
    <row r="15" spans="1:3" x14ac:dyDescent="0.25">
      <c r="A15" t="s">
        <v>8</v>
      </c>
      <c r="B15">
        <f>1.1*(1-C12/C13)^2</f>
        <v>0.21054687500000002</v>
      </c>
    </row>
    <row r="16" spans="1:3" x14ac:dyDescent="0.25">
      <c r="A16" t="s">
        <v>7</v>
      </c>
      <c r="B16">
        <f>B15*B14^2/(2*9.82)</f>
        <v>9.648278385947047E-2</v>
      </c>
    </row>
    <row r="19" spans="1:2" ht="18.75" x14ac:dyDescent="0.3">
      <c r="A19" s="2" t="s">
        <v>10</v>
      </c>
    </row>
    <row r="20" spans="1:2" x14ac:dyDescent="0.25">
      <c r="A20" s="1" t="s">
        <v>12</v>
      </c>
    </row>
    <row r="21" spans="1:2" x14ac:dyDescent="0.25">
      <c r="A21" t="s">
        <v>11</v>
      </c>
      <c r="B21">
        <v>54</v>
      </c>
    </row>
    <row r="22" spans="1:2" x14ac:dyDescent="0.25">
      <c r="A22" t="s">
        <v>6</v>
      </c>
      <c r="B22">
        <v>4</v>
      </c>
    </row>
    <row r="23" spans="1:2" x14ac:dyDescent="0.25">
      <c r="A23" t="s">
        <v>8</v>
      </c>
      <c r="B23">
        <f>1.1*(B21/90)^2</f>
        <v>0.39600000000000002</v>
      </c>
    </row>
    <row r="24" spans="1:2" x14ac:dyDescent="0.25">
      <c r="A24" t="s">
        <v>7</v>
      </c>
      <c r="B24">
        <f>B23*B22^2/(2*9.82)</f>
        <v>0.32260692464358454</v>
      </c>
    </row>
    <row r="26" spans="1:2" ht="18.75" x14ac:dyDescent="0.3">
      <c r="A26" s="2" t="s">
        <v>14</v>
      </c>
    </row>
    <row r="27" spans="1:2" x14ac:dyDescent="0.25">
      <c r="A27" s="1" t="s">
        <v>20</v>
      </c>
    </row>
    <row r="28" spans="1:2" x14ac:dyDescent="0.25">
      <c r="A28" t="s">
        <v>15</v>
      </c>
      <c r="B28">
        <v>7.74</v>
      </c>
    </row>
    <row r="29" spans="1:2" x14ac:dyDescent="0.25">
      <c r="A29" t="s">
        <v>16</v>
      </c>
      <c r="B29">
        <v>2.61</v>
      </c>
    </row>
    <row r="30" spans="1:2" x14ac:dyDescent="0.25">
      <c r="A30" t="s">
        <v>17</v>
      </c>
      <c r="B30">
        <v>10.63</v>
      </c>
    </row>
    <row r="31" spans="1:2" x14ac:dyDescent="0.25">
      <c r="A31" t="s">
        <v>18</v>
      </c>
      <c r="B31">
        <v>39</v>
      </c>
    </row>
    <row r="32" spans="1:2" x14ac:dyDescent="0.25">
      <c r="A32" t="s">
        <v>19</v>
      </c>
      <c r="B32">
        <v>28</v>
      </c>
    </row>
    <row r="33" spans="1:35" x14ac:dyDescent="0.25">
      <c r="A33" t="s">
        <v>8</v>
      </c>
      <c r="B33">
        <f>(B28/B30)*(B31^2/(90^2))+(B29/B30)*(B32^2/(90^2))</f>
        <v>0.16049127208111214</v>
      </c>
    </row>
    <row r="34" spans="1:35" x14ac:dyDescent="0.25">
      <c r="B34">
        <f>B33*6^2/(2*9.82)</f>
        <v>0.29417952112627482</v>
      </c>
    </row>
    <row r="37" spans="1:35" ht="18.75" x14ac:dyDescent="0.3">
      <c r="A37" s="2" t="s">
        <v>21</v>
      </c>
      <c r="AI37">
        <v>0</v>
      </c>
    </row>
    <row r="38" spans="1:35" x14ac:dyDescent="0.25">
      <c r="A38" t="s">
        <v>22</v>
      </c>
      <c r="B38">
        <v>1600</v>
      </c>
    </row>
    <row r="39" spans="1:35" x14ac:dyDescent="0.25">
      <c r="A39" t="s">
        <v>23</v>
      </c>
      <c r="B39">
        <f>10.01-6.85</f>
        <v>3.16</v>
      </c>
    </row>
    <row r="40" spans="1:35" x14ac:dyDescent="0.25">
      <c r="A40" t="s">
        <v>24</v>
      </c>
      <c r="B40" s="3">
        <f>B38/B39</f>
        <v>506.3291139240506</v>
      </c>
    </row>
    <row r="42" spans="1:35" x14ac:dyDescent="0.25">
      <c r="B42">
        <f>2060</f>
        <v>2060</v>
      </c>
    </row>
    <row r="44" spans="1:35" x14ac:dyDescent="0.25">
      <c r="A44" t="s">
        <v>25</v>
      </c>
      <c r="B44">
        <v>5</v>
      </c>
      <c r="C44" t="s">
        <v>26</v>
      </c>
    </row>
    <row r="45" spans="1:35" x14ac:dyDescent="0.25">
      <c r="A45" t="s">
        <v>27</v>
      </c>
      <c r="B45">
        <v>0.12</v>
      </c>
      <c r="C45" t="s">
        <v>28</v>
      </c>
    </row>
    <row r="46" spans="1:35" x14ac:dyDescent="0.25">
      <c r="A46" t="s">
        <v>29</v>
      </c>
      <c r="B46">
        <v>1.5</v>
      </c>
      <c r="C46" t="s">
        <v>30</v>
      </c>
    </row>
    <row r="47" spans="1:35" x14ac:dyDescent="0.25">
      <c r="A47" t="s">
        <v>4</v>
      </c>
      <c r="B47">
        <v>1.2</v>
      </c>
      <c r="C47" t="s">
        <v>30</v>
      </c>
    </row>
    <row r="49" spans="1:2" x14ac:dyDescent="0.25">
      <c r="A49" t="s">
        <v>31</v>
      </c>
      <c r="B49">
        <f>B45*(B46/B47)</f>
        <v>0.15</v>
      </c>
    </row>
    <row r="50" spans="1:2" x14ac:dyDescent="0.25">
      <c r="A50" t="s">
        <v>32</v>
      </c>
      <c r="B50">
        <f>B49*B44^2/(2*9.82)</f>
        <v>0.19093686354378819</v>
      </c>
    </row>
    <row r="53" spans="1:2" x14ac:dyDescent="0.25">
      <c r="A53" t="s">
        <v>33</v>
      </c>
      <c r="B53">
        <f>(B44*B47^2*PI()/4)/(B46*3)</f>
        <v>1.256637061435917</v>
      </c>
    </row>
    <row r="54" spans="1:2" x14ac:dyDescent="0.25">
      <c r="A54" t="s">
        <v>32</v>
      </c>
      <c r="B54">
        <f>(B44^2-B53^2)/(2*9.82)</f>
        <v>1.1925083144514106</v>
      </c>
    </row>
  </sheetData>
  <pageMargins left="0.7" right="0.7" top="0.75" bottom="0.75" header="0.3" footer="0.3"/>
  <headerFooter>
    <oddFooter>&amp;C_x000D_&amp;1#&amp;"Verdana"&amp;7&amp;K000000 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Nielsen</dc:creator>
  <cp:lastModifiedBy>Emil Nielsen</cp:lastModifiedBy>
  <dcterms:created xsi:type="dcterms:W3CDTF">2023-05-24T13:01:45Z</dcterms:created>
  <dcterms:modified xsi:type="dcterms:W3CDTF">2023-06-29T05:33:16Z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2023-05-24T13:01:50Z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eb57bf1a-ca3c-418b-a3bd-c9a46c3cdc7f</vt:lpwstr>
  </property>
  <property fmtid="{D5CDD505-2E9C-101B-9397-08002B2CF9AE}" pid="8" name="MSIP_Label_20ea7001-5c24-4702-a3ac-e436ccb02747_ContentBits">
    <vt:lpwstr>2</vt:lpwstr>
  </property>
</Properties>
</file>