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iwbola\Desktop\Research\Hudetz\for_git_new\Analysis\PAPER_STYLE_FIGS\MPC_dat_low\"/>
    </mc:Choice>
  </mc:AlternateContent>
  <bookViews>
    <workbookView xWindow="0" yWindow="0" windowWidth="20490" windowHeight="7620" activeTab="2"/>
  </bookViews>
  <sheets>
    <sheet name="T11" sheetId="1" r:id="rId1"/>
    <sheet name="T12" sheetId="2" r:id="rId2"/>
    <sheet name="T1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J57" i="3"/>
  <c r="J58" i="3"/>
  <c r="J59" i="3"/>
  <c r="J60" i="3"/>
  <c r="J61" i="3"/>
  <c r="M136" i="3"/>
  <c r="M56" i="3"/>
  <c r="M57" i="3"/>
  <c r="M58" i="3"/>
  <c r="M59" i="3"/>
  <c r="M60" i="3"/>
  <c r="M61" i="3"/>
  <c r="N136" i="3"/>
  <c r="M138" i="3"/>
  <c r="M137" i="3"/>
  <c r="N137" i="3"/>
  <c r="K108" i="3"/>
  <c r="K56" i="3"/>
  <c r="K57" i="3"/>
  <c r="K58" i="3"/>
  <c r="K59" i="3"/>
  <c r="K60" i="3"/>
  <c r="K61" i="3"/>
  <c r="L108" i="3"/>
  <c r="M139" i="3"/>
  <c r="N138" i="3"/>
  <c r="N142" i="3"/>
  <c r="B56" i="3"/>
  <c r="B57" i="3"/>
  <c r="B58" i="3"/>
  <c r="B59" i="3"/>
  <c r="B60" i="3"/>
  <c r="B61" i="3"/>
  <c r="E136" i="3"/>
  <c r="E56" i="3"/>
  <c r="E57" i="3"/>
  <c r="E58" i="3"/>
  <c r="E59" i="3"/>
  <c r="E60" i="3"/>
  <c r="E61" i="3"/>
  <c r="F136" i="3"/>
  <c r="E138" i="3"/>
  <c r="E137" i="3"/>
  <c r="F137" i="3"/>
  <c r="C108" i="3"/>
  <c r="C56" i="3"/>
  <c r="C57" i="3"/>
  <c r="C58" i="3"/>
  <c r="C59" i="3"/>
  <c r="C60" i="3"/>
  <c r="C61" i="3"/>
  <c r="D108" i="3"/>
  <c r="E139" i="3"/>
  <c r="F138" i="3"/>
  <c r="F142" i="3"/>
  <c r="M141" i="3"/>
  <c r="E141" i="3"/>
  <c r="L121" i="3"/>
  <c r="L56" i="3"/>
  <c r="L57" i="3"/>
  <c r="L58" i="3"/>
  <c r="L59" i="3"/>
  <c r="L60" i="3"/>
  <c r="L61" i="3"/>
  <c r="M121" i="3"/>
  <c r="L122" i="3"/>
  <c r="M123" i="3"/>
  <c r="M122" i="3"/>
  <c r="L124" i="3"/>
  <c r="M127" i="3"/>
  <c r="D121" i="3"/>
  <c r="D56" i="3"/>
  <c r="D57" i="3"/>
  <c r="D58" i="3"/>
  <c r="D59" i="3"/>
  <c r="D60" i="3"/>
  <c r="D61" i="3"/>
  <c r="E121" i="3"/>
  <c r="D122" i="3"/>
  <c r="E123" i="3"/>
  <c r="E122" i="3"/>
  <c r="D124" i="3"/>
  <c r="E127" i="3"/>
  <c r="L126" i="3"/>
  <c r="D126" i="3"/>
  <c r="K106" i="3"/>
  <c r="L106" i="3"/>
  <c r="K107" i="3"/>
  <c r="L107" i="3"/>
  <c r="K109" i="3"/>
  <c r="L112" i="3"/>
  <c r="C106" i="3"/>
  <c r="D106" i="3"/>
  <c r="C107" i="3"/>
  <c r="D107" i="3"/>
  <c r="C109" i="3"/>
  <c r="D112" i="3"/>
  <c r="K111" i="3"/>
  <c r="C111" i="3"/>
  <c r="D92" i="3"/>
  <c r="B67" i="3"/>
  <c r="C67" i="3"/>
  <c r="D67" i="3"/>
  <c r="E67" i="3"/>
  <c r="D93" i="3"/>
  <c r="D95" i="3"/>
  <c r="C95" i="3"/>
  <c r="E74" i="3"/>
  <c r="B79" i="3"/>
  <c r="E75" i="3"/>
  <c r="C79" i="3"/>
  <c r="E76" i="3"/>
  <c r="D79" i="3"/>
  <c r="E77" i="3"/>
  <c r="E79" i="3"/>
  <c r="B80" i="3"/>
  <c r="C80" i="3"/>
  <c r="D80" i="3"/>
  <c r="E80" i="3"/>
  <c r="B81" i="3"/>
  <c r="F75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A92" i="3"/>
  <c r="E88" i="3"/>
  <c r="D88" i="3"/>
  <c r="C88" i="3"/>
  <c r="B88" i="3"/>
  <c r="M74" i="3"/>
  <c r="J79" i="3"/>
  <c r="M75" i="3"/>
  <c r="K79" i="3"/>
  <c r="M76" i="3"/>
  <c r="L79" i="3"/>
  <c r="M77" i="3"/>
  <c r="M79" i="3"/>
  <c r="J80" i="3"/>
  <c r="K80" i="3"/>
  <c r="L80" i="3"/>
  <c r="M80" i="3"/>
  <c r="J81" i="3"/>
  <c r="N75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K87" i="3"/>
  <c r="E87" i="3"/>
  <c r="D87" i="3"/>
  <c r="C87" i="3"/>
  <c r="B87" i="3"/>
  <c r="E86" i="3"/>
  <c r="D86" i="3"/>
  <c r="C86" i="3"/>
  <c r="B86" i="3"/>
  <c r="M85" i="3"/>
  <c r="L85" i="3"/>
  <c r="K85" i="3"/>
  <c r="J85" i="3"/>
  <c r="E85" i="3"/>
  <c r="D85" i="3"/>
  <c r="C85" i="3"/>
  <c r="B85" i="3"/>
  <c r="N77" i="3"/>
  <c r="L77" i="3"/>
  <c r="M67" i="3"/>
  <c r="K77" i="3"/>
  <c r="F77" i="3"/>
  <c r="D77" i="3"/>
  <c r="C77" i="3"/>
  <c r="N76" i="3"/>
  <c r="L76" i="3"/>
  <c r="L67" i="3"/>
  <c r="K76" i="3"/>
  <c r="G76" i="3"/>
  <c r="F76" i="3"/>
  <c r="D76" i="3"/>
  <c r="C76" i="3"/>
  <c r="L75" i="3"/>
  <c r="K67" i="3"/>
  <c r="K75" i="3"/>
  <c r="D75" i="3"/>
  <c r="C75" i="3"/>
  <c r="N74" i="3"/>
  <c r="L74" i="3"/>
  <c r="J67" i="3"/>
  <c r="K74" i="3"/>
  <c r="F74" i="3"/>
  <c r="D74" i="3"/>
  <c r="C74" i="3"/>
  <c r="N67" i="3"/>
  <c r="N68" i="3"/>
  <c r="F67" i="3"/>
  <c r="F68" i="3"/>
  <c r="G51" i="3"/>
  <c r="G50" i="3"/>
  <c r="G49" i="3"/>
  <c r="G48" i="3"/>
  <c r="G47" i="3"/>
  <c r="G46" i="3"/>
  <c r="L5" i="3"/>
  <c r="L7" i="3"/>
  <c r="L6" i="3"/>
  <c r="L8" i="3"/>
  <c r="L4" i="3"/>
  <c r="L12" i="3"/>
  <c r="L15" i="3"/>
  <c r="L9" i="3"/>
  <c r="L10" i="3"/>
  <c r="L22" i="3"/>
  <c r="H5" i="3"/>
  <c r="H7" i="3"/>
  <c r="H6" i="3"/>
  <c r="H8" i="3"/>
  <c r="H4" i="3"/>
  <c r="H12" i="3"/>
  <c r="H15" i="3"/>
  <c r="H9" i="3"/>
  <c r="H10" i="3"/>
  <c r="H22" i="3"/>
  <c r="L21" i="3"/>
  <c r="H21" i="3"/>
  <c r="L11" i="3"/>
  <c r="L13" i="3"/>
  <c r="L16" i="3"/>
  <c r="H11" i="3"/>
  <c r="H13" i="3"/>
  <c r="H16" i="3"/>
  <c r="J56" i="2"/>
  <c r="J57" i="2"/>
  <c r="J58" i="2"/>
  <c r="J59" i="2"/>
  <c r="J60" i="2"/>
  <c r="J61" i="2"/>
  <c r="M136" i="2"/>
  <c r="M56" i="2"/>
  <c r="M57" i="2"/>
  <c r="M58" i="2"/>
  <c r="M59" i="2"/>
  <c r="M60" i="2"/>
  <c r="M61" i="2"/>
  <c r="N136" i="2"/>
  <c r="M138" i="2"/>
  <c r="M137" i="2"/>
  <c r="N137" i="2"/>
  <c r="K108" i="2"/>
  <c r="K56" i="2"/>
  <c r="K57" i="2"/>
  <c r="K58" i="2"/>
  <c r="K59" i="2"/>
  <c r="K60" i="2"/>
  <c r="K61" i="2"/>
  <c r="L108" i="2"/>
  <c r="M139" i="2"/>
  <c r="N138" i="2"/>
  <c r="N142" i="2"/>
  <c r="B56" i="2"/>
  <c r="B57" i="2"/>
  <c r="B58" i="2"/>
  <c r="B59" i="2"/>
  <c r="B60" i="2"/>
  <c r="B61" i="2"/>
  <c r="E136" i="2"/>
  <c r="E56" i="2"/>
  <c r="E57" i="2"/>
  <c r="E58" i="2"/>
  <c r="E59" i="2"/>
  <c r="E60" i="2"/>
  <c r="E61" i="2"/>
  <c r="F136" i="2"/>
  <c r="E138" i="2"/>
  <c r="E137" i="2"/>
  <c r="F137" i="2"/>
  <c r="C108" i="2"/>
  <c r="C56" i="2"/>
  <c r="C57" i="2"/>
  <c r="C58" i="2"/>
  <c r="C59" i="2"/>
  <c r="C60" i="2"/>
  <c r="C61" i="2"/>
  <c r="D108" i="2"/>
  <c r="E139" i="2"/>
  <c r="F138" i="2"/>
  <c r="F142" i="2"/>
  <c r="M141" i="2"/>
  <c r="E141" i="2"/>
  <c r="L121" i="2"/>
  <c r="L56" i="2"/>
  <c r="L57" i="2"/>
  <c r="L58" i="2"/>
  <c r="L59" i="2"/>
  <c r="L60" i="2"/>
  <c r="L61" i="2"/>
  <c r="M121" i="2"/>
  <c r="L122" i="2"/>
  <c r="M123" i="2"/>
  <c r="M122" i="2"/>
  <c r="L124" i="2"/>
  <c r="M127" i="2"/>
  <c r="D121" i="2"/>
  <c r="D56" i="2"/>
  <c r="D57" i="2"/>
  <c r="D58" i="2"/>
  <c r="D59" i="2"/>
  <c r="D60" i="2"/>
  <c r="D61" i="2"/>
  <c r="E121" i="2"/>
  <c r="D122" i="2"/>
  <c r="E123" i="2"/>
  <c r="E122" i="2"/>
  <c r="D124" i="2"/>
  <c r="E127" i="2"/>
  <c r="L126" i="2"/>
  <c r="D126" i="2"/>
  <c r="K106" i="2"/>
  <c r="L106" i="2"/>
  <c r="K107" i="2"/>
  <c r="L107" i="2"/>
  <c r="K109" i="2"/>
  <c r="L112" i="2"/>
  <c r="C106" i="2"/>
  <c r="D106" i="2"/>
  <c r="C107" i="2"/>
  <c r="D107" i="2"/>
  <c r="C109" i="2"/>
  <c r="D112" i="2"/>
  <c r="K111" i="2"/>
  <c r="C111" i="2"/>
  <c r="D92" i="2"/>
  <c r="B67" i="2"/>
  <c r="C67" i="2"/>
  <c r="D67" i="2"/>
  <c r="E67" i="2"/>
  <c r="D93" i="2"/>
  <c r="D95" i="2"/>
  <c r="C95" i="2"/>
  <c r="E74" i="2"/>
  <c r="B79" i="2"/>
  <c r="E75" i="2"/>
  <c r="C79" i="2"/>
  <c r="E76" i="2"/>
  <c r="D79" i="2"/>
  <c r="E77" i="2"/>
  <c r="E79" i="2"/>
  <c r="B80" i="2"/>
  <c r="C80" i="2"/>
  <c r="D80" i="2"/>
  <c r="E80" i="2"/>
  <c r="B81" i="2"/>
  <c r="F75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A92" i="2"/>
  <c r="E88" i="2"/>
  <c r="D88" i="2"/>
  <c r="C88" i="2"/>
  <c r="B88" i="2"/>
  <c r="M74" i="2"/>
  <c r="J79" i="2"/>
  <c r="M75" i="2"/>
  <c r="K79" i="2"/>
  <c r="M76" i="2"/>
  <c r="L79" i="2"/>
  <c r="M77" i="2"/>
  <c r="M79" i="2"/>
  <c r="J80" i="2"/>
  <c r="K80" i="2"/>
  <c r="L80" i="2"/>
  <c r="M80" i="2"/>
  <c r="J81" i="2"/>
  <c r="N75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K87" i="2"/>
  <c r="E87" i="2"/>
  <c r="D87" i="2"/>
  <c r="C87" i="2"/>
  <c r="B87" i="2"/>
  <c r="E86" i="2"/>
  <c r="D86" i="2"/>
  <c r="C86" i="2"/>
  <c r="B86" i="2"/>
  <c r="M85" i="2"/>
  <c r="L85" i="2"/>
  <c r="K85" i="2"/>
  <c r="J85" i="2"/>
  <c r="E85" i="2"/>
  <c r="D85" i="2"/>
  <c r="C85" i="2"/>
  <c r="B85" i="2"/>
  <c r="N77" i="2"/>
  <c r="L77" i="2"/>
  <c r="M67" i="2"/>
  <c r="K77" i="2"/>
  <c r="F77" i="2"/>
  <c r="D77" i="2"/>
  <c r="C77" i="2"/>
  <c r="N76" i="2"/>
  <c r="L76" i="2"/>
  <c r="L67" i="2"/>
  <c r="K76" i="2"/>
  <c r="G76" i="2"/>
  <c r="F76" i="2"/>
  <c r="D76" i="2"/>
  <c r="C76" i="2"/>
  <c r="L75" i="2"/>
  <c r="K67" i="2"/>
  <c r="K75" i="2"/>
  <c r="D75" i="2"/>
  <c r="C75" i="2"/>
  <c r="N74" i="2"/>
  <c r="L74" i="2"/>
  <c r="J67" i="2"/>
  <c r="K74" i="2"/>
  <c r="F74" i="2"/>
  <c r="D74" i="2"/>
  <c r="C74" i="2"/>
  <c r="N67" i="2"/>
  <c r="N68" i="2"/>
  <c r="F67" i="2"/>
  <c r="F68" i="2"/>
  <c r="G51" i="2"/>
  <c r="G50" i="2"/>
  <c r="G49" i="2"/>
  <c r="G48" i="2"/>
  <c r="G47" i="2"/>
  <c r="G46" i="2"/>
  <c r="L5" i="2"/>
  <c r="L7" i="2"/>
  <c r="L6" i="2"/>
  <c r="L8" i="2"/>
  <c r="L4" i="2"/>
  <c r="L12" i="2"/>
  <c r="L15" i="2"/>
  <c r="L9" i="2"/>
  <c r="L10" i="2"/>
  <c r="L22" i="2"/>
  <c r="H5" i="2"/>
  <c r="H7" i="2"/>
  <c r="H6" i="2"/>
  <c r="H8" i="2"/>
  <c r="H4" i="2"/>
  <c r="H12" i="2"/>
  <c r="H15" i="2"/>
  <c r="H9" i="2"/>
  <c r="H10" i="2"/>
  <c r="H22" i="2"/>
  <c r="L21" i="2"/>
  <c r="H21" i="2"/>
  <c r="L11" i="2"/>
  <c r="L13" i="2"/>
  <c r="L16" i="2"/>
  <c r="H11" i="2"/>
  <c r="H13" i="2"/>
  <c r="H16" i="2"/>
  <c r="M56" i="1"/>
  <c r="M57" i="1"/>
  <c r="M58" i="1"/>
  <c r="M59" i="1"/>
  <c r="M60" i="1"/>
  <c r="M61" i="1"/>
  <c r="N77" i="1"/>
  <c r="L56" i="1"/>
  <c r="L57" i="1"/>
  <c r="L58" i="1"/>
  <c r="L59" i="1"/>
  <c r="L60" i="1"/>
  <c r="L61" i="1"/>
  <c r="N76" i="1"/>
  <c r="K56" i="1"/>
  <c r="K57" i="1"/>
  <c r="K58" i="1"/>
  <c r="K59" i="1"/>
  <c r="K60" i="1"/>
  <c r="K61" i="1"/>
  <c r="N75" i="1"/>
  <c r="J56" i="1"/>
  <c r="J57" i="1"/>
  <c r="J58" i="1"/>
  <c r="J59" i="1"/>
  <c r="J60" i="1"/>
  <c r="J61" i="1"/>
  <c r="N74" i="1"/>
  <c r="M77" i="1"/>
  <c r="M76" i="1"/>
  <c r="M75" i="1"/>
  <c r="M74" i="1"/>
  <c r="L77" i="1"/>
  <c r="L76" i="1"/>
  <c r="L75" i="1"/>
  <c r="L74" i="1"/>
  <c r="J79" i="1"/>
  <c r="J80" i="1"/>
  <c r="J81" i="1"/>
  <c r="J82" i="1"/>
  <c r="J83" i="1"/>
  <c r="J84" i="1"/>
  <c r="K79" i="1"/>
  <c r="K80" i="1"/>
  <c r="K82" i="1"/>
  <c r="K83" i="1"/>
  <c r="K84" i="1"/>
  <c r="L79" i="1"/>
  <c r="L80" i="1"/>
  <c r="L81" i="1"/>
  <c r="L82" i="1"/>
  <c r="L83" i="1"/>
  <c r="L84" i="1"/>
  <c r="M79" i="1"/>
  <c r="M80" i="1"/>
  <c r="M81" i="1"/>
  <c r="M82" i="1"/>
  <c r="M83" i="1"/>
  <c r="M84" i="1"/>
  <c r="K81" i="1"/>
  <c r="K87" i="1"/>
  <c r="M85" i="1"/>
  <c r="L85" i="1"/>
  <c r="K85" i="1"/>
  <c r="J85" i="1"/>
  <c r="E56" i="1"/>
  <c r="E57" i="1"/>
  <c r="E58" i="1"/>
  <c r="E59" i="1"/>
  <c r="E60" i="1"/>
  <c r="E61" i="1"/>
  <c r="C77" i="1"/>
  <c r="D56" i="1"/>
  <c r="D57" i="1"/>
  <c r="D58" i="1"/>
  <c r="D59" i="1"/>
  <c r="D60" i="1"/>
  <c r="D61" i="1"/>
  <c r="C76" i="1"/>
  <c r="C56" i="1"/>
  <c r="C57" i="1"/>
  <c r="C58" i="1"/>
  <c r="C59" i="1"/>
  <c r="C60" i="1"/>
  <c r="C61" i="1"/>
  <c r="C75" i="1"/>
  <c r="B56" i="1"/>
  <c r="B57" i="1"/>
  <c r="B58" i="1"/>
  <c r="B59" i="1"/>
  <c r="B60" i="1"/>
  <c r="B61" i="1"/>
  <c r="C74" i="1"/>
  <c r="F77" i="1"/>
  <c r="F76" i="1"/>
  <c r="F75" i="1"/>
  <c r="F74" i="1"/>
  <c r="E77" i="1"/>
  <c r="E76" i="1"/>
  <c r="E75" i="1"/>
  <c r="E74" i="1"/>
  <c r="D77" i="1"/>
  <c r="D76" i="1"/>
  <c r="D75" i="1"/>
  <c r="D74" i="1"/>
  <c r="E67" i="1"/>
  <c r="E82" i="1"/>
  <c r="E81" i="1"/>
  <c r="E80" i="1"/>
  <c r="E79" i="1"/>
  <c r="E83" i="1"/>
  <c r="E84" i="1"/>
  <c r="C67" i="1"/>
  <c r="C81" i="1"/>
  <c r="B67" i="1"/>
  <c r="B79" i="1"/>
  <c r="C79" i="1"/>
  <c r="D67" i="1"/>
  <c r="D79" i="1"/>
  <c r="B80" i="1"/>
  <c r="C80" i="1"/>
  <c r="D80" i="1"/>
  <c r="B81" i="1"/>
  <c r="D81" i="1"/>
  <c r="B82" i="1"/>
  <c r="C82" i="1"/>
  <c r="D82" i="1"/>
  <c r="B83" i="1"/>
  <c r="C83" i="1"/>
  <c r="D83" i="1"/>
  <c r="B84" i="1"/>
  <c r="C84" i="1"/>
  <c r="D84" i="1"/>
  <c r="A92" i="1"/>
  <c r="J67" i="1"/>
  <c r="N67" i="1"/>
  <c r="K67" i="1"/>
  <c r="L67" i="1"/>
  <c r="M67" i="1"/>
  <c r="N68" i="1"/>
  <c r="F67" i="1"/>
  <c r="F68" i="1"/>
  <c r="D85" i="1"/>
  <c r="D86" i="1"/>
  <c r="D87" i="1"/>
  <c r="D88" i="1"/>
  <c r="C88" i="1"/>
  <c r="E88" i="1"/>
  <c r="B88" i="1"/>
  <c r="C87" i="1"/>
  <c r="C86" i="1"/>
  <c r="C85" i="1"/>
  <c r="E85" i="1"/>
  <c r="E86" i="1"/>
  <c r="E87" i="1"/>
  <c r="B85" i="1"/>
  <c r="B86" i="1"/>
  <c r="B87" i="1"/>
  <c r="C95" i="1"/>
  <c r="D92" i="1"/>
  <c r="D93" i="1"/>
  <c r="D95" i="1"/>
  <c r="K77" i="1"/>
  <c r="K76" i="1"/>
  <c r="K75" i="1"/>
  <c r="K74" i="1"/>
  <c r="G76" i="1"/>
  <c r="M136" i="1"/>
  <c r="N136" i="1"/>
  <c r="M138" i="1"/>
  <c r="M137" i="1"/>
  <c r="N137" i="1"/>
  <c r="K108" i="1"/>
  <c r="L108" i="1"/>
  <c r="M139" i="1"/>
  <c r="N138" i="1"/>
  <c r="N142" i="1"/>
  <c r="M141" i="1"/>
  <c r="L121" i="1"/>
  <c r="M121" i="1"/>
  <c r="L122" i="1"/>
  <c r="M123" i="1"/>
  <c r="M122" i="1"/>
  <c r="L124" i="1"/>
  <c r="M127" i="1"/>
  <c r="L126" i="1"/>
  <c r="K106" i="1"/>
  <c r="L106" i="1"/>
  <c r="K107" i="1"/>
  <c r="L107" i="1"/>
  <c r="K109" i="1"/>
  <c r="L112" i="1"/>
  <c r="K111" i="1"/>
  <c r="E138" i="1"/>
  <c r="E137" i="1"/>
  <c r="F137" i="1"/>
  <c r="C108" i="1"/>
  <c r="D108" i="1"/>
  <c r="E139" i="1"/>
  <c r="E136" i="1"/>
  <c r="F136" i="1"/>
  <c r="F138" i="1"/>
  <c r="F142" i="1"/>
  <c r="D121" i="1"/>
  <c r="E121" i="1"/>
  <c r="D122" i="1"/>
  <c r="E123" i="1"/>
  <c r="E122" i="1"/>
  <c r="D124" i="1"/>
  <c r="E127" i="1"/>
  <c r="C106" i="1"/>
  <c r="D106" i="1"/>
  <c r="C107" i="1"/>
  <c r="D107" i="1"/>
  <c r="C109" i="1"/>
  <c r="D112" i="1"/>
  <c r="E141" i="1"/>
  <c r="D126" i="1"/>
  <c r="C111" i="1"/>
  <c r="G51" i="1"/>
  <c r="G50" i="1"/>
  <c r="G49" i="1"/>
  <c r="G48" i="1"/>
  <c r="G47" i="1"/>
  <c r="G46" i="1"/>
  <c r="L7" i="1"/>
  <c r="L6" i="1"/>
  <c r="L5" i="1"/>
  <c r="L8" i="1"/>
  <c r="L4" i="1"/>
  <c r="L12" i="1"/>
  <c r="L15" i="1"/>
  <c r="L9" i="1"/>
  <c r="L10" i="1"/>
  <c r="L22" i="1"/>
  <c r="L21" i="1"/>
  <c r="L11" i="1"/>
  <c r="L13" i="1"/>
  <c r="L16" i="1"/>
  <c r="H5" i="1"/>
  <c r="H6" i="1"/>
  <c r="H7" i="1"/>
  <c r="H8" i="1"/>
  <c r="H4" i="1"/>
  <c r="H12" i="1"/>
  <c r="H15" i="1"/>
  <c r="H9" i="1"/>
  <c r="H10" i="1"/>
  <c r="H22" i="1"/>
  <c r="H21" i="1"/>
  <c r="H11" i="1"/>
  <c r="H13" i="1"/>
  <c r="H16" i="1"/>
</calcChain>
</file>

<file path=xl/sharedStrings.xml><?xml version="1.0" encoding="utf-8"?>
<sst xmlns="http://schemas.openxmlformats.org/spreadsheetml/2006/main" count="492" uniqueCount="78">
  <si>
    <t>rev_dep_a_for_tab</t>
  </si>
  <si>
    <t>rev_tot_a_for_tab</t>
  </si>
  <si>
    <t>rev_dep_b_for_tab</t>
  </si>
  <si>
    <t>rev_tot_b_for_tab</t>
  </si>
  <si>
    <t>Sxa</t>
  </si>
  <si>
    <t>Ra</t>
  </si>
  <si>
    <t>Na</t>
  </si>
  <si>
    <t>Nb</t>
  </si>
  <si>
    <t>Rb</t>
  </si>
  <si>
    <t>Sxb</t>
  </si>
  <si>
    <t>Sya</t>
  </si>
  <si>
    <t>Syb</t>
  </si>
  <si>
    <t>Ba</t>
  </si>
  <si>
    <t>Bb</t>
  </si>
  <si>
    <t>Syxa</t>
  </si>
  <si>
    <t>Syxb</t>
  </si>
  <si>
    <t>Sbb</t>
  </si>
  <si>
    <t>Sba</t>
  </si>
  <si>
    <t>t</t>
  </si>
  <si>
    <t>df</t>
  </si>
  <si>
    <t>pvalue</t>
  </si>
  <si>
    <t>alpha</t>
  </si>
  <si>
    <t>tcrit</t>
  </si>
  <si>
    <t>sig</t>
  </si>
  <si>
    <t>Confidence</t>
  </si>
  <si>
    <t>lower</t>
  </si>
  <si>
    <t>upper</t>
  </si>
  <si>
    <t>tb</t>
  </si>
  <si>
    <t>dfb</t>
  </si>
  <si>
    <t>pvalueb</t>
  </si>
  <si>
    <t>alphab</t>
  </si>
  <si>
    <t>tcritb</t>
  </si>
  <si>
    <t>sigb</t>
  </si>
  <si>
    <t>lowerb</t>
  </si>
  <si>
    <t>upperb</t>
  </si>
  <si>
    <t>https://www.real-statistics.com/wp-content/uploads/2012/12/slope-regression-t-test.jpg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</si>
  <si>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</si>
  <si>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</si>
  <si>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</si>
  <si>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</si>
  <si>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</si>
  <si>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</si>
  <si>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</si>
  <si>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</si>
  <si>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</si>
  <si>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</si>
  <si>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</si>
  <si>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</si>
  <si>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</si>
  <si>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</si>
  <si>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</si>
  <si>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</si>
  <si>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</si>
  <si>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For A anova</t>
  </si>
  <si>
    <t>t-Test: Two-Sample Assuming Equal Variances</t>
  </si>
  <si>
    <t>Variable 1</t>
  </si>
  <si>
    <t>Variable 2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</si>
  <si>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</si>
  <si>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</si>
  <si>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</si>
  <si>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</si>
  <si>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</si>
  <si>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</si>
  <si>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</si>
  <si>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</si>
  <si>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</si>
  <si>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https://www.statisticshowto.com/pooled-variance/</t>
  </si>
  <si>
    <t>A1</t>
  </si>
  <si>
    <t>A2</t>
  </si>
  <si>
    <t>A3</t>
  </si>
  <si>
    <t>A4</t>
  </si>
  <si>
    <t>sumossquares</t>
  </si>
  <si>
    <t>rev_dep_a_rev_tab</t>
  </si>
  <si>
    <t>rev_tot_a_rev_tab</t>
  </si>
  <si>
    <t>rev_dep_b_rev_tab</t>
  </si>
  <si>
    <t>rev_tot_b_rev_tab</t>
  </si>
  <si>
    <t>exp_dep_1_tab</t>
  </si>
  <si>
    <t>exp_tot_1_tab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</si>
</sst>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activeCell="F17" sqref="F17"/>
    </sheetView>
  </sheetViews>
  <sheetFormatPr defaultRowHeight="15" x14ac:dyDescent="0.25"/>
  <cols>
    <col min="1" max="1" width="14.42578125" customWidth="1"/>
    <col min="2" max="2" width="15.7109375" customWidth="1"/>
    <col min="3" max="3" width="17.42578125" customWidth="1"/>
    <col min="4" max="4" width="18.85546875" customWidth="1"/>
    <col min="5" max="5" width="12.7109375" bestFit="1" customWidth="1"/>
    <col min="6" max="6" width="12" bestFit="1" customWidth="1"/>
    <col min="14" max="14" width="12" bestFit="1" customWidth="1"/>
  </cols>
  <sheetData>
    <row r="1" spans="1:12" x14ac:dyDescent="0.25">
      <c r="A1" t="s">
        <v>35</v>
      </c>
    </row>
    <row r="2" spans="1:12" x14ac:dyDescent="0.25">
      <c r="A2" t="s">
        <v>66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</row>
    <row r="4" spans="1:12" x14ac:dyDescent="0.25">
      <c r="A4" s="5">
        <v>1</v>
      </c>
      <c r="B4">
        <v>0.13177069610512299</v>
      </c>
      <c r="C4">
        <v>1</v>
      </c>
      <c r="D4">
        <v>0.15572790629411101</v>
      </c>
      <c r="G4" t="s">
        <v>6</v>
      </c>
      <c r="H4">
        <f>COUNT(A4:A27)</f>
        <v>24</v>
      </c>
      <c r="K4" t="s">
        <v>7</v>
      </c>
      <c r="L4">
        <f>COUNT(C4:C27)</f>
        <v>24</v>
      </c>
    </row>
    <row r="5" spans="1:12" x14ac:dyDescent="0.25">
      <c r="A5">
        <v>1</v>
      </c>
      <c r="B5">
        <v>7.8873157876064304E-2</v>
      </c>
      <c r="C5">
        <v>1</v>
      </c>
      <c r="D5">
        <v>0.15636583366491399</v>
      </c>
      <c r="G5" t="s">
        <v>5</v>
      </c>
      <c r="H5">
        <f>CORREL(A4:A27,B4:B27)</f>
        <v>0.81517430432236337</v>
      </c>
      <c r="K5" t="s">
        <v>8</v>
      </c>
      <c r="L5">
        <f>CORREL(C4:C27,D4:D27)</f>
        <v>0.70007117648733386</v>
      </c>
    </row>
    <row r="6" spans="1:12" x14ac:dyDescent="0.25">
      <c r="A6">
        <v>1</v>
      </c>
      <c r="B6">
        <v>0.13565626316637799</v>
      </c>
      <c r="C6">
        <v>1</v>
      </c>
      <c r="D6">
        <v>0.16527191221936599</v>
      </c>
      <c r="G6" t="s">
        <v>4</v>
      </c>
      <c r="H6">
        <f>STDEV(A4:A27)</f>
        <v>1.1420804814403216</v>
      </c>
      <c r="K6" t="s">
        <v>9</v>
      </c>
      <c r="L6">
        <f>STDEV(C4:C27)</f>
        <v>1.1420804814403216</v>
      </c>
    </row>
    <row r="7" spans="1:12" x14ac:dyDescent="0.25">
      <c r="A7">
        <v>1</v>
      </c>
      <c r="B7">
        <v>0.122418877736426</v>
      </c>
      <c r="C7">
        <v>1</v>
      </c>
      <c r="D7">
        <v>0.15172264510990499</v>
      </c>
      <c r="G7" t="s">
        <v>10</v>
      </c>
      <c r="H7">
        <f>STDEV(B4:B27)</f>
        <v>8.6650971234508281E-2</v>
      </c>
      <c r="K7" t="s">
        <v>11</v>
      </c>
      <c r="L7">
        <f>STDEV(D4:D27)</f>
        <v>9.4061182202803462E-2</v>
      </c>
    </row>
    <row r="8" spans="1:12" x14ac:dyDescent="0.25">
      <c r="A8">
        <v>1</v>
      </c>
      <c r="B8">
        <v>0.137637244714375</v>
      </c>
      <c r="C8">
        <v>1</v>
      </c>
      <c r="D8">
        <v>2.9117907566648199E-2</v>
      </c>
      <c r="G8" t="s">
        <v>12</v>
      </c>
      <c r="H8">
        <f>H5*H7/H6</f>
        <v>6.1848220281171491E-2</v>
      </c>
      <c r="K8" t="s">
        <v>13</v>
      </c>
      <c r="L8">
        <f>L5*L7/L6</f>
        <v>5.7657514997069843E-2</v>
      </c>
    </row>
    <row r="9" spans="1:12" x14ac:dyDescent="0.25">
      <c r="A9">
        <v>1</v>
      </c>
      <c r="B9">
        <v>0.11799383677999301</v>
      </c>
      <c r="C9">
        <v>1</v>
      </c>
      <c r="D9">
        <v>7.9824805130086302E-2</v>
      </c>
      <c r="G9" t="s">
        <v>14</v>
      </c>
      <c r="H9">
        <f>H7*SQRT(1-H5^2)*(H4-1)/(H4-2)</f>
        <v>5.2470950616422707E-2</v>
      </c>
      <c r="K9" t="s">
        <v>15</v>
      </c>
      <c r="L9">
        <f>L7*SQRT(1-L5^2)*(L4-1)/(L4-2)</f>
        <v>7.0219582368409389E-2</v>
      </c>
    </row>
    <row r="10" spans="1:12" x14ac:dyDescent="0.25">
      <c r="A10">
        <v>2</v>
      </c>
      <c r="B10">
        <v>0.222565966583087</v>
      </c>
      <c r="C10">
        <v>2</v>
      </c>
      <c r="D10">
        <v>7.8579879664732705E-2</v>
      </c>
      <c r="G10" t="s">
        <v>17</v>
      </c>
      <c r="H10">
        <f>H9/(H6*SQRT(H4-1))</f>
        <v>9.5798410887847716E-3</v>
      </c>
      <c r="K10" t="s">
        <v>16</v>
      </c>
      <c r="L10">
        <f>L9/(L6*SQRT(L4-1))</f>
        <v>1.2820283080589953E-2</v>
      </c>
    </row>
    <row r="11" spans="1:12" x14ac:dyDescent="0.25">
      <c r="A11">
        <v>2</v>
      </c>
      <c r="B11">
        <v>0.25996766480261702</v>
      </c>
      <c r="C11">
        <v>2</v>
      </c>
      <c r="D11">
        <v>0.18484589554914699</v>
      </c>
      <c r="G11" t="s">
        <v>18</v>
      </c>
      <c r="H11">
        <f>H8/H10</f>
        <v>6.4560799817001042</v>
      </c>
      <c r="K11" t="s">
        <v>27</v>
      </c>
      <c r="L11">
        <f>L8/L10</f>
        <v>4.4973667612974895</v>
      </c>
    </row>
    <row r="12" spans="1:12" x14ac:dyDescent="0.25">
      <c r="A12">
        <v>2</v>
      </c>
      <c r="B12">
        <v>0.28636600086627201</v>
      </c>
      <c r="C12">
        <v>2</v>
      </c>
      <c r="D12">
        <v>0.246096264494262</v>
      </c>
      <c r="G12" t="s">
        <v>19</v>
      </c>
      <c r="H12">
        <f>H4-2</f>
        <v>22</v>
      </c>
      <c r="K12" t="s">
        <v>28</v>
      </c>
      <c r="L12">
        <f>L4-2</f>
        <v>22</v>
      </c>
    </row>
    <row r="13" spans="1:12" x14ac:dyDescent="0.25">
      <c r="A13">
        <v>2</v>
      </c>
      <c r="B13">
        <v>0.14966231459183801</v>
      </c>
      <c r="C13">
        <v>2</v>
      </c>
      <c r="D13">
        <v>0.210249801041339</v>
      </c>
      <c r="G13" t="s">
        <v>20</v>
      </c>
      <c r="H13">
        <f>TDIST(ABS(H11),H12,2)</f>
        <v>1.703181757468725E-6</v>
      </c>
      <c r="K13" t="s">
        <v>29</v>
      </c>
      <c r="L13">
        <f>TDIST(ABS(L11),L12,2)</f>
        <v>1.7901906223422934E-4</v>
      </c>
    </row>
    <row r="14" spans="1:12" x14ac:dyDescent="0.25">
      <c r="A14">
        <v>2</v>
      </c>
      <c r="B14">
        <v>0.16542811553280701</v>
      </c>
      <c r="C14">
        <v>2</v>
      </c>
      <c r="D14">
        <v>0.18538175535354801</v>
      </c>
      <c r="G14" t="s">
        <v>21</v>
      </c>
      <c r="H14">
        <v>0.05</v>
      </c>
      <c r="K14" t="s">
        <v>30</v>
      </c>
      <c r="L14">
        <v>0.05</v>
      </c>
    </row>
    <row r="15" spans="1:12" x14ac:dyDescent="0.25">
      <c r="A15">
        <v>2</v>
      </c>
      <c r="B15">
        <v>0.17050618975915199</v>
      </c>
      <c r="C15">
        <v>2</v>
      </c>
      <c r="D15">
        <v>4.1609008875169398E-2</v>
      </c>
      <c r="G15" t="s">
        <v>22</v>
      </c>
      <c r="H15">
        <f>TINV(H14,H12)</f>
        <v>2.0738730679040258</v>
      </c>
      <c r="K15" t="s">
        <v>31</v>
      </c>
      <c r="L15">
        <f>TINV(L14,L12)</f>
        <v>2.0738730679040258</v>
      </c>
    </row>
    <row r="16" spans="1:12" x14ac:dyDescent="0.25">
      <c r="A16">
        <v>3</v>
      </c>
      <c r="B16">
        <v>0.30242190323929102</v>
      </c>
      <c r="C16">
        <v>3</v>
      </c>
      <c r="D16">
        <v>0.22347738227453101</v>
      </c>
      <c r="G16" t="s">
        <v>23</v>
      </c>
      <c r="H16" t="str">
        <f>IF(H13&lt;H14,"yes","no")</f>
        <v>yes</v>
      </c>
      <c r="K16" t="s">
        <v>32</v>
      </c>
      <c r="L16" t="str">
        <f>IF(L13&lt;L14,"yes","no")</f>
        <v>yes</v>
      </c>
    </row>
    <row r="17" spans="1:12" x14ac:dyDescent="0.25">
      <c r="A17">
        <v>3</v>
      </c>
      <c r="B17">
        <v>0.31365431826253098</v>
      </c>
      <c r="C17">
        <v>3</v>
      </c>
      <c r="D17">
        <v>0.22869080411517501</v>
      </c>
    </row>
    <row r="18" spans="1:12" x14ac:dyDescent="0.25">
      <c r="A18">
        <v>3</v>
      </c>
      <c r="B18">
        <v>0.30242186920001801</v>
      </c>
      <c r="C18">
        <v>3</v>
      </c>
      <c r="D18">
        <v>0.233621302166338</v>
      </c>
    </row>
    <row r="19" spans="1:12" x14ac:dyDescent="0.25">
      <c r="A19">
        <v>3</v>
      </c>
      <c r="B19">
        <v>0.32092048120647898</v>
      </c>
      <c r="C19">
        <v>3</v>
      </c>
      <c r="D19">
        <v>0.221191777503184</v>
      </c>
      <c r="G19" t="s">
        <v>24</v>
      </c>
      <c r="K19" t="s">
        <v>24</v>
      </c>
    </row>
    <row r="20" spans="1:12" x14ac:dyDescent="0.25">
      <c r="A20">
        <v>3</v>
      </c>
      <c r="B20">
        <v>0.32015639221903203</v>
      </c>
      <c r="C20">
        <v>3</v>
      </c>
      <c r="D20">
        <v>0.24786373338197101</v>
      </c>
    </row>
    <row r="21" spans="1:12" x14ac:dyDescent="0.25">
      <c r="A21">
        <v>3</v>
      </c>
      <c r="B21">
        <v>0.32828716588576301</v>
      </c>
      <c r="C21">
        <v>3</v>
      </c>
      <c r="D21">
        <v>0.24694580758803</v>
      </c>
      <c r="G21" t="s">
        <v>25</v>
      </c>
      <c r="H21">
        <f>H8-H15*H10</f>
        <v>4.1980845852340375E-2</v>
      </c>
      <c r="K21" t="s">
        <v>33</v>
      </c>
      <c r="L21">
        <f>L8-L15*L10</f>
        <v>3.1069875193328683E-2</v>
      </c>
    </row>
    <row r="22" spans="1:12" x14ac:dyDescent="0.25">
      <c r="A22">
        <v>4</v>
      </c>
      <c r="B22">
        <v>0.22212911922984699</v>
      </c>
      <c r="C22">
        <v>4</v>
      </c>
      <c r="D22">
        <v>0.23268806517196799</v>
      </c>
      <c r="G22" t="s">
        <v>26</v>
      </c>
      <c r="H22">
        <f>H8+H15*H10</f>
        <v>8.1715594710002615E-2</v>
      </c>
      <c r="K22" t="s">
        <v>34</v>
      </c>
      <c r="L22">
        <f>L8+L15*L10</f>
        <v>8.4245154800811003E-2</v>
      </c>
    </row>
    <row r="23" spans="1:12" x14ac:dyDescent="0.25">
      <c r="A23">
        <v>4</v>
      </c>
      <c r="B23">
        <v>0.25685676830696502</v>
      </c>
      <c r="C23">
        <v>4</v>
      </c>
      <c r="D23">
        <v>0.113793099366957</v>
      </c>
    </row>
    <row r="24" spans="1:12" x14ac:dyDescent="0.25">
      <c r="A24">
        <v>4</v>
      </c>
      <c r="B24">
        <v>0.36202039918691598</v>
      </c>
      <c r="C24">
        <v>4</v>
      </c>
      <c r="D24">
        <v>0.32649054373803998</v>
      </c>
    </row>
    <row r="25" spans="1:12" x14ac:dyDescent="0.25">
      <c r="A25">
        <v>4</v>
      </c>
      <c r="B25">
        <v>0.343769694523122</v>
      </c>
      <c r="C25">
        <v>4</v>
      </c>
      <c r="D25">
        <v>0.378030035483508</v>
      </c>
    </row>
    <row r="26" spans="1:12" x14ac:dyDescent="0.25">
      <c r="A26">
        <v>4</v>
      </c>
      <c r="B26">
        <v>0.29845798880291902</v>
      </c>
      <c r="C26">
        <v>4</v>
      </c>
      <c r="D26">
        <v>0.29570686874671298</v>
      </c>
    </row>
    <row r="27" spans="1:12" x14ac:dyDescent="0.25">
      <c r="A27">
        <v>4</v>
      </c>
      <c r="B27">
        <v>0.26695855265957202</v>
      </c>
      <c r="C27">
        <v>4</v>
      </c>
      <c r="D27">
        <v>0.39279663006889798</v>
      </c>
    </row>
    <row r="46" spans="7:7" x14ac:dyDescent="0.25">
      <c r="G46">
        <f>D12</f>
        <v>0.246096264494262</v>
      </c>
    </row>
    <row r="47" spans="7:7" x14ac:dyDescent="0.25">
      <c r="G47">
        <f t="shared" ref="G47:G51" si="0">D13</f>
        <v>0.210249801041339</v>
      </c>
    </row>
    <row r="48" spans="7:7" x14ac:dyDescent="0.25">
      <c r="G48">
        <f t="shared" si="0"/>
        <v>0.18538175535354801</v>
      </c>
    </row>
    <row r="49" spans="2:13" x14ac:dyDescent="0.25">
      <c r="G49">
        <f t="shared" si="0"/>
        <v>4.1609008875169398E-2</v>
      </c>
    </row>
    <row r="50" spans="2:13" x14ac:dyDescent="0.25">
      <c r="G50">
        <f t="shared" si="0"/>
        <v>0.22347738227453101</v>
      </c>
    </row>
    <row r="51" spans="2:13" x14ac:dyDescent="0.25">
      <c r="G51">
        <f t="shared" si="0"/>
        <v>0.22869080411517501</v>
      </c>
    </row>
    <row r="53" spans="2:13" x14ac:dyDescent="0.25">
      <c r="B53" t="s">
        <v>53</v>
      </c>
    </row>
    <row r="56" spans="2:13" x14ac:dyDescent="0.25">
      <c r="B56">
        <f>B4</f>
        <v>0.13177069610512299</v>
      </c>
      <c r="C56">
        <f>B10</f>
        <v>0.222565966583087</v>
      </c>
      <c r="D56">
        <f>B16</f>
        <v>0.30242190323929102</v>
      </c>
      <c r="E56">
        <f>B22</f>
        <v>0.22212911922984699</v>
      </c>
      <c r="J56">
        <f t="shared" ref="J56:J60" si="1">D4</f>
        <v>0.15572790629411101</v>
      </c>
      <c r="K56">
        <f t="shared" ref="K56:K60" si="2">D10</f>
        <v>7.8579879664732705E-2</v>
      </c>
      <c r="L56">
        <f t="shared" ref="L56:L60" si="3">D16</f>
        <v>0.22347738227453101</v>
      </c>
      <c r="M56">
        <f t="shared" ref="M56:M60" si="4">D22</f>
        <v>0.23268806517196799</v>
      </c>
    </row>
    <row r="57" spans="2:13" x14ac:dyDescent="0.25">
      <c r="B57">
        <f t="shared" ref="B57:B60" si="5">B5</f>
        <v>7.8873157876064304E-2</v>
      </c>
      <c r="C57">
        <f t="shared" ref="C57:C60" si="6">B11</f>
        <v>0.25996766480261702</v>
      </c>
      <c r="D57">
        <f t="shared" ref="D57:D60" si="7">B17</f>
        <v>0.31365431826253098</v>
      </c>
      <c r="E57">
        <f t="shared" ref="E57:E60" si="8">B23</f>
        <v>0.25685676830696502</v>
      </c>
      <c r="J57">
        <f t="shared" si="1"/>
        <v>0.15636583366491399</v>
      </c>
      <c r="K57">
        <f t="shared" si="2"/>
        <v>0.18484589554914699</v>
      </c>
      <c r="L57">
        <f t="shared" si="3"/>
        <v>0.22869080411517501</v>
      </c>
      <c r="M57">
        <f t="shared" si="4"/>
        <v>0.113793099366957</v>
      </c>
    </row>
    <row r="58" spans="2:13" x14ac:dyDescent="0.25">
      <c r="B58">
        <f t="shared" si="5"/>
        <v>0.13565626316637799</v>
      </c>
      <c r="C58">
        <f t="shared" si="6"/>
        <v>0.28636600086627201</v>
      </c>
      <c r="D58">
        <f t="shared" si="7"/>
        <v>0.30242186920001801</v>
      </c>
      <c r="E58">
        <f t="shared" si="8"/>
        <v>0.36202039918691598</v>
      </c>
      <c r="J58">
        <f t="shared" si="1"/>
        <v>0.16527191221936599</v>
      </c>
      <c r="K58">
        <f t="shared" si="2"/>
        <v>0.246096264494262</v>
      </c>
      <c r="L58">
        <f t="shared" si="3"/>
        <v>0.233621302166338</v>
      </c>
      <c r="M58">
        <f t="shared" si="4"/>
        <v>0.32649054373803998</v>
      </c>
    </row>
    <row r="59" spans="2:13" x14ac:dyDescent="0.25">
      <c r="B59">
        <f t="shared" si="5"/>
        <v>0.122418877736426</v>
      </c>
      <c r="C59">
        <f t="shared" si="6"/>
        <v>0.14966231459183801</v>
      </c>
      <c r="D59">
        <f t="shared" si="7"/>
        <v>0.32092048120647898</v>
      </c>
      <c r="E59">
        <f t="shared" si="8"/>
        <v>0.343769694523122</v>
      </c>
      <c r="J59">
        <f t="shared" si="1"/>
        <v>0.15172264510990499</v>
      </c>
      <c r="K59">
        <f t="shared" si="2"/>
        <v>0.210249801041339</v>
      </c>
      <c r="L59">
        <f t="shared" si="3"/>
        <v>0.221191777503184</v>
      </c>
      <c r="M59">
        <f t="shared" si="4"/>
        <v>0.378030035483508</v>
      </c>
    </row>
    <row r="60" spans="2:13" x14ac:dyDescent="0.25">
      <c r="B60">
        <f t="shared" si="5"/>
        <v>0.137637244714375</v>
      </c>
      <c r="C60">
        <f t="shared" si="6"/>
        <v>0.16542811553280701</v>
      </c>
      <c r="D60">
        <f t="shared" si="7"/>
        <v>0.32015639221903203</v>
      </c>
      <c r="E60">
        <f t="shared" si="8"/>
        <v>0.29845798880291902</v>
      </c>
      <c r="J60">
        <f t="shared" si="1"/>
        <v>2.9117907566648199E-2</v>
      </c>
      <c r="K60">
        <f t="shared" si="2"/>
        <v>0.18538175535354801</v>
      </c>
      <c r="L60">
        <f t="shared" si="3"/>
        <v>0.24786373338197101</v>
      </c>
      <c r="M60">
        <f t="shared" si="4"/>
        <v>0.29570686874671298</v>
      </c>
    </row>
    <row r="61" spans="2:13" x14ac:dyDescent="0.25">
      <c r="B61">
        <f>B9</f>
        <v>0.11799383677999301</v>
      </c>
      <c r="C61">
        <f>B15</f>
        <v>0.17050618975915199</v>
      </c>
      <c r="D61">
        <f>B21</f>
        <v>0.32828716588576301</v>
      </c>
      <c r="E61">
        <f>B27</f>
        <v>0.26695855265957202</v>
      </c>
      <c r="J61">
        <f>D9</f>
        <v>7.9824805130086302E-2</v>
      </c>
      <c r="K61">
        <f>D15</f>
        <v>4.1609008875169398E-2</v>
      </c>
      <c r="L61">
        <f>D21</f>
        <v>0.24694580758803</v>
      </c>
      <c r="M61">
        <f>D27</f>
        <v>0.39279663006889798</v>
      </c>
    </row>
    <row r="67" spans="1:14" x14ac:dyDescent="0.25">
      <c r="B67">
        <f>AVERAGE(B56:B61)</f>
        <v>0.12072501272972654</v>
      </c>
      <c r="C67">
        <f>AVERAGE(C56:C61)</f>
        <v>0.20908270868929554</v>
      </c>
      <c r="D67">
        <f>AVERAGE(D56:D61)</f>
        <v>0.31464368833551903</v>
      </c>
      <c r="E67">
        <f>AVERAGE(E56:E61)</f>
        <v>0.29169875378489024</v>
      </c>
      <c r="F67">
        <f>AVERAGE(B56:E61)</f>
        <v>0.23403754088485784</v>
      </c>
      <c r="J67">
        <f>AVERAGE(J56:J61)</f>
        <v>0.12300516833083841</v>
      </c>
      <c r="K67">
        <f>AVERAGE(K56:K61)</f>
        <v>0.15779376749636634</v>
      </c>
      <c r="L67">
        <f>AVERAGE(L56:L61)</f>
        <v>0.23363180117153817</v>
      </c>
      <c r="M67">
        <f>AVERAGE(M56:M61)</f>
        <v>0.28991754042934731</v>
      </c>
      <c r="N67">
        <f>AVERAGE(J56:M61)</f>
        <v>0.20108706935702259</v>
      </c>
    </row>
    <row r="68" spans="1:14" x14ac:dyDescent="0.25">
      <c r="F68">
        <f>(B67-F67)^2+(C67-F67)^2+(D67-F67)^2+(E67-F67)^2</f>
        <v>2.3284639166756695E-2</v>
      </c>
      <c r="N68">
        <f>(J67-N67)^2+(K67-N67)^2+(L67-N67)^2+(M67-N67)^2</f>
        <v>1.6921105413670586E-2</v>
      </c>
    </row>
    <row r="70" spans="1:14" x14ac:dyDescent="0.25">
      <c r="B70" t="s">
        <v>36</v>
      </c>
      <c r="J70" t="s">
        <v>36</v>
      </c>
    </row>
    <row r="72" spans="1:14" ht="15.75" thickBot="1" x14ac:dyDescent="0.3">
      <c r="B72" t="s">
        <v>37</v>
      </c>
      <c r="J72" t="s">
        <v>37</v>
      </c>
    </row>
    <row r="73" spans="1:14" x14ac:dyDescent="0.25">
      <c r="B73" s="3" t="s">
        <v>38</v>
      </c>
      <c r="C73" s="3" t="s">
        <v>39</v>
      </c>
      <c r="D73" s="3" t="s">
        <v>40</v>
      </c>
      <c r="E73" s="3" t="s">
        <v>41</v>
      </c>
      <c r="F73" s="3" t="s">
        <v>42</v>
      </c>
      <c r="J73" s="3" t="s">
        <v>38</v>
      </c>
      <c r="K73" s="3" t="s">
        <v>39</v>
      </c>
      <c r="L73" s="3" t="s">
        <v>40</v>
      </c>
      <c r="M73" s="3" t="s">
        <v>41</v>
      </c>
      <c r="N73" s="3" t="s">
        <v>42</v>
      </c>
    </row>
    <row r="74" spans="1:14" x14ac:dyDescent="0.25">
      <c r="B74" s="1" t="s">
        <v>67</v>
      </c>
      <c r="C74" s="1">
        <f>COUNT(B56:B65)</f>
        <v>6</v>
      </c>
      <c r="D74" s="1">
        <f>SUM(B56:B65)</f>
        <v>0.72435007637835924</v>
      </c>
      <c r="E74" s="1">
        <f>AVERAGE(B56:B65)</f>
        <v>0.12072501272972654</v>
      </c>
      <c r="F74" s="1">
        <f>VAR(B56:B65)</f>
        <v>4.7857584139108513E-4</v>
      </c>
      <c r="J74" s="1">
        <v>0.19901299874806</v>
      </c>
      <c r="K74" s="1">
        <f>COUNT(J56:J67)</f>
        <v>7</v>
      </c>
      <c r="L74" s="1">
        <f>SUM(J56:J65)</f>
        <v>0.73803100998503046</v>
      </c>
      <c r="M74" s="1">
        <f>AVERAGE(J56:J65)</f>
        <v>0.12300516833083841</v>
      </c>
      <c r="N74" s="1">
        <f>VAR(J56:J65)</f>
        <v>3.0948488365583476E-3</v>
      </c>
    </row>
    <row r="75" spans="1:14" x14ac:dyDescent="0.25">
      <c r="B75" s="1" t="s">
        <v>68</v>
      </c>
      <c r="C75" s="1">
        <f>COUNT(C56:C65)</f>
        <v>6</v>
      </c>
      <c r="D75" s="1">
        <f>SUM(C56:C65)</f>
        <v>1.2544962521357732</v>
      </c>
      <c r="E75" s="1">
        <f>AVERAGE(C56:C65)</f>
        <v>0.20908270868929554</v>
      </c>
      <c r="F75" s="1">
        <f>VAR(C56:C65)</f>
        <v>3.1336877605840805E-3</v>
      </c>
      <c r="J75" s="1">
        <v>9.9016168504123397E-2</v>
      </c>
      <c r="K75" s="1">
        <f>COUNT(K56:K67)</f>
        <v>7</v>
      </c>
      <c r="L75" s="1">
        <f>SUM(K56:K65)</f>
        <v>0.94676260497819797</v>
      </c>
      <c r="M75" s="1">
        <f>AVERAGE(K56:K65)</f>
        <v>0.15779376749636634</v>
      </c>
      <c r="N75" s="1">
        <f>VAR(K56:K65)</f>
        <v>6.36312385975904E-3</v>
      </c>
    </row>
    <row r="76" spans="1:14" x14ac:dyDescent="0.25">
      <c r="B76" s="1" t="s">
        <v>69</v>
      </c>
      <c r="C76" s="1">
        <f>COUNT(D56:D65)</f>
        <v>6</v>
      </c>
      <c r="D76" s="1">
        <f>SUM(D56:D65)</f>
        <v>1.8878621300131142</v>
      </c>
      <c r="E76" s="1">
        <f>AVERAGE(D56:D65)</f>
        <v>0.31464368833551903</v>
      </c>
      <c r="F76" s="1">
        <f>VAR(D56:D65)</f>
        <v>1.1113125191536974E-4</v>
      </c>
      <c r="G76">
        <f>VAR(D56:D67)</f>
        <v>9.2609376596141445E-5</v>
      </c>
      <c r="J76" s="1">
        <v>0.108622099235412</v>
      </c>
      <c r="K76" s="1">
        <f>COUNT(L56:L67)</f>
        <v>7</v>
      </c>
      <c r="L76" s="1">
        <f>SUM(L56:L65)</f>
        <v>1.4017908070292291</v>
      </c>
      <c r="M76" s="1">
        <f>AVERAGE(L56:L65)</f>
        <v>0.23363180117153817</v>
      </c>
      <c r="N76" s="1">
        <f>VAR(L56:L65)</f>
        <v>1.3241812708918984E-4</v>
      </c>
    </row>
    <row r="77" spans="1:14" ht="15.75" thickBot="1" x14ac:dyDescent="0.3">
      <c r="B77" s="2" t="s">
        <v>70</v>
      </c>
      <c r="C77" s="2">
        <f>COUNT(E56:E65)</f>
        <v>6</v>
      </c>
      <c r="D77" s="2">
        <f>SUM(E56:E65)</f>
        <v>1.7501925227093413</v>
      </c>
      <c r="E77" s="2">
        <f>AVERAGE(E56:E65)</f>
        <v>0.29169875378489024</v>
      </c>
      <c r="F77" s="2">
        <f>VAR(E56:E65)</f>
        <v>2.8736358990657739E-3</v>
      </c>
      <c r="J77" s="2">
        <v>0.13220864436010199</v>
      </c>
      <c r="K77" s="2">
        <f>COUNT(M56:M67)</f>
        <v>7</v>
      </c>
      <c r="L77" s="2">
        <f>SUM(M56:M65)</f>
        <v>1.739505242576084</v>
      </c>
      <c r="M77" s="2">
        <f>AVERAGE(M56:M65)</f>
        <v>0.28991754042934731</v>
      </c>
      <c r="N77" s="2">
        <f>VAR(M56:M65)</f>
        <v>1.0802810268178087E-2</v>
      </c>
    </row>
    <row r="79" spans="1:14" x14ac:dyDescent="0.25">
      <c r="A79" t="s">
        <v>71</v>
      </c>
      <c r="B79">
        <f>IF(B56,(B56-E74)^2,"")</f>
        <v>1.2200712122950953E-4</v>
      </c>
      <c r="C79">
        <f>IF(C56,(C56-E75)^2,"")</f>
        <v>1.817982434304896E-4</v>
      </c>
      <c r="D79">
        <f>IF(D56,(D56-E76)^2,"")</f>
        <v>1.4937203093838111E-4</v>
      </c>
      <c r="E79">
        <f>IF(E56,(E56-E77)^2,"")</f>
        <v>4.839934052122268E-3</v>
      </c>
      <c r="J79">
        <f>IF(J56,(J56-M74)^2,"")</f>
        <v>1.0707775798130021E-3</v>
      </c>
      <c r="K79">
        <f>IF(K56,(K56-M75)^2,"")</f>
        <v>6.2748400254026351E-3</v>
      </c>
      <c r="L79">
        <f>IF(L56,(L56-M76)^2,"")</f>
        <v>1.0311222313589614E-4</v>
      </c>
      <c r="M79">
        <f>IF(M56,(M56-M77)^2,"")</f>
        <v>3.275212838234991E-3</v>
      </c>
    </row>
    <row r="80" spans="1:14" x14ac:dyDescent="0.25">
      <c r="B80">
        <f>IF(B57,(B57-E74)^2,"")</f>
        <v>1.751577754692011E-3</v>
      </c>
      <c r="C80">
        <f>IF(C57,(C57-E75)^2,"")</f>
        <v>2.5892787586546521E-3</v>
      </c>
      <c r="D80">
        <f>IF(D57,(D57-E76)^2,"")</f>
        <v>9.7885314132437827E-7</v>
      </c>
      <c r="E80">
        <f>IF(E57,(E57-E77)^2,"")</f>
        <v>1.2139639520439519E-3</v>
      </c>
      <c r="J80">
        <f>IF(J57,(J57-M74)^2,"")</f>
        <v>1.1129339915321925E-3</v>
      </c>
      <c r="K80">
        <f>IF(K57,(K57-M75)^2,"")</f>
        <v>7.3181763218404183E-4</v>
      </c>
      <c r="L80">
        <f>IF(L57,(L57-M76)^2,"")</f>
        <v>2.4413451910989476E-5</v>
      </c>
      <c r="M80">
        <f>IF(M57,(M57-M77)^2,"")</f>
        <v>3.1019818739539396E-2</v>
      </c>
    </row>
    <row r="81" spans="1:16" x14ac:dyDescent="0.25">
      <c r="B81">
        <f>IF(B58,(B58-E74)^2,"")</f>
        <v>2.2294223960200437E-4</v>
      </c>
      <c r="C81">
        <f>IF(C58,(C58-F75)^2,"")</f>
        <v>8.0220543187198429E-2</v>
      </c>
      <c r="D81">
        <f>IF(D58,(D58-E76)^2,"")</f>
        <v>1.4937286298089895E-4</v>
      </c>
      <c r="E81">
        <f>IF(E58,(E58-E77)^2,"")</f>
        <v>4.9451338120482472E-3</v>
      </c>
      <c r="J81">
        <f>IF(J58,(J58-M74)^2,"")</f>
        <v>1.7864776389383836E-3</v>
      </c>
      <c r="K81">
        <f>IF(K58,(K58-N75)^2,"")</f>
        <v>5.7471978718482378E-2</v>
      </c>
      <c r="L81">
        <f>IF(L58,(L58-M76)^2,"")</f>
        <v>1.1022911019321297E-10</v>
      </c>
      <c r="M81">
        <f>IF(M58,(M58-M77)^2,"")</f>
        <v>1.3375845710176454E-3</v>
      </c>
    </row>
    <row r="82" spans="1:16" x14ac:dyDescent="0.25">
      <c r="B82">
        <f>IF(B59,(B59-E74)^2,"")</f>
        <v>2.8691786609209722E-6</v>
      </c>
      <c r="C82">
        <f>IF(C59,(C59-E75)^2,"")</f>
        <v>3.5307832346971658E-3</v>
      </c>
      <c r="D82">
        <f>IF(D59,(D59-E76)^2,"")</f>
        <v>3.9398128744933603E-5</v>
      </c>
      <c r="E82">
        <f>IF(E59,(E59-E77)^2,"")</f>
        <v>2.7113828693644442E-3</v>
      </c>
      <c r="J82">
        <f>IF(J59,(J59-M74)^2,"")</f>
        <v>8.2469347255622824E-4</v>
      </c>
      <c r="K82">
        <f>IF(K59,(K59-M75)^2,"")</f>
        <v>2.7516354552712973E-3</v>
      </c>
      <c r="L82">
        <f>IF(L59,(L59-M76)^2,"")</f>
        <v>1.5475418886921199E-4</v>
      </c>
      <c r="M82">
        <f>IF(M59,(M59-M77)^2,"")</f>
        <v>7.7638117846694915E-3</v>
      </c>
    </row>
    <row r="83" spans="1:16" x14ac:dyDescent="0.25">
      <c r="B83">
        <f>IF(B60,(B60-E74)^2,"")</f>
        <v>2.8602359070256639E-4</v>
      </c>
      <c r="C83">
        <f>IF(C60,(C60-E75)^2,"")</f>
        <v>1.9057235036585357E-3</v>
      </c>
      <c r="D83">
        <f>IF(D60,(D60-E76)^2,"")</f>
        <v>3.038990410729923E-5</v>
      </c>
      <c r="E83">
        <f>IF(E60,(E60-E77)^2,"")</f>
        <v>4.568725802894646E-5</v>
      </c>
      <c r="J83">
        <f>IF(J60,(J60-M74)^2,"")</f>
        <v>8.8148177338030504E-3</v>
      </c>
      <c r="K83">
        <f>IF(K60,(K60-M75)^2,"")</f>
        <v>7.6109707400800314E-4</v>
      </c>
      <c r="L83">
        <f>IF(L60,(L60-M76)^2,"")</f>
        <v>2.0254789444235579E-4</v>
      </c>
      <c r="M83">
        <f>IF(M60,(M60-M77)^2,"")</f>
        <v>3.3516322366252042E-5</v>
      </c>
    </row>
    <row r="84" spans="1:16" x14ac:dyDescent="0.25">
      <c r="B84">
        <f>IF(B61,(B61-E74)^2)</f>
        <v>7.4593220684028513E-6</v>
      </c>
      <c r="C84">
        <f>IF(C61,(C61-E75)^2)</f>
        <v>1.4881478127677236E-3</v>
      </c>
      <c r="D84">
        <f>IF(D61,(D61-E76)^2)</f>
        <v>1.8614447966401138E-4</v>
      </c>
      <c r="E84">
        <f>IF(E61,(E61-E77)^2)</f>
        <v>6.1207755172119677E-4</v>
      </c>
      <c r="J84">
        <f>IF(J61,(J61-M74)^2)</f>
        <v>1.864543766148867E-3</v>
      </c>
      <c r="K84">
        <f>IF(K61,(K61-M75)^2)</f>
        <v>1.3498898135865797E-2</v>
      </c>
      <c r="L84">
        <f>IF(L61,(L61-M76)^2)</f>
        <v>1.7726276685838563E-4</v>
      </c>
      <c r="M84">
        <f>IF(M61,(M61-M77)^2)</f>
        <v>1.0584107085062702E-2</v>
      </c>
    </row>
    <row r="85" spans="1:16" x14ac:dyDescent="0.25">
      <c r="B85" t="str">
        <f>IF(B62,(B62-E74)^2,"")</f>
        <v/>
      </c>
      <c r="C85" t="str">
        <f>IF(C62,(C62-E75)^2,"")</f>
        <v/>
      </c>
      <c r="D85" t="str">
        <f>IF(D62,(D62-E76)^2,"")</f>
        <v/>
      </c>
      <c r="E85" t="str">
        <f t="shared" ref="E85" si="9">IF(E62,(E62-H74)^2,"")</f>
        <v/>
      </c>
      <c r="J85" t="str">
        <f>IF(J62,(J62-M74)^2,"")</f>
        <v/>
      </c>
      <c r="K85" t="str">
        <f>IF(K62,(K62-M75)^2,"")</f>
        <v/>
      </c>
      <c r="L85" t="str">
        <f>IF(L62,(L62-M76)^2,"")</f>
        <v/>
      </c>
      <c r="M85" t="str">
        <f t="shared" ref="M85" si="10">IF(M62,(M62-P74)^2,"")</f>
        <v/>
      </c>
    </row>
    <row r="86" spans="1:16" x14ac:dyDescent="0.25">
      <c r="B86" t="str">
        <f>IF(B63,(B63-E74)^2,"")</f>
        <v/>
      </c>
      <c r="C86" t="str">
        <f>IF(C63,(C63-E75)^2,"")</f>
        <v/>
      </c>
      <c r="D86" t="str">
        <f>IF(D63,(D63-E76)^2,"")</f>
        <v/>
      </c>
      <c r="E86" t="str">
        <f t="shared" ref="E86" si="11">IF(E63,(E63-H74)^2,"")</f>
        <v/>
      </c>
    </row>
    <row r="87" spans="1:16" x14ac:dyDescent="0.25">
      <c r="B87" t="str">
        <f>IF(B66,(B66-E74)^2,"")</f>
        <v/>
      </c>
      <c r="C87" t="str">
        <f>IF(C66,(C66-E75)^2,"")</f>
        <v/>
      </c>
      <c r="D87" t="str">
        <f>IF(D66,(D66-E76)^2,"")</f>
        <v/>
      </c>
      <c r="E87" t="str">
        <f t="shared" ref="E87" si="12">IF(E66,(E66-H74)^2,"")</f>
        <v/>
      </c>
      <c r="K87">
        <f>SUM(J79:M84)</f>
        <v>0.15164065320034231</v>
      </c>
    </row>
    <row r="88" spans="1:16" x14ac:dyDescent="0.25">
      <c r="B88">
        <f>IF(B67,(B67-E74)^2,"")</f>
        <v>0</v>
      </c>
      <c r="C88">
        <f>IF(C67,(C67-E75)^2,"")</f>
        <v>0</v>
      </c>
      <c r="D88">
        <f>IF(D67,(D67-E76)^2,"")</f>
        <v>0</v>
      </c>
      <c r="E88">
        <f>IF(E67,(E67-H74)^2,"")</f>
        <v>8.5088162959658015E-2</v>
      </c>
    </row>
    <row r="90" spans="1:16" ht="15.75" thickBot="1" x14ac:dyDescent="0.3">
      <c r="B90" t="s">
        <v>43</v>
      </c>
      <c r="J90" t="s">
        <v>43</v>
      </c>
    </row>
    <row r="91" spans="1:16" x14ac:dyDescent="0.25">
      <c r="B91" s="3" t="s">
        <v>44</v>
      </c>
      <c r="C91" s="3" t="s">
        <v>45</v>
      </c>
      <c r="D91" s="3" t="s">
        <v>19</v>
      </c>
      <c r="E91" s="3" t="s">
        <v>46</v>
      </c>
      <c r="F91" s="3" t="s">
        <v>47</v>
      </c>
      <c r="G91" s="3" t="s">
        <v>48</v>
      </c>
      <c r="H91" s="3" t="s">
        <v>49</v>
      </c>
      <c r="J91" s="3" t="s">
        <v>44</v>
      </c>
      <c r="K91" s="3" t="s">
        <v>45</v>
      </c>
      <c r="L91" s="3" t="s">
        <v>19</v>
      </c>
      <c r="M91" s="3" t="s">
        <v>46</v>
      </c>
      <c r="N91" s="3" t="s">
        <v>47</v>
      </c>
      <c r="O91" s="3" t="s">
        <v>48</v>
      </c>
      <c r="P91" s="3" t="s">
        <v>49</v>
      </c>
    </row>
    <row r="92" spans="1:16" x14ac:dyDescent="0.25">
      <c r="A92">
        <f>SUM(B79:E84)</f>
        <v>0.1072329897022683</v>
      </c>
      <c r="B92" s="1" t="s">
        <v>50</v>
      </c>
      <c r="C92" s="1">
        <v>4.6037618554236196E-3</v>
      </c>
      <c r="D92" s="1">
        <f>COUNT(B56:E56)-1</f>
        <v>3</v>
      </c>
      <c r="E92" s="1">
        <v>1.5345872851412065E-3</v>
      </c>
      <c r="F92" s="1">
        <v>3.2185466927585793</v>
      </c>
      <c r="G92" s="1">
        <v>5.0882451744482082E-2</v>
      </c>
      <c r="H92" s="1">
        <v>3.2388715174535854</v>
      </c>
      <c r="J92" s="1" t="s">
        <v>50</v>
      </c>
      <c r="K92" s="1">
        <v>5.0557649297536898E-3</v>
      </c>
      <c r="L92" s="1">
        <v>3</v>
      </c>
      <c r="M92" s="1">
        <v>1.6852549765845632E-3</v>
      </c>
      <c r="N92" s="1">
        <v>1.9415424582649545</v>
      </c>
      <c r="O92" s="1">
        <v>0.16360163993027468</v>
      </c>
      <c r="P92" s="1">
        <v>3.2388715174535854</v>
      </c>
    </row>
    <row r="93" spans="1:16" x14ac:dyDescent="0.25">
      <c r="B93" s="1" t="s">
        <v>51</v>
      </c>
      <c r="C93" s="1">
        <v>7.6287215647677523E-3</v>
      </c>
      <c r="D93" s="1">
        <f>COUNT(B56:E67)-COUNT(B56:E56)</f>
        <v>24</v>
      </c>
      <c r="E93" s="1">
        <v>4.7679509779798452E-4</v>
      </c>
      <c r="F93" s="1"/>
      <c r="G93" s="1"/>
      <c r="H93" s="1"/>
      <c r="J93" s="1" t="s">
        <v>51</v>
      </c>
      <c r="K93" s="1">
        <v>1.3887968048584045E-2</v>
      </c>
      <c r="L93" s="1">
        <v>16</v>
      </c>
      <c r="M93" s="1">
        <v>8.6799800303650283E-4</v>
      </c>
      <c r="N93" s="1"/>
      <c r="O93" s="1"/>
      <c r="P93" s="1"/>
    </row>
    <row r="94" spans="1:16" x14ac:dyDescent="0.25"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1:16" ht="15.75" thickBot="1" x14ac:dyDescent="0.3">
      <c r="B95" s="2" t="s">
        <v>52</v>
      </c>
      <c r="C95" s="2">
        <f>SUM(C92:C93)</f>
        <v>1.2232483420191372E-2</v>
      </c>
      <c r="D95" s="2">
        <f>SUM(D92:D93)</f>
        <v>27</v>
      </c>
      <c r="E95" s="2"/>
      <c r="F95" s="2"/>
      <c r="G95" s="2"/>
      <c r="H95" s="2"/>
      <c r="J95" s="2" t="s">
        <v>52</v>
      </c>
      <c r="K95" s="2">
        <v>1.8943732978337735E-2</v>
      </c>
      <c r="L95" s="2">
        <v>19</v>
      </c>
      <c r="M95" s="2"/>
      <c r="N95" s="2"/>
      <c r="O95" s="2"/>
      <c r="P95" s="2"/>
    </row>
    <row r="96" spans="1:16" x14ac:dyDescent="0.25"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2:16" x14ac:dyDescent="0.25"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2:16" x14ac:dyDescent="0.25"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103" spans="2:16" x14ac:dyDescent="0.25">
      <c r="B103" t="s">
        <v>54</v>
      </c>
      <c r="J103" t="s">
        <v>54</v>
      </c>
    </row>
    <row r="104" spans="2:16" ht="15.75" thickBot="1" x14ac:dyDescent="0.3"/>
    <row r="105" spans="2:16" x14ac:dyDescent="0.25">
      <c r="B105" s="3"/>
      <c r="C105" s="3" t="s">
        <v>55</v>
      </c>
      <c r="D105" s="3" t="s">
        <v>56</v>
      </c>
      <c r="J105" s="3"/>
      <c r="K105" s="3" t="s">
        <v>55</v>
      </c>
      <c r="L105" s="3" t="s">
        <v>56</v>
      </c>
    </row>
    <row r="106" spans="2:16" x14ac:dyDescent="0.25">
      <c r="B106" s="1" t="s">
        <v>57</v>
      </c>
      <c r="C106" s="1">
        <f>AVERAGE(B56:B61)</f>
        <v>0.12072501272972654</v>
      </c>
      <c r="D106" s="1">
        <f>AVERAGE(C56:C61)</f>
        <v>0.20908270868929554</v>
      </c>
      <c r="J106" s="1" t="s">
        <v>57</v>
      </c>
      <c r="K106" s="1">
        <f>AVERAGE(J56:J61)</f>
        <v>0.12300516833083841</v>
      </c>
      <c r="L106" s="1">
        <f>AVERAGE(K56:K61)</f>
        <v>0.15779376749636634</v>
      </c>
    </row>
    <row r="107" spans="2:16" x14ac:dyDescent="0.25">
      <c r="B107" s="1" t="s">
        <v>42</v>
      </c>
      <c r="C107" s="1">
        <f>STDEV(B56:B61)^2</f>
        <v>4.7857584139108513E-4</v>
      </c>
      <c r="D107" s="1">
        <f>STDEV(C56:C61)^2</f>
        <v>3.1336877605840805E-3</v>
      </c>
      <c r="J107" s="1" t="s">
        <v>42</v>
      </c>
      <c r="K107" s="1">
        <f>STDEV(J56:J61)^2</f>
        <v>3.0948488365583472E-3</v>
      </c>
      <c r="L107" s="1">
        <f>STDEV(K56:K61)^2</f>
        <v>6.36312385975904E-3</v>
      </c>
    </row>
    <row r="108" spans="2:16" x14ac:dyDescent="0.25">
      <c r="B108" s="1" t="s">
        <v>58</v>
      </c>
      <c r="C108" s="1">
        <f>COUNT(B56:B61)</f>
        <v>6</v>
      </c>
      <c r="D108" s="1">
        <f>COUNT(C56:C61)</f>
        <v>6</v>
      </c>
      <c r="J108" s="1" t="s">
        <v>58</v>
      </c>
      <c r="K108" s="1">
        <f>COUNT(J56:J61)</f>
        <v>6</v>
      </c>
      <c r="L108" s="1">
        <f>COUNT(K56:K61)</f>
        <v>6</v>
      </c>
    </row>
    <row r="109" spans="2:16" x14ac:dyDescent="0.25">
      <c r="B109" s="1" t="s">
        <v>59</v>
      </c>
      <c r="C109" s="1">
        <f>((C108-1)*C107+(D108-1)*D107)/(C108+D108-2)</f>
        <v>1.806131800987583E-3</v>
      </c>
      <c r="D109" s="1"/>
      <c r="J109" s="1" t="s">
        <v>59</v>
      </c>
      <c r="K109" s="1">
        <f>((K108-1)*K107+(L108-1)*L107)/(K108+L108-2)</f>
        <v>4.7289863481586938E-3</v>
      </c>
      <c r="L109" s="1"/>
    </row>
    <row r="110" spans="2:16" x14ac:dyDescent="0.25">
      <c r="B110" s="1" t="s">
        <v>60</v>
      </c>
      <c r="C110" s="1">
        <v>0</v>
      </c>
      <c r="D110" s="1"/>
      <c r="J110" s="1" t="s">
        <v>60</v>
      </c>
      <c r="K110" s="1">
        <v>0</v>
      </c>
      <c r="L110" s="1"/>
    </row>
    <row r="111" spans="2:16" x14ac:dyDescent="0.25">
      <c r="B111" s="1" t="s">
        <v>19</v>
      </c>
      <c r="C111" s="1">
        <f>C108+D108-2</f>
        <v>10</v>
      </c>
      <c r="D111" s="1"/>
      <c r="J111" s="1" t="s">
        <v>19</v>
      </c>
      <c r="K111" s="1">
        <f>K108+L108-2</f>
        <v>10</v>
      </c>
      <c r="L111" s="1"/>
    </row>
    <row r="112" spans="2:16" x14ac:dyDescent="0.25">
      <c r="B112" s="1" t="s">
        <v>61</v>
      </c>
      <c r="C112" s="1">
        <v>1.5656502562369801</v>
      </c>
      <c r="D112" s="1">
        <f>(C106-D106)/SQRT(C109*(1/C108+1/D108))</f>
        <v>-3.6010594417100354</v>
      </c>
      <c r="J112" s="1" t="s">
        <v>61</v>
      </c>
      <c r="K112" s="1">
        <v>1.5656502562369801</v>
      </c>
      <c r="L112" s="1">
        <f>(K106-L106)/SQRT(K109*(1/K108+1/L108))</f>
        <v>-0.8762207600108245</v>
      </c>
    </row>
    <row r="113" spans="2:13" x14ac:dyDescent="0.25">
      <c r="B113" s="1" t="s">
        <v>62</v>
      </c>
      <c r="C113" s="1">
        <v>7.4249286055564079E-2</v>
      </c>
      <c r="D113" s="1"/>
      <c r="J113" s="1" t="s">
        <v>62</v>
      </c>
      <c r="K113" s="1">
        <v>7.4249286055564079E-2</v>
      </c>
      <c r="L113" s="1"/>
    </row>
    <row r="114" spans="2:13" x14ac:dyDescent="0.25">
      <c r="B114" s="1" t="s">
        <v>63</v>
      </c>
      <c r="C114" s="1">
        <v>2.6337669157115977</v>
      </c>
      <c r="D114" s="1"/>
      <c r="J114" s="1" t="s">
        <v>63</v>
      </c>
      <c r="K114" s="1">
        <v>2.6337669157115977</v>
      </c>
      <c r="L114" s="1"/>
    </row>
    <row r="115" spans="2:13" x14ac:dyDescent="0.25">
      <c r="B115" s="1" t="s">
        <v>64</v>
      </c>
      <c r="C115" s="1">
        <v>0.14849857211112816</v>
      </c>
      <c r="D115" s="1"/>
      <c r="J115" s="1" t="s">
        <v>64</v>
      </c>
      <c r="K115" s="1">
        <v>0.14849857211112816</v>
      </c>
      <c r="L115" s="1"/>
    </row>
    <row r="116" spans="2:13" ht="15.75" thickBot="1" x14ac:dyDescent="0.3">
      <c r="B116" s="2" t="s">
        <v>65</v>
      </c>
      <c r="C116" s="2">
        <v>3.0382433341283068</v>
      </c>
      <c r="D116" s="2"/>
      <c r="J116" s="2" t="s">
        <v>65</v>
      </c>
      <c r="K116" s="2">
        <v>3.0382433341283068</v>
      </c>
      <c r="L116" s="2"/>
    </row>
    <row r="118" spans="2:13" x14ac:dyDescent="0.25">
      <c r="C118" t="s">
        <v>54</v>
      </c>
      <c r="K118" t="s">
        <v>54</v>
      </c>
    </row>
    <row r="119" spans="2:13" ht="15.75" thickBot="1" x14ac:dyDescent="0.3"/>
    <row r="120" spans="2:13" x14ac:dyDescent="0.25">
      <c r="C120" s="3"/>
      <c r="D120" s="3" t="s">
        <v>55</v>
      </c>
      <c r="E120" s="3" t="s">
        <v>56</v>
      </c>
      <c r="K120" s="3"/>
      <c r="L120" s="3" t="s">
        <v>55</v>
      </c>
      <c r="M120" s="3" t="s">
        <v>56</v>
      </c>
    </row>
    <row r="121" spans="2:13" x14ac:dyDescent="0.25">
      <c r="C121" s="1" t="s">
        <v>57</v>
      </c>
      <c r="D121" s="1">
        <f>AVERAGE(B56:B61)</f>
        <v>0.12072501272972654</v>
      </c>
      <c r="E121" s="1">
        <f>AVERAGE(D56:D61)</f>
        <v>0.31464368833551903</v>
      </c>
      <c r="K121" s="1" t="s">
        <v>57</v>
      </c>
      <c r="L121" s="1">
        <f>AVERAGE(J56:J61)</f>
        <v>0.12300516833083841</v>
      </c>
      <c r="M121" s="1">
        <f>AVERAGE(L56:L61)</f>
        <v>0.23363180117153817</v>
      </c>
    </row>
    <row r="122" spans="2:13" x14ac:dyDescent="0.25">
      <c r="C122" s="1" t="s">
        <v>42</v>
      </c>
      <c r="D122" s="1">
        <f>STDEV(B56:B61)^2</f>
        <v>4.7857584139108513E-4</v>
      </c>
      <c r="E122" s="1">
        <f>STDEV(D56:D61)^2</f>
        <v>1.1113125191536975E-4</v>
      </c>
      <c r="K122" s="1" t="s">
        <v>42</v>
      </c>
      <c r="L122" s="1">
        <f>STDEV(J56:J61)^2</f>
        <v>3.0948488365583472E-3</v>
      </c>
      <c r="M122" s="1">
        <f>STDEV(L56:L61)^2</f>
        <v>1.3241812708918987E-4</v>
      </c>
    </row>
    <row r="123" spans="2:13" x14ac:dyDescent="0.25">
      <c r="C123" s="1" t="s">
        <v>58</v>
      </c>
      <c r="D123" s="1">
        <v>6</v>
      </c>
      <c r="E123" s="1">
        <f>COUNT(D56:D61)</f>
        <v>6</v>
      </c>
      <c r="K123" s="1" t="s">
        <v>58</v>
      </c>
      <c r="L123" s="1">
        <v>6</v>
      </c>
      <c r="M123" s="1">
        <f>COUNT(L56:L61)</f>
        <v>6</v>
      </c>
    </row>
    <row r="124" spans="2:13" x14ac:dyDescent="0.25">
      <c r="C124" s="1" t="s">
        <v>59</v>
      </c>
      <c r="D124" s="1">
        <f>((D123-1)*D122+(E123-1)*E122)/(C108+D108-2)</f>
        <v>2.9485354665322744E-4</v>
      </c>
      <c r="E124" s="1"/>
      <c r="K124" s="1" t="s">
        <v>59</v>
      </c>
      <c r="L124" s="1">
        <f>((L123-1)*L122+(M123-1)*M122)/(K108+L108-2)</f>
        <v>1.6136334818237686E-3</v>
      </c>
      <c r="M124" s="1"/>
    </row>
    <row r="125" spans="2:13" x14ac:dyDescent="0.25">
      <c r="C125" s="1" t="s">
        <v>60</v>
      </c>
      <c r="D125" s="1">
        <v>0</v>
      </c>
      <c r="E125" s="1"/>
      <c r="K125" s="1" t="s">
        <v>60</v>
      </c>
      <c r="L125" s="1">
        <v>0</v>
      </c>
      <c r="M125" s="1"/>
    </row>
    <row r="126" spans="2:13" x14ac:dyDescent="0.25">
      <c r="C126" s="1" t="s">
        <v>19</v>
      </c>
      <c r="D126" s="1">
        <f>D123+E123-2</f>
        <v>10</v>
      </c>
      <c r="E126" s="1"/>
      <c r="K126" s="1" t="s">
        <v>19</v>
      </c>
      <c r="L126" s="1">
        <f>L123+M123-2</f>
        <v>10</v>
      </c>
      <c r="M126" s="1"/>
    </row>
    <row r="127" spans="2:13" x14ac:dyDescent="0.25">
      <c r="C127" s="1" t="s">
        <v>61</v>
      </c>
      <c r="D127" s="1">
        <v>0.80571419543900014</v>
      </c>
      <c r="E127" s="1">
        <f>(D121-E121)/SQRT(D124*(1/D123+1/E123))</f>
        <v>-19.560370909479598</v>
      </c>
      <c r="K127" s="1" t="s">
        <v>61</v>
      </c>
      <c r="L127" s="1">
        <v>0.80571419543900014</v>
      </c>
      <c r="M127" s="1">
        <f>(L121-M121)/SQRT(L124*(1/L123+1/M123))</f>
        <v>-4.7699944415179676</v>
      </c>
    </row>
    <row r="128" spans="2:13" x14ac:dyDescent="0.25">
      <c r="C128" s="1" t="s">
        <v>62</v>
      </c>
      <c r="D128" s="1">
        <v>0.21957325660576332</v>
      </c>
      <c r="E128" s="1"/>
      <c r="K128" s="1" t="s">
        <v>62</v>
      </c>
      <c r="L128" s="1">
        <v>0.21957325660576332</v>
      </c>
      <c r="M128" s="1"/>
    </row>
    <row r="129" spans="3:14" x14ac:dyDescent="0.25">
      <c r="C129" s="1" t="s">
        <v>63</v>
      </c>
      <c r="D129" s="1">
        <v>2.6337669157115977</v>
      </c>
      <c r="E129" s="1"/>
      <c r="K129" s="1" t="s">
        <v>63</v>
      </c>
      <c r="L129" s="1">
        <v>2.6337669157115977</v>
      </c>
      <c r="M129" s="1"/>
    </row>
    <row r="130" spans="3:14" x14ac:dyDescent="0.25">
      <c r="C130" s="1" t="s">
        <v>64</v>
      </c>
      <c r="D130" s="1">
        <v>0.43914651321152665</v>
      </c>
      <c r="E130" s="1"/>
      <c r="K130" s="1" t="s">
        <v>64</v>
      </c>
      <c r="L130" s="1">
        <v>0.43914651321152665</v>
      </c>
      <c r="M130" s="1"/>
    </row>
    <row r="131" spans="3:14" ht="15.75" thickBot="1" x14ac:dyDescent="0.3">
      <c r="C131" s="2" t="s">
        <v>65</v>
      </c>
      <c r="D131" s="2">
        <v>3.0382433341283068</v>
      </c>
      <c r="E131" s="2"/>
      <c r="K131" s="2" t="s">
        <v>65</v>
      </c>
      <c r="L131" s="2">
        <v>3.0382433341283068</v>
      </c>
      <c r="M131" s="2"/>
    </row>
    <row r="133" spans="3:14" x14ac:dyDescent="0.25">
      <c r="D133" t="s">
        <v>54</v>
      </c>
      <c r="L133" t="s">
        <v>54</v>
      </c>
    </row>
    <row r="134" spans="3:14" ht="15.75" thickBot="1" x14ac:dyDescent="0.3"/>
    <row r="135" spans="3:14" x14ac:dyDescent="0.25">
      <c r="D135" s="3"/>
      <c r="E135" s="3" t="s">
        <v>55</v>
      </c>
      <c r="F135" s="3" t="s">
        <v>56</v>
      </c>
      <c r="L135" s="3"/>
      <c r="M135" s="3" t="s">
        <v>55</v>
      </c>
      <c r="N135" s="3" t="s">
        <v>56</v>
      </c>
    </row>
    <row r="136" spans="3:14" x14ac:dyDescent="0.25">
      <c r="D136" s="1" t="s">
        <v>57</v>
      </c>
      <c r="E136" s="1">
        <f>AVERAGE(B56:B61)</f>
        <v>0.12072501272972654</v>
      </c>
      <c r="F136" s="1">
        <f>AVERAGE(E56:E61)</f>
        <v>0.29169875378489024</v>
      </c>
      <c r="L136" s="1" t="s">
        <v>57</v>
      </c>
      <c r="M136" s="1">
        <f>AVERAGE(J56:J61)</f>
        <v>0.12300516833083841</v>
      </c>
      <c r="N136" s="1">
        <f>AVERAGE(M56:M61)</f>
        <v>0.28991754042934731</v>
      </c>
    </row>
    <row r="137" spans="3:14" x14ac:dyDescent="0.25">
      <c r="D137" s="1" t="s">
        <v>42</v>
      </c>
      <c r="E137" s="1">
        <f>STDEV(B56:B61)^2</f>
        <v>4.7857584139108513E-4</v>
      </c>
      <c r="F137" s="4">
        <f>STDEV(E56:E61)^2</f>
        <v>2.8736358990657739E-3</v>
      </c>
      <c r="L137" s="1" t="s">
        <v>42</v>
      </c>
      <c r="M137" s="1">
        <f>STDEV(J56:J61)^2</f>
        <v>3.0948488365583472E-3</v>
      </c>
      <c r="N137" s="4">
        <f>STDEV(M56:M61)^2</f>
        <v>1.0802810268178085E-2</v>
      </c>
    </row>
    <row r="138" spans="3:14" x14ac:dyDescent="0.25">
      <c r="D138" s="1" t="s">
        <v>58</v>
      </c>
      <c r="E138" s="1">
        <f>COUNT(B56:B61)</f>
        <v>6</v>
      </c>
      <c r="F138" s="1">
        <f>COUNT(E56:E61)</f>
        <v>6</v>
      </c>
      <c r="L138" s="1" t="s">
        <v>58</v>
      </c>
      <c r="M138" s="1">
        <f>COUNT(J56:J61)</f>
        <v>6</v>
      </c>
      <c r="N138" s="1">
        <f>COUNT(M56:M61)</f>
        <v>6</v>
      </c>
    </row>
    <row r="139" spans="3:14" x14ac:dyDescent="0.25">
      <c r="D139" s="1" t="s">
        <v>59</v>
      </c>
      <c r="E139" s="1">
        <f>((E138-1)*E137+(E138-1)*F137)/(C108+D108-2)</f>
        <v>1.6761058702284295E-3</v>
      </c>
      <c r="F139" s="1"/>
      <c r="L139" s="1" t="s">
        <v>59</v>
      </c>
      <c r="M139" s="1">
        <f>((M138-1)*M137+(M138-1)*N137)/(K108+L108-2)</f>
        <v>6.9488295523682155E-3</v>
      </c>
      <c r="N139" s="1"/>
    </row>
    <row r="140" spans="3:14" x14ac:dyDescent="0.25">
      <c r="D140" s="1" t="s">
        <v>60</v>
      </c>
      <c r="E140" s="1">
        <v>0</v>
      </c>
      <c r="F140" s="1"/>
      <c r="L140" s="1" t="s">
        <v>60</v>
      </c>
      <c r="M140" s="1">
        <v>0</v>
      </c>
      <c r="N140" s="1"/>
    </row>
    <row r="141" spans="3:14" x14ac:dyDescent="0.25">
      <c r="D141" s="1" t="s">
        <v>19</v>
      </c>
      <c r="E141" s="1">
        <f>E138+F138-2</f>
        <v>10</v>
      </c>
      <c r="F141" s="1"/>
      <c r="L141" s="1" t="s">
        <v>19</v>
      </c>
      <c r="M141" s="1">
        <f>M138+N138-2</f>
        <v>10</v>
      </c>
      <c r="N141" s="1"/>
    </row>
    <row r="142" spans="3:14" x14ac:dyDescent="0.25">
      <c r="D142" s="1" t="s">
        <v>61</v>
      </c>
      <c r="E142" s="1">
        <v>3.8436914580427266</v>
      </c>
      <c r="F142" s="1">
        <f>(E136-F136)/SQRT(E139*(1/E138+1/F138))</f>
        <v>-7.2333473107889334</v>
      </c>
      <c r="L142" s="1" t="s">
        <v>61</v>
      </c>
      <c r="M142" s="1">
        <v>3.8436914580427266</v>
      </c>
      <c r="N142" s="1">
        <f>(M136-N136)/SQRT(M139*(1/M138+1/N138))</f>
        <v>-3.4681136996344577</v>
      </c>
    </row>
    <row r="143" spans="3:14" x14ac:dyDescent="0.25">
      <c r="D143" s="1" t="s">
        <v>62</v>
      </c>
      <c r="E143" s="1">
        <v>1.6227332132215701E-3</v>
      </c>
      <c r="F143" s="1"/>
      <c r="L143" s="1" t="s">
        <v>62</v>
      </c>
      <c r="M143" s="1">
        <v>1.622733213221569E-3</v>
      </c>
      <c r="N143" s="1"/>
    </row>
    <row r="144" spans="3:14" x14ac:dyDescent="0.25">
      <c r="D144" s="1" t="s">
        <v>63</v>
      </c>
      <c r="E144" s="1">
        <v>2.6337669157115999</v>
      </c>
      <c r="F144" s="1"/>
      <c r="L144" s="1" t="s">
        <v>63</v>
      </c>
      <c r="M144" s="1">
        <v>2.6337669157115977</v>
      </c>
      <c r="N144" s="1"/>
    </row>
    <row r="145" spans="4:14" x14ac:dyDescent="0.25">
      <c r="D145" s="1" t="s">
        <v>64</v>
      </c>
      <c r="E145" s="1">
        <v>3.245466426443138E-3</v>
      </c>
      <c r="F145" s="1"/>
      <c r="L145" s="1" t="s">
        <v>64</v>
      </c>
      <c r="M145" s="1">
        <v>3.245466426443138E-3</v>
      </c>
      <c r="N145" s="1"/>
    </row>
    <row r="146" spans="4:14" ht="15.75" thickBot="1" x14ac:dyDescent="0.3">
      <c r="D146" s="2" t="s">
        <v>65</v>
      </c>
      <c r="E146" s="2">
        <v>3.0382433341283068</v>
      </c>
      <c r="F146" s="2"/>
      <c r="L146" s="2" t="s">
        <v>65</v>
      </c>
      <c r="M146" s="2">
        <v>3.0382433341283068</v>
      </c>
      <c r="N1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activeCell="F25" sqref="F25"/>
    </sheetView>
  </sheetViews>
  <sheetFormatPr defaultRowHeight="15" x14ac:dyDescent="0.25"/>
  <sheetData>
    <row r="1" spans="1:12" x14ac:dyDescent="0.25">
      <c r="A1" t="s">
        <v>35</v>
      </c>
    </row>
    <row r="2" spans="1:12" x14ac:dyDescent="0.25">
      <c r="A2" t="s">
        <v>66</v>
      </c>
    </row>
    <row r="3" spans="1:12" x14ac:dyDescent="0.25">
      <c r="A3" t="s">
        <v>72</v>
      </c>
      <c r="B3" t="s">
        <v>73</v>
      </c>
      <c r="C3" t="s">
        <v>74</v>
      </c>
      <c r="D3" t="s">
        <v>75</v>
      </c>
    </row>
    <row r="4" spans="1:12" x14ac:dyDescent="0.25">
      <c r="A4" s="5">
        <v>4</v>
      </c>
      <c r="B4">
        <v>0.22212911922984699</v>
      </c>
      <c r="C4">
        <v>4</v>
      </c>
      <c r="D4">
        <v>0.23268806517196799</v>
      </c>
      <c r="G4" t="s">
        <v>6</v>
      </c>
      <c r="H4">
        <f>COUNT(A4:A27)</f>
        <v>24</v>
      </c>
      <c r="K4" t="s">
        <v>7</v>
      </c>
      <c r="L4">
        <f>COUNT(C4:C27)</f>
        <v>24</v>
      </c>
    </row>
    <row r="5" spans="1:12" x14ac:dyDescent="0.25">
      <c r="A5">
        <v>4</v>
      </c>
      <c r="B5">
        <v>0.25685676830696502</v>
      </c>
      <c r="C5">
        <v>4</v>
      </c>
      <c r="D5">
        <v>0.113793099366957</v>
      </c>
      <c r="G5" t="s">
        <v>5</v>
      </c>
      <c r="H5">
        <f>CORREL(A4:A27,B4:B27)</f>
        <v>-0.50473331708117963</v>
      </c>
      <c r="K5" t="s">
        <v>8</v>
      </c>
      <c r="L5">
        <f>CORREL(C4:C27,D4:D27)</f>
        <v>-0.52389501596234322</v>
      </c>
    </row>
    <row r="6" spans="1:12" x14ac:dyDescent="0.25">
      <c r="A6">
        <v>4</v>
      </c>
      <c r="B6">
        <v>0.36202039918691598</v>
      </c>
      <c r="C6">
        <v>4</v>
      </c>
      <c r="D6">
        <v>0.32649054373803998</v>
      </c>
      <c r="G6" t="s">
        <v>4</v>
      </c>
      <c r="H6">
        <f>STDEV(A4:A27)</f>
        <v>1.1420804814403216</v>
      </c>
      <c r="K6" t="s">
        <v>9</v>
      </c>
      <c r="L6">
        <f>STDEV(C4:C27)</f>
        <v>1.1420804814403216</v>
      </c>
    </row>
    <row r="7" spans="1:12" x14ac:dyDescent="0.25">
      <c r="A7">
        <v>4</v>
      </c>
      <c r="B7">
        <v>0.343769694523122</v>
      </c>
      <c r="C7">
        <v>4</v>
      </c>
      <c r="D7">
        <v>0.378030035483508</v>
      </c>
      <c r="G7" t="s">
        <v>10</v>
      </c>
      <c r="H7">
        <f>STDEV(B4:B27)</f>
        <v>6.4660715054619664E-2</v>
      </c>
      <c r="K7" t="s">
        <v>11</v>
      </c>
      <c r="L7">
        <f>STDEV(D4:D27)</f>
        <v>8.6629365108937845E-2</v>
      </c>
    </row>
    <row r="8" spans="1:12" x14ac:dyDescent="0.25">
      <c r="A8">
        <v>4</v>
      </c>
      <c r="B8">
        <v>0.29845798880291902</v>
      </c>
      <c r="C8">
        <v>4</v>
      </c>
      <c r="D8">
        <v>0.29570686874671298</v>
      </c>
      <c r="G8" t="s">
        <v>12</v>
      </c>
      <c r="H8">
        <f>H5*H7/H6</f>
        <v>-2.8576284880729347E-2</v>
      </c>
      <c r="K8" t="s">
        <v>13</v>
      </c>
      <c r="L8">
        <f>L5*L7/L6</f>
        <v>-3.9738611555044066E-2</v>
      </c>
    </row>
    <row r="9" spans="1:12" x14ac:dyDescent="0.25">
      <c r="A9">
        <v>4</v>
      </c>
      <c r="B9">
        <v>0.26695855265957202</v>
      </c>
      <c r="C9">
        <v>4</v>
      </c>
      <c r="D9">
        <v>0.39279663006889798</v>
      </c>
      <c r="G9" t="s">
        <v>14</v>
      </c>
      <c r="H9">
        <f>H7*SQRT(1-H5^2)*(H4-1)/(H4-2)</f>
        <v>5.8357272203706921E-2</v>
      </c>
      <c r="K9" t="s">
        <v>15</v>
      </c>
      <c r="L9">
        <f>L7*SQRT(1-L5^2)*(L4-1)/(L4-2)</f>
        <v>7.7143470882761855E-2</v>
      </c>
    </row>
    <row r="10" spans="1:12" x14ac:dyDescent="0.25">
      <c r="A10">
        <v>5</v>
      </c>
      <c r="B10">
        <v>0.24338054266100601</v>
      </c>
      <c r="C10">
        <v>5</v>
      </c>
      <c r="D10">
        <v>0.39268233017835003</v>
      </c>
      <c r="G10" t="s">
        <v>17</v>
      </c>
      <c r="H10">
        <f>H9/(H6*SQRT(H4-1))</f>
        <v>1.0654531460146499E-2</v>
      </c>
      <c r="K10" t="s">
        <v>16</v>
      </c>
      <c r="L10">
        <f>L9/(L6*SQRT(L4-1))</f>
        <v>1.4084406388910545E-2</v>
      </c>
    </row>
    <row r="11" spans="1:12" x14ac:dyDescent="0.25">
      <c r="A11">
        <v>5</v>
      </c>
      <c r="B11">
        <v>0.24804618046938201</v>
      </c>
      <c r="C11">
        <v>5</v>
      </c>
      <c r="D11">
        <v>0.31695511844024499</v>
      </c>
      <c r="G11" t="s">
        <v>18</v>
      </c>
      <c r="H11">
        <f>H8/H10</f>
        <v>-2.6820780423446631</v>
      </c>
      <c r="K11" t="s">
        <v>27</v>
      </c>
      <c r="L11">
        <f>L8/L10</f>
        <v>-2.8214615836655024</v>
      </c>
    </row>
    <row r="12" spans="1:12" x14ac:dyDescent="0.25">
      <c r="A12">
        <v>5</v>
      </c>
      <c r="B12">
        <v>0.147320663511814</v>
      </c>
      <c r="C12">
        <v>5</v>
      </c>
      <c r="D12">
        <v>0.28371504332183101</v>
      </c>
      <c r="G12" t="s">
        <v>19</v>
      </c>
      <c r="H12">
        <f>H4-2</f>
        <v>22</v>
      </c>
      <c r="K12" t="s">
        <v>28</v>
      </c>
      <c r="L12">
        <f>L4-2</f>
        <v>22</v>
      </c>
    </row>
    <row r="13" spans="1:12" x14ac:dyDescent="0.25">
      <c r="A13">
        <v>5</v>
      </c>
      <c r="B13">
        <v>0.40050962470823398</v>
      </c>
      <c r="C13">
        <v>5</v>
      </c>
      <c r="D13">
        <v>0.32462820342957699</v>
      </c>
      <c r="G13" t="s">
        <v>20</v>
      </c>
      <c r="H13">
        <f>TDIST(ABS(H11),H12,2)</f>
        <v>1.361470485715217E-2</v>
      </c>
      <c r="K13" t="s">
        <v>29</v>
      </c>
      <c r="L13">
        <f>TDIST(ABS(L11),L12,2)</f>
        <v>9.9386162826687052E-3</v>
      </c>
    </row>
    <row r="14" spans="1:12" x14ac:dyDescent="0.25">
      <c r="A14">
        <v>5</v>
      </c>
      <c r="B14">
        <v>0.35726135570404899</v>
      </c>
      <c r="C14">
        <v>5</v>
      </c>
      <c r="D14">
        <v>0.237855440709037</v>
      </c>
      <c r="G14" t="s">
        <v>21</v>
      </c>
      <c r="H14">
        <v>0.05</v>
      </c>
      <c r="K14" t="s">
        <v>30</v>
      </c>
      <c r="L14">
        <v>0.05</v>
      </c>
    </row>
    <row r="15" spans="1:12" x14ac:dyDescent="0.25">
      <c r="A15">
        <v>5</v>
      </c>
      <c r="B15">
        <v>0.23191807203980899</v>
      </c>
      <c r="C15">
        <v>5</v>
      </c>
      <c r="D15">
        <v>0.194590557596372</v>
      </c>
      <c r="G15" t="s">
        <v>22</v>
      </c>
      <c r="H15">
        <f>TINV(H14,H12)</f>
        <v>2.0738730679040258</v>
      </c>
      <c r="K15" t="s">
        <v>31</v>
      </c>
      <c r="L15">
        <f>TINV(L14,L12)</f>
        <v>2.0738730679040258</v>
      </c>
    </row>
    <row r="16" spans="1:12" x14ac:dyDescent="0.25">
      <c r="A16">
        <v>6</v>
      </c>
      <c r="B16">
        <v>0.23504092181144801</v>
      </c>
      <c r="C16">
        <v>6</v>
      </c>
      <c r="D16">
        <v>0.282044465527163</v>
      </c>
      <c r="G16" t="s">
        <v>23</v>
      </c>
      <c r="H16" t="str">
        <f>IF(H13&lt;H14,"yes","no")</f>
        <v>yes</v>
      </c>
      <c r="K16" t="s">
        <v>32</v>
      </c>
      <c r="L16" t="str">
        <f>IF(L13&lt;L14,"yes","no")</f>
        <v>yes</v>
      </c>
    </row>
    <row r="17" spans="1:12" x14ac:dyDescent="0.25">
      <c r="A17">
        <v>6</v>
      </c>
      <c r="B17">
        <v>0.217933280906035</v>
      </c>
      <c r="C17">
        <v>6</v>
      </c>
      <c r="D17">
        <v>0.16827182932654999</v>
      </c>
    </row>
    <row r="18" spans="1:12" x14ac:dyDescent="0.25">
      <c r="A18">
        <v>6</v>
      </c>
      <c r="B18">
        <v>0.24699587788914301</v>
      </c>
      <c r="C18">
        <v>6</v>
      </c>
      <c r="D18">
        <v>0.233060543832596</v>
      </c>
    </row>
    <row r="19" spans="1:12" x14ac:dyDescent="0.25">
      <c r="A19">
        <v>6</v>
      </c>
      <c r="B19">
        <v>0.272669482809691</v>
      </c>
      <c r="C19">
        <v>6</v>
      </c>
      <c r="D19">
        <v>9.3990196744915003E-2</v>
      </c>
      <c r="G19" t="s">
        <v>24</v>
      </c>
      <c r="K19" t="s">
        <v>24</v>
      </c>
    </row>
    <row r="20" spans="1:12" x14ac:dyDescent="0.25">
      <c r="A20">
        <v>6</v>
      </c>
      <c r="B20">
        <v>0.25358521217108299</v>
      </c>
      <c r="C20">
        <v>6</v>
      </c>
      <c r="D20">
        <v>0.187026928819432</v>
      </c>
    </row>
    <row r="21" spans="1:12" x14ac:dyDescent="0.25">
      <c r="A21">
        <v>6</v>
      </c>
      <c r="B21">
        <v>0.22493498699940301</v>
      </c>
      <c r="C21">
        <v>6</v>
      </c>
      <c r="D21">
        <v>0.17926529355079801</v>
      </c>
      <c r="G21" t="s">
        <v>25</v>
      </c>
      <c r="H21">
        <f>H8-H15*H10</f>
        <v>-5.0672430727063331E-2</v>
      </c>
      <c r="K21" t="s">
        <v>33</v>
      </c>
      <c r="L21">
        <f>L8-L15*L10</f>
        <v>-6.8947882642421035E-2</v>
      </c>
    </row>
    <row r="22" spans="1:12" x14ac:dyDescent="0.25">
      <c r="A22">
        <v>7</v>
      </c>
      <c r="B22">
        <v>0.27555612241863697</v>
      </c>
      <c r="C22">
        <v>7</v>
      </c>
      <c r="D22">
        <v>0.16068923173330499</v>
      </c>
      <c r="G22" t="s">
        <v>26</v>
      </c>
      <c r="H22">
        <f>H8+H15*H10</f>
        <v>-6.4801390343953678E-3</v>
      </c>
      <c r="K22" t="s">
        <v>34</v>
      </c>
      <c r="L22">
        <f>L8+L15*L10</f>
        <v>-1.0529340467667094E-2</v>
      </c>
    </row>
    <row r="23" spans="1:12" x14ac:dyDescent="0.25">
      <c r="A23">
        <v>7</v>
      </c>
      <c r="B23">
        <v>0.18408502338122801</v>
      </c>
      <c r="C23">
        <v>7</v>
      </c>
      <c r="D23">
        <v>0.29423064782057201</v>
      </c>
    </row>
    <row r="24" spans="1:12" x14ac:dyDescent="0.25">
      <c r="A24">
        <v>7</v>
      </c>
      <c r="B24">
        <v>0.180702401583761</v>
      </c>
      <c r="C24">
        <v>7</v>
      </c>
      <c r="D24">
        <v>0.18682149339020901</v>
      </c>
    </row>
    <row r="25" spans="1:12" x14ac:dyDescent="0.25">
      <c r="A25">
        <v>7</v>
      </c>
      <c r="B25">
        <v>0.164711053598117</v>
      </c>
      <c r="C25">
        <v>7</v>
      </c>
      <c r="D25">
        <v>0.14175501040261401</v>
      </c>
    </row>
    <row r="26" spans="1:12" x14ac:dyDescent="0.25">
      <c r="A26">
        <v>7</v>
      </c>
      <c r="B26">
        <v>0.26494196626696698</v>
      </c>
      <c r="C26">
        <v>7</v>
      </c>
      <c r="D26">
        <v>0.179135135668399</v>
      </c>
    </row>
    <row r="27" spans="1:12" x14ac:dyDescent="0.25">
      <c r="A27">
        <v>7</v>
      </c>
      <c r="B27">
        <v>0.16776248334853999</v>
      </c>
      <c r="C27">
        <v>7</v>
      </c>
      <c r="D27">
        <v>0.18435730441808901</v>
      </c>
    </row>
    <row r="46" spans="7:7" x14ac:dyDescent="0.25">
      <c r="G46">
        <f>D12</f>
        <v>0.28371504332183101</v>
      </c>
    </row>
    <row r="47" spans="7:7" x14ac:dyDescent="0.25">
      <c r="G47">
        <f t="shared" ref="G47:G51" si="0">D13</f>
        <v>0.32462820342957699</v>
      </c>
    </row>
    <row r="48" spans="7:7" x14ac:dyDescent="0.25">
      <c r="G48">
        <f t="shared" si="0"/>
        <v>0.237855440709037</v>
      </c>
    </row>
    <row r="49" spans="2:13" x14ac:dyDescent="0.25">
      <c r="G49">
        <f t="shared" si="0"/>
        <v>0.194590557596372</v>
      </c>
    </row>
    <row r="50" spans="2:13" x14ac:dyDescent="0.25">
      <c r="G50">
        <f t="shared" si="0"/>
        <v>0.282044465527163</v>
      </c>
    </row>
    <row r="51" spans="2:13" x14ac:dyDescent="0.25">
      <c r="G51">
        <f t="shared" si="0"/>
        <v>0.16827182932654999</v>
      </c>
    </row>
    <row r="53" spans="2:13" x14ac:dyDescent="0.25">
      <c r="B53" t="s">
        <v>53</v>
      </c>
    </row>
    <row r="56" spans="2:13" x14ac:dyDescent="0.25">
      <c r="B56">
        <f>B4</f>
        <v>0.22212911922984699</v>
      </c>
      <c r="C56">
        <f>B10</f>
        <v>0.24338054266100601</v>
      </c>
      <c r="D56">
        <f>B16</f>
        <v>0.23504092181144801</v>
      </c>
      <c r="E56">
        <f>B22</f>
        <v>0.27555612241863697</v>
      </c>
      <c r="J56">
        <f t="shared" ref="J56:J60" si="1">D4</f>
        <v>0.23268806517196799</v>
      </c>
      <c r="K56">
        <f t="shared" ref="K56:K60" si="2">D10</f>
        <v>0.39268233017835003</v>
      </c>
      <c r="L56">
        <f t="shared" ref="L56:L60" si="3">D16</f>
        <v>0.282044465527163</v>
      </c>
      <c r="M56">
        <f t="shared" ref="M56:M60" si="4">D22</f>
        <v>0.16068923173330499</v>
      </c>
    </row>
    <row r="57" spans="2:13" x14ac:dyDescent="0.25">
      <c r="B57">
        <f t="shared" ref="B57:B60" si="5">B5</f>
        <v>0.25685676830696502</v>
      </c>
      <c r="C57">
        <f t="shared" ref="C57:C60" si="6">B11</f>
        <v>0.24804618046938201</v>
      </c>
      <c r="D57">
        <f t="shared" ref="D57:D60" si="7">B17</f>
        <v>0.217933280906035</v>
      </c>
      <c r="E57">
        <f t="shared" ref="E57:E60" si="8">B23</f>
        <v>0.18408502338122801</v>
      </c>
      <c r="J57">
        <f t="shared" si="1"/>
        <v>0.113793099366957</v>
      </c>
      <c r="K57">
        <f t="shared" si="2"/>
        <v>0.31695511844024499</v>
      </c>
      <c r="L57">
        <f t="shared" si="3"/>
        <v>0.16827182932654999</v>
      </c>
      <c r="M57">
        <f t="shared" si="4"/>
        <v>0.29423064782057201</v>
      </c>
    </row>
    <row r="58" spans="2:13" x14ac:dyDescent="0.25">
      <c r="B58">
        <f t="shared" si="5"/>
        <v>0.36202039918691598</v>
      </c>
      <c r="C58">
        <f t="shared" si="6"/>
        <v>0.147320663511814</v>
      </c>
      <c r="D58">
        <f t="shared" si="7"/>
        <v>0.24699587788914301</v>
      </c>
      <c r="E58">
        <f t="shared" si="8"/>
        <v>0.180702401583761</v>
      </c>
      <c r="J58">
        <f t="shared" si="1"/>
        <v>0.32649054373803998</v>
      </c>
      <c r="K58">
        <f t="shared" si="2"/>
        <v>0.28371504332183101</v>
      </c>
      <c r="L58">
        <f t="shared" si="3"/>
        <v>0.233060543832596</v>
      </c>
      <c r="M58">
        <f t="shared" si="4"/>
        <v>0.18682149339020901</v>
      </c>
    </row>
    <row r="59" spans="2:13" x14ac:dyDescent="0.25">
      <c r="B59">
        <f t="shared" si="5"/>
        <v>0.343769694523122</v>
      </c>
      <c r="C59">
        <f t="shared" si="6"/>
        <v>0.40050962470823398</v>
      </c>
      <c r="D59">
        <f t="shared" si="7"/>
        <v>0.272669482809691</v>
      </c>
      <c r="E59">
        <f t="shared" si="8"/>
        <v>0.164711053598117</v>
      </c>
      <c r="J59">
        <f t="shared" si="1"/>
        <v>0.378030035483508</v>
      </c>
      <c r="K59">
        <f t="shared" si="2"/>
        <v>0.32462820342957699</v>
      </c>
      <c r="L59">
        <f t="shared" si="3"/>
        <v>9.3990196744915003E-2</v>
      </c>
      <c r="M59">
        <f t="shared" si="4"/>
        <v>0.14175501040261401</v>
      </c>
    </row>
    <row r="60" spans="2:13" x14ac:dyDescent="0.25">
      <c r="B60">
        <f t="shared" si="5"/>
        <v>0.29845798880291902</v>
      </c>
      <c r="C60">
        <f t="shared" si="6"/>
        <v>0.35726135570404899</v>
      </c>
      <c r="D60">
        <f t="shared" si="7"/>
        <v>0.25358521217108299</v>
      </c>
      <c r="E60">
        <f t="shared" si="8"/>
        <v>0.26494196626696698</v>
      </c>
      <c r="J60">
        <f t="shared" si="1"/>
        <v>0.29570686874671298</v>
      </c>
      <c r="K60">
        <f t="shared" si="2"/>
        <v>0.237855440709037</v>
      </c>
      <c r="L60">
        <f t="shared" si="3"/>
        <v>0.187026928819432</v>
      </c>
      <c r="M60">
        <f t="shared" si="4"/>
        <v>0.179135135668399</v>
      </c>
    </row>
    <row r="61" spans="2:13" x14ac:dyDescent="0.25">
      <c r="B61">
        <f>B9</f>
        <v>0.26695855265957202</v>
      </c>
      <c r="C61">
        <f>B15</f>
        <v>0.23191807203980899</v>
      </c>
      <c r="D61">
        <f>B21</f>
        <v>0.22493498699940301</v>
      </c>
      <c r="E61">
        <f>B27</f>
        <v>0.16776248334853999</v>
      </c>
      <c r="J61">
        <f>D9</f>
        <v>0.39279663006889798</v>
      </c>
      <c r="K61">
        <f>D15</f>
        <v>0.194590557596372</v>
      </c>
      <c r="L61">
        <f>D21</f>
        <v>0.17926529355079801</v>
      </c>
      <c r="M61">
        <f>D27</f>
        <v>0.18435730441808901</v>
      </c>
    </row>
    <row r="67" spans="1:14" x14ac:dyDescent="0.25">
      <c r="B67">
        <f>AVERAGE(B56:B61)</f>
        <v>0.29169875378489024</v>
      </c>
      <c r="C67">
        <f>AVERAGE(C56:C61)</f>
        <v>0.27140607318238236</v>
      </c>
      <c r="D67">
        <f>AVERAGE(D56:D61)</f>
        <v>0.24185996043113381</v>
      </c>
      <c r="E67">
        <f>AVERAGE(E56:E61)</f>
        <v>0.20629317509954168</v>
      </c>
      <c r="F67">
        <f>AVERAGE(B56:E61)</f>
        <v>0.25281449062448696</v>
      </c>
      <c r="J67">
        <f>AVERAGE(J56:J61)</f>
        <v>0.28991754042934731</v>
      </c>
      <c r="K67">
        <f>AVERAGE(K56:K61)</f>
        <v>0.2917377822792353</v>
      </c>
      <c r="L67">
        <f>AVERAGE(L56:L61)</f>
        <v>0.19060987630024231</v>
      </c>
      <c r="M67">
        <f>AVERAGE(M56:M61)</f>
        <v>0.19116480390553137</v>
      </c>
      <c r="N67">
        <f>AVERAGE(J56:M61)</f>
        <v>0.24085750072858911</v>
      </c>
    </row>
    <row r="68" spans="1:14" x14ac:dyDescent="0.25">
      <c r="F68">
        <f>(B67-F67)^2+(C67-F67)^2+(D67-F67)^2+(E67-F67)^2</f>
        <v>4.1418673934631375E-3</v>
      </c>
      <c r="N68">
        <f>(J67-N67)^2+(K67-N67)^2+(L67-N67)^2+(M67-N67)^2</f>
        <v>9.9898784243535252E-3</v>
      </c>
    </row>
    <row r="70" spans="1:14" x14ac:dyDescent="0.25">
      <c r="B70" t="s">
        <v>36</v>
      </c>
      <c r="J70" t="s">
        <v>36</v>
      </c>
    </row>
    <row r="72" spans="1:14" ht="15.75" thickBot="1" x14ac:dyDescent="0.3">
      <c r="B72" t="s">
        <v>37</v>
      </c>
      <c r="J72" t="s">
        <v>37</v>
      </c>
    </row>
    <row r="73" spans="1:14" x14ac:dyDescent="0.25">
      <c r="B73" s="3" t="s">
        <v>38</v>
      </c>
      <c r="C73" s="3" t="s">
        <v>39</v>
      </c>
      <c r="D73" s="3" t="s">
        <v>40</v>
      </c>
      <c r="E73" s="3" t="s">
        <v>41</v>
      </c>
      <c r="F73" s="3" t="s">
        <v>42</v>
      </c>
      <c r="J73" s="3" t="s">
        <v>38</v>
      </c>
      <c r="K73" s="3" t="s">
        <v>39</v>
      </c>
      <c r="L73" s="3" t="s">
        <v>40</v>
      </c>
      <c r="M73" s="3" t="s">
        <v>41</v>
      </c>
      <c r="N73" s="3" t="s">
        <v>42</v>
      </c>
    </row>
    <row r="74" spans="1:14" x14ac:dyDescent="0.25">
      <c r="B74" s="1" t="s">
        <v>67</v>
      </c>
      <c r="C74" s="1">
        <f>COUNT(B56:B65)</f>
        <v>6</v>
      </c>
      <c r="D74" s="1">
        <f>SUM(B56:B65)</f>
        <v>1.7501925227093413</v>
      </c>
      <c r="E74" s="1">
        <f>AVERAGE(B56:B65)</f>
        <v>0.29169875378489024</v>
      </c>
      <c r="F74" s="1">
        <f>VAR(B56:B65)</f>
        <v>2.8736358990657739E-3</v>
      </c>
      <c r="J74" s="1">
        <v>0.19901299874806</v>
      </c>
      <c r="K74" s="1">
        <f>COUNT(J56:J67)</f>
        <v>7</v>
      </c>
      <c r="L74" s="1">
        <f>SUM(J56:J65)</f>
        <v>1.739505242576084</v>
      </c>
      <c r="M74" s="1">
        <f>AVERAGE(J56:J65)</f>
        <v>0.28991754042934731</v>
      </c>
      <c r="N74" s="1">
        <f>VAR(J56:J65)</f>
        <v>1.0802810268178087E-2</v>
      </c>
    </row>
    <row r="75" spans="1:14" x14ac:dyDescent="0.25">
      <c r="B75" s="1" t="s">
        <v>68</v>
      </c>
      <c r="C75" s="1">
        <f>COUNT(C56:C65)</f>
        <v>6</v>
      </c>
      <c r="D75" s="1">
        <f>SUM(C56:C65)</f>
        <v>1.628436439094294</v>
      </c>
      <c r="E75" s="1">
        <f>AVERAGE(C56:C65)</f>
        <v>0.27140607318238236</v>
      </c>
      <c r="F75" s="1">
        <f>VAR(C56:C65)</f>
        <v>8.4652925258759115E-3</v>
      </c>
      <c r="J75" s="1">
        <v>9.9016168504123397E-2</v>
      </c>
      <c r="K75" s="1">
        <f>COUNT(K56:K67)</f>
        <v>7</v>
      </c>
      <c r="L75" s="1">
        <f>SUM(K56:K65)</f>
        <v>1.7504266936754118</v>
      </c>
      <c r="M75" s="1">
        <f>AVERAGE(K56:K65)</f>
        <v>0.2917377822792353</v>
      </c>
      <c r="N75" s="1">
        <f>VAR(K56:K65)</f>
        <v>4.8625499868219842E-3</v>
      </c>
    </row>
    <row r="76" spans="1:14" x14ac:dyDescent="0.25">
      <c r="B76" s="1" t="s">
        <v>69</v>
      </c>
      <c r="C76" s="1">
        <f>COUNT(D56:D65)</f>
        <v>6</v>
      </c>
      <c r="D76" s="1">
        <f>SUM(D56:D65)</f>
        <v>1.4511597625868029</v>
      </c>
      <c r="E76" s="1">
        <f>AVERAGE(D56:D65)</f>
        <v>0.24185996043113381</v>
      </c>
      <c r="F76" s="1">
        <f>VAR(D56:D65)</f>
        <v>4.0370517043076469E-4</v>
      </c>
      <c r="G76">
        <f>VAR(D56:D67)</f>
        <v>3.3642097535897055E-4</v>
      </c>
      <c r="J76" s="1">
        <v>0.108622099235412</v>
      </c>
      <c r="K76" s="1">
        <f>COUNT(L56:L67)</f>
        <v>7</v>
      </c>
      <c r="L76" s="1">
        <f>SUM(L56:L65)</f>
        <v>1.1436592578014539</v>
      </c>
      <c r="M76" s="1">
        <f>AVERAGE(L56:L65)</f>
        <v>0.19060987630024231</v>
      </c>
      <c r="N76" s="1">
        <f>VAR(L56:L65)</f>
        <v>4.027646234284088E-3</v>
      </c>
    </row>
    <row r="77" spans="1:14" ht="15.75" thickBot="1" x14ac:dyDescent="0.3">
      <c r="B77" s="2" t="s">
        <v>70</v>
      </c>
      <c r="C77" s="2">
        <f>COUNT(E56:E65)</f>
        <v>6</v>
      </c>
      <c r="D77" s="2">
        <f>SUM(E56:E65)</f>
        <v>1.23775905059725</v>
      </c>
      <c r="E77" s="2">
        <f>AVERAGE(E56:E65)</f>
        <v>0.20629317509954168</v>
      </c>
      <c r="F77" s="2">
        <f>VAR(E56:E65)</f>
        <v>2.5197626607955216E-3</v>
      </c>
      <c r="J77" s="2">
        <v>0.13220864436010199</v>
      </c>
      <c r="K77" s="2">
        <f>COUNT(M56:M67)</f>
        <v>7</v>
      </c>
      <c r="L77" s="2">
        <f>SUM(M56:M65)</f>
        <v>1.1469888234331882</v>
      </c>
      <c r="M77" s="2">
        <f>AVERAGE(M56:M65)</f>
        <v>0.19116480390553137</v>
      </c>
      <c r="N77" s="2">
        <f>VAR(M56:M65)</f>
        <v>2.8405151377088934E-3</v>
      </c>
    </row>
    <row r="79" spans="1:14" x14ac:dyDescent="0.25">
      <c r="A79" t="s">
        <v>71</v>
      </c>
      <c r="B79">
        <f>IF(B56,(B56-E74)^2,"")</f>
        <v>4.839934052122268E-3</v>
      </c>
      <c r="C79">
        <f>IF(C56,(C56-E75)^2,"")</f>
        <v>7.8543036100459747E-4</v>
      </c>
      <c r="D79">
        <f>IF(D56,(D56-E76)^2,"")</f>
        <v>4.6499287696766451E-5</v>
      </c>
      <c r="E79">
        <f>IF(E56,(E56-E77)^2,"")</f>
        <v>4.79735587132777E-3</v>
      </c>
      <c r="J79">
        <f>IF(J56,(J56-M74)^2,"")</f>
        <v>3.275212838234991E-3</v>
      </c>
      <c r="K79">
        <f>IF(K56,(K56-M75)^2,"")</f>
        <v>1.0189801750556667E-2</v>
      </c>
      <c r="L79">
        <f>IF(L56,(L56-M76)^2,"")</f>
        <v>8.3602841070957203E-3</v>
      </c>
      <c r="M79">
        <f>IF(M56,(M56-M77)^2,"")</f>
        <v>9.2876049922457882E-4</v>
      </c>
    </row>
    <row r="80" spans="1:14" x14ac:dyDescent="0.25">
      <c r="B80">
        <f>IF(B57,(B57-E74)^2,"")</f>
        <v>1.2139639520439519E-3</v>
      </c>
      <c r="C80">
        <f>IF(C57,(C57-E75)^2,"")</f>
        <v>5.4568458756288664E-4</v>
      </c>
      <c r="D80">
        <f>IF(D57,(D57-E76)^2,"")</f>
        <v>5.7248599309678229E-4</v>
      </c>
      <c r="E80">
        <f>IF(E57,(E57-E77)^2,"")</f>
        <v>4.9320200274363831E-4</v>
      </c>
      <c r="J80">
        <f>IF(J57,(J57-M74)^2,"")</f>
        <v>3.1019818739539396E-2</v>
      </c>
      <c r="K80">
        <f>IF(K57,(K57-M75)^2,"")</f>
        <v>6.3591404305736671E-4</v>
      </c>
      <c r="L80">
        <f>IF(L57,(L57-M76)^2,"")</f>
        <v>4.9898834259888471E-4</v>
      </c>
      <c r="M80">
        <f>IF(M57,(M57-M77)^2,"")</f>
        <v>1.062256818191952E-2</v>
      </c>
    </row>
    <row r="81" spans="1:16" x14ac:dyDescent="0.25">
      <c r="B81">
        <f>IF(B58,(B58-E74)^2,"")</f>
        <v>4.9451338120482472E-3</v>
      </c>
      <c r="C81">
        <f>IF(C58,(C58-F75)^2,"")</f>
        <v>1.9280814051642496E-2</v>
      </c>
      <c r="D81">
        <f>IF(D58,(D58-E76)^2,"")</f>
        <v>2.6377648135483721E-5</v>
      </c>
      <c r="E81">
        <f>IF(E58,(E58-E77)^2,"")</f>
        <v>6.5488768913598183E-4</v>
      </c>
      <c r="J81">
        <f>IF(J58,(J58-M74)^2,"")</f>
        <v>1.3375845710176454E-3</v>
      </c>
      <c r="K81">
        <f>IF(K58,(K58-N75)^2,"")</f>
        <v>7.7758713039151245E-2</v>
      </c>
      <c r="L81">
        <f>IF(L58,(L58-M76)^2,"")</f>
        <v>1.8020591739424275E-3</v>
      </c>
      <c r="M81">
        <f>IF(M58,(M58-M77)^2,"")</f>
        <v>1.8864346232509759E-5</v>
      </c>
    </row>
    <row r="82" spans="1:16" x14ac:dyDescent="0.25">
      <c r="B82">
        <f>IF(B59,(B59-E74)^2,"")</f>
        <v>2.7113828693644442E-3</v>
      </c>
      <c r="C82">
        <f>IF(C59,(C59-E75)^2,"")</f>
        <v>1.6667727016588224E-2</v>
      </c>
      <c r="D82">
        <f>IF(D59,(D59-E76)^2,"")</f>
        <v>9.4922666919481638E-4</v>
      </c>
      <c r="E82">
        <f>IF(E59,(E59-E77)^2,"")</f>
        <v>1.7290728285592446E-3</v>
      </c>
      <c r="J82">
        <f>IF(J59,(J59-M74)^2,"")</f>
        <v>7.7638117846694915E-3</v>
      </c>
      <c r="K82">
        <f>IF(K59,(K59-M75)^2,"")</f>
        <v>1.0817798034468437E-3</v>
      </c>
      <c r="L82">
        <f>IF(L59,(L59-M76)^2,"")</f>
        <v>9.3353624773741348E-3</v>
      </c>
      <c r="M82">
        <f>IF(M59,(M59-M77)^2,"")</f>
        <v>2.4413276940009341E-3</v>
      </c>
    </row>
    <row r="83" spans="1:16" x14ac:dyDescent="0.25">
      <c r="B83">
        <f>IF(B60,(B60-E74)^2,"")</f>
        <v>4.568725802894646E-5</v>
      </c>
      <c r="C83">
        <f>IF(C60,(C60-E75)^2,"")</f>
        <v>7.3711295368751959E-3</v>
      </c>
      <c r="D83">
        <f>IF(D60,(D60-E76)^2,"")</f>
        <v>1.374815283651812E-4</v>
      </c>
      <c r="E83">
        <f>IF(E60,(E60-E77)^2,"")</f>
        <v>3.4396807054002639E-3</v>
      </c>
      <c r="J83">
        <f>IF(J60,(J60-M74)^2,"")</f>
        <v>3.3516322366252042E-5</v>
      </c>
      <c r="K83">
        <f>IF(K60,(K60-M75)^2,"")</f>
        <v>2.9033067330875204E-3</v>
      </c>
      <c r="L83">
        <f>IF(L60,(L60-M76)^2,"")</f>
        <v>1.2837512650244955E-5</v>
      </c>
      <c r="M83">
        <f>IF(M60,(M60-M77)^2,"")</f>
        <v>1.4471291789547124E-4</v>
      </c>
    </row>
    <row r="84" spans="1:16" x14ac:dyDescent="0.25">
      <c r="B84">
        <f>IF(B61,(B61-E74)^2)</f>
        <v>6.1207755172119677E-4</v>
      </c>
      <c r="C84">
        <f>IF(C61,(C61-E75)^2)</f>
        <v>1.5593022342358753E-3</v>
      </c>
      <c r="D84">
        <f>IF(D61,(D61-E76)^2)</f>
        <v>2.8645472566479345E-4</v>
      </c>
      <c r="E84">
        <f>IF(E61,(E61-E77)^2)</f>
        <v>1.4846142068107092E-3</v>
      </c>
      <c r="J84">
        <f>IF(J61,(J61-M74)^2)</f>
        <v>1.0584107085062702E-2</v>
      </c>
      <c r="K84">
        <f>IF(K61,(K61-M75)^2)</f>
        <v>9.4375832635827245E-3</v>
      </c>
      <c r="L84">
        <f>IF(L61,(L61-M76)^2)</f>
        <v>1.286995577589893E-4</v>
      </c>
      <c r="M84">
        <f>IF(M61,(M61-M77)^2)</f>
        <v>4.6342049271527977E-5</v>
      </c>
    </row>
    <row r="85" spans="1:16" x14ac:dyDescent="0.25">
      <c r="B85" t="str">
        <f>IF(B62,(B62-E74)^2,"")</f>
        <v/>
      </c>
      <c r="C85" t="str">
        <f>IF(C62,(C62-E75)^2,"")</f>
        <v/>
      </c>
      <c r="D85" t="str">
        <f>IF(D62,(D62-E76)^2,"")</f>
        <v/>
      </c>
      <c r="E85" t="str">
        <f t="shared" ref="E85" si="9">IF(E62,(E62-H74)^2,"")</f>
        <v/>
      </c>
      <c r="J85" t="str">
        <f>IF(J62,(J62-M74)^2,"")</f>
        <v/>
      </c>
      <c r="K85" t="str">
        <f>IF(K62,(K62-M75)^2,"")</f>
        <v/>
      </c>
      <c r="L85" t="str">
        <f>IF(L62,(L62-M76)^2,"")</f>
        <v/>
      </c>
      <c r="M85" t="str">
        <f t="shared" ref="M85" si="10">IF(M62,(M62-P74)^2,"")</f>
        <v/>
      </c>
    </row>
    <row r="86" spans="1:16" x14ac:dyDescent="0.25">
      <c r="B86" t="str">
        <f>IF(B63,(B63-E74)^2,"")</f>
        <v/>
      </c>
      <c r="C86" t="str">
        <f>IF(C63,(C63-E75)^2,"")</f>
        <v/>
      </c>
      <c r="D86" t="str">
        <f>IF(D63,(D63-E76)^2,"")</f>
        <v/>
      </c>
      <c r="E86" t="str">
        <f t="shared" ref="E86" si="11">IF(E63,(E63-H74)^2,"")</f>
        <v/>
      </c>
    </row>
    <row r="87" spans="1:16" x14ac:dyDescent="0.25">
      <c r="B87" t="str">
        <f>IF(B66,(B66-E74)^2,"")</f>
        <v/>
      </c>
      <c r="C87" t="str">
        <f>IF(C66,(C66-E75)^2,"")</f>
        <v/>
      </c>
      <c r="D87" t="str">
        <f>IF(D66,(D66-E76)^2,"")</f>
        <v/>
      </c>
      <c r="E87" t="str">
        <f t="shared" ref="E87" si="12">IF(E66,(E66-H74)^2,"")</f>
        <v/>
      </c>
      <c r="K87">
        <f>SUM(J79:M84)</f>
        <v>0.19036195683373786</v>
      </c>
    </row>
    <row r="88" spans="1:16" x14ac:dyDescent="0.25">
      <c r="B88">
        <f>IF(B67,(B67-E74)^2,"")</f>
        <v>0</v>
      </c>
      <c r="C88">
        <f>IF(C67,(C67-E75)^2,"")</f>
        <v>0</v>
      </c>
      <c r="D88">
        <f>IF(D67,(D67-E76)^2,"")</f>
        <v>0</v>
      </c>
      <c r="E88">
        <f>IF(E67,(E67-H74)^2,"")</f>
        <v>4.255687409265016E-2</v>
      </c>
    </row>
    <row r="90" spans="1:16" ht="15.75" thickBot="1" x14ac:dyDescent="0.3">
      <c r="B90" t="s">
        <v>43</v>
      </c>
      <c r="J90" t="s">
        <v>43</v>
      </c>
    </row>
    <row r="91" spans="1:16" x14ac:dyDescent="0.25">
      <c r="B91" s="3" t="s">
        <v>44</v>
      </c>
      <c r="C91" s="3" t="s">
        <v>45</v>
      </c>
      <c r="D91" s="3" t="s">
        <v>19</v>
      </c>
      <c r="E91" s="3" t="s">
        <v>46</v>
      </c>
      <c r="F91" s="3" t="s">
        <v>47</v>
      </c>
      <c r="G91" s="3" t="s">
        <v>48</v>
      </c>
      <c r="H91" s="3" t="s">
        <v>49</v>
      </c>
      <c r="J91" s="3" t="s">
        <v>44</v>
      </c>
      <c r="K91" s="3" t="s">
        <v>45</v>
      </c>
      <c r="L91" s="3" t="s">
        <v>19</v>
      </c>
      <c r="M91" s="3" t="s">
        <v>46</v>
      </c>
      <c r="N91" s="3" t="s">
        <v>47</v>
      </c>
      <c r="O91" s="3" t="s">
        <v>48</v>
      </c>
      <c r="P91" s="3" t="s">
        <v>49</v>
      </c>
    </row>
    <row r="92" spans="1:16" x14ac:dyDescent="0.25">
      <c r="A92">
        <f>SUM(B79:E84)</f>
        <v>7.5195606439369775E-2</v>
      </c>
      <c r="B92" s="1" t="s">
        <v>50</v>
      </c>
      <c r="C92" s="1">
        <v>4.6037618554236196E-3</v>
      </c>
      <c r="D92" s="1">
        <f>COUNT(B56:E56)-1</f>
        <v>3</v>
      </c>
      <c r="E92" s="1">
        <v>1.5345872851412065E-3</v>
      </c>
      <c r="F92" s="1">
        <v>3.2185466927585793</v>
      </c>
      <c r="G92" s="1">
        <v>5.0882451744482082E-2</v>
      </c>
      <c r="H92" s="1">
        <v>3.2388715174535854</v>
      </c>
      <c r="J92" s="1" t="s">
        <v>50</v>
      </c>
      <c r="K92" s="1">
        <v>5.0557649297536898E-3</v>
      </c>
      <c r="L92" s="1">
        <v>3</v>
      </c>
      <c r="M92" s="1">
        <v>1.6852549765845632E-3</v>
      </c>
      <c r="N92" s="1">
        <v>1.9415424582649545</v>
      </c>
      <c r="O92" s="1">
        <v>0.16360163993027468</v>
      </c>
      <c r="P92" s="1">
        <v>3.2388715174535854</v>
      </c>
    </row>
    <row r="93" spans="1:16" x14ac:dyDescent="0.25">
      <c r="B93" s="1" t="s">
        <v>51</v>
      </c>
      <c r="C93" s="1">
        <v>7.6287215647677523E-3</v>
      </c>
      <c r="D93" s="1">
        <f>COUNT(B56:E67)-COUNT(B56:E56)</f>
        <v>24</v>
      </c>
      <c r="E93" s="1">
        <v>4.7679509779798452E-4</v>
      </c>
      <c r="F93" s="1"/>
      <c r="G93" s="1"/>
      <c r="H93" s="1"/>
      <c r="J93" s="1" t="s">
        <v>51</v>
      </c>
      <c r="K93" s="1">
        <v>1.3887968048584045E-2</v>
      </c>
      <c r="L93" s="1">
        <v>16</v>
      </c>
      <c r="M93" s="1">
        <v>8.6799800303650283E-4</v>
      </c>
      <c r="N93" s="1"/>
      <c r="O93" s="1"/>
      <c r="P93" s="1"/>
    </row>
    <row r="94" spans="1:16" x14ac:dyDescent="0.25"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1:16" ht="15.75" thickBot="1" x14ac:dyDescent="0.3">
      <c r="B95" s="2" t="s">
        <v>52</v>
      </c>
      <c r="C95" s="2">
        <f>SUM(C92:C93)</f>
        <v>1.2232483420191372E-2</v>
      </c>
      <c r="D95" s="2">
        <f>SUM(D92:D93)</f>
        <v>27</v>
      </c>
      <c r="E95" s="2"/>
      <c r="F95" s="2"/>
      <c r="G95" s="2"/>
      <c r="H95" s="2"/>
      <c r="J95" s="2" t="s">
        <v>52</v>
      </c>
      <c r="K95" s="2">
        <v>1.8943732978337735E-2</v>
      </c>
      <c r="L95" s="2">
        <v>19</v>
      </c>
      <c r="M95" s="2"/>
      <c r="N95" s="2"/>
      <c r="O95" s="2"/>
      <c r="P95" s="2"/>
    </row>
    <row r="96" spans="1:16" x14ac:dyDescent="0.25"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2:16" x14ac:dyDescent="0.25"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2:16" x14ac:dyDescent="0.25"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103" spans="2:16" x14ac:dyDescent="0.25">
      <c r="B103" t="s">
        <v>54</v>
      </c>
      <c r="J103" t="s">
        <v>54</v>
      </c>
    </row>
    <row r="104" spans="2:16" ht="15.75" thickBot="1" x14ac:dyDescent="0.3"/>
    <row r="105" spans="2:16" x14ac:dyDescent="0.25">
      <c r="B105" s="3"/>
      <c r="C105" s="3" t="s">
        <v>55</v>
      </c>
      <c r="D105" s="3" t="s">
        <v>56</v>
      </c>
      <c r="J105" s="3"/>
      <c r="K105" s="3" t="s">
        <v>55</v>
      </c>
      <c r="L105" s="3" t="s">
        <v>56</v>
      </c>
    </row>
    <row r="106" spans="2:16" x14ac:dyDescent="0.25">
      <c r="B106" s="1" t="s">
        <v>57</v>
      </c>
      <c r="C106" s="1">
        <f>AVERAGE(B56:B61)</f>
        <v>0.29169875378489024</v>
      </c>
      <c r="D106" s="1">
        <f>AVERAGE(C56:C61)</f>
        <v>0.27140607318238236</v>
      </c>
      <c r="J106" s="1" t="s">
        <v>57</v>
      </c>
      <c r="K106" s="1">
        <f>AVERAGE(J56:J61)</f>
        <v>0.28991754042934731</v>
      </c>
      <c r="L106" s="1">
        <f>AVERAGE(K56:K61)</f>
        <v>0.2917377822792353</v>
      </c>
    </row>
    <row r="107" spans="2:16" x14ac:dyDescent="0.25">
      <c r="B107" s="1" t="s">
        <v>42</v>
      </c>
      <c r="C107" s="1">
        <f>STDEV(B56:B61)^2</f>
        <v>2.8736358990657739E-3</v>
      </c>
      <c r="D107" s="1">
        <f>STDEV(C56:C61)^2</f>
        <v>8.4652925258759115E-3</v>
      </c>
      <c r="J107" s="1" t="s">
        <v>42</v>
      </c>
      <c r="K107" s="1">
        <f>STDEV(J56:J61)^2</f>
        <v>1.0802810268178085E-2</v>
      </c>
      <c r="L107" s="1">
        <f>STDEV(K56:K61)^2</f>
        <v>4.8625499868219834E-3</v>
      </c>
    </row>
    <row r="108" spans="2:16" x14ac:dyDescent="0.25">
      <c r="B108" s="1" t="s">
        <v>58</v>
      </c>
      <c r="C108" s="1">
        <f>COUNT(B56:B61)</f>
        <v>6</v>
      </c>
      <c r="D108" s="1">
        <f>COUNT(C56:C61)</f>
        <v>6</v>
      </c>
      <c r="J108" s="1" t="s">
        <v>58</v>
      </c>
      <c r="K108" s="1">
        <f>COUNT(J56:J61)</f>
        <v>6</v>
      </c>
      <c r="L108" s="1">
        <f>COUNT(K56:K61)</f>
        <v>6</v>
      </c>
    </row>
    <row r="109" spans="2:16" x14ac:dyDescent="0.25">
      <c r="B109" s="1" t="s">
        <v>59</v>
      </c>
      <c r="C109" s="1">
        <f>((C108-1)*C107+(D108-1)*D107)/(C108+D108-2)</f>
        <v>5.6694642124708429E-3</v>
      </c>
      <c r="D109" s="1"/>
      <c r="J109" s="1" t="s">
        <v>59</v>
      </c>
      <c r="K109" s="1">
        <f>((K108-1)*K107+(L108-1)*L107)/(K108+L108-2)</f>
        <v>7.8326801275000347E-3</v>
      </c>
      <c r="L109" s="1"/>
    </row>
    <row r="110" spans="2:16" x14ac:dyDescent="0.25">
      <c r="B110" s="1" t="s">
        <v>60</v>
      </c>
      <c r="C110" s="1">
        <v>0</v>
      </c>
      <c r="D110" s="1"/>
      <c r="J110" s="1" t="s">
        <v>60</v>
      </c>
      <c r="K110" s="1">
        <v>0</v>
      </c>
      <c r="L110" s="1"/>
    </row>
    <row r="111" spans="2:16" x14ac:dyDescent="0.25">
      <c r="B111" s="1" t="s">
        <v>19</v>
      </c>
      <c r="C111" s="1">
        <f>C108+D108-2</f>
        <v>10</v>
      </c>
      <c r="D111" s="1"/>
      <c r="J111" s="1" t="s">
        <v>19</v>
      </c>
      <c r="K111" s="1">
        <f>K108+L108-2</f>
        <v>10</v>
      </c>
      <c r="L111" s="1"/>
    </row>
    <row r="112" spans="2:16" x14ac:dyDescent="0.25">
      <c r="B112" s="1" t="s">
        <v>61</v>
      </c>
      <c r="C112" s="1">
        <v>1.5656502562369801</v>
      </c>
      <c r="D112" s="1">
        <f>(C106-D106)/SQRT(C109*(1/C108+1/D108))</f>
        <v>0.46679805528253371</v>
      </c>
      <c r="J112" s="1" t="s">
        <v>61</v>
      </c>
      <c r="K112" s="1">
        <v>1.5656502562369801</v>
      </c>
      <c r="L112" s="1">
        <f>(K106-L106)/SQRT(K109*(1/K108+1/L108))</f>
        <v>-3.5623331062611195E-2</v>
      </c>
    </row>
    <row r="113" spans="2:13" x14ac:dyDescent="0.25">
      <c r="B113" s="1" t="s">
        <v>62</v>
      </c>
      <c r="C113" s="1">
        <v>7.4249286055564079E-2</v>
      </c>
      <c r="D113" s="1"/>
      <c r="J113" s="1" t="s">
        <v>62</v>
      </c>
      <c r="K113" s="1">
        <v>7.4249286055564079E-2</v>
      </c>
      <c r="L113" s="1"/>
    </row>
    <row r="114" spans="2:13" x14ac:dyDescent="0.25">
      <c r="B114" s="1" t="s">
        <v>63</v>
      </c>
      <c r="C114" s="1">
        <v>2.6337669157115977</v>
      </c>
      <c r="D114" s="1"/>
      <c r="J114" s="1" t="s">
        <v>63</v>
      </c>
      <c r="K114" s="1">
        <v>2.6337669157115977</v>
      </c>
      <c r="L114" s="1"/>
    </row>
    <row r="115" spans="2:13" x14ac:dyDescent="0.25">
      <c r="B115" s="1" t="s">
        <v>64</v>
      </c>
      <c r="C115" s="1">
        <v>0.14849857211112816</v>
      </c>
      <c r="D115" s="1"/>
      <c r="J115" s="1" t="s">
        <v>64</v>
      </c>
      <c r="K115" s="1">
        <v>0.14849857211112816</v>
      </c>
      <c r="L115" s="1"/>
    </row>
    <row r="116" spans="2:13" ht="15.75" thickBot="1" x14ac:dyDescent="0.3">
      <c r="B116" s="2" t="s">
        <v>65</v>
      </c>
      <c r="C116" s="2">
        <v>3.0382433341283068</v>
      </c>
      <c r="D116" s="2"/>
      <c r="J116" s="2" t="s">
        <v>65</v>
      </c>
      <c r="K116" s="2">
        <v>3.0382433341283068</v>
      </c>
      <c r="L116" s="2"/>
    </row>
    <row r="118" spans="2:13" x14ac:dyDescent="0.25">
      <c r="C118" t="s">
        <v>54</v>
      </c>
      <c r="K118" t="s">
        <v>54</v>
      </c>
    </row>
    <row r="119" spans="2:13" ht="15.75" thickBot="1" x14ac:dyDescent="0.3"/>
    <row r="120" spans="2:13" x14ac:dyDescent="0.25">
      <c r="C120" s="3"/>
      <c r="D120" s="3" t="s">
        <v>55</v>
      </c>
      <c r="E120" s="3" t="s">
        <v>56</v>
      </c>
      <c r="K120" s="3"/>
      <c r="L120" s="3" t="s">
        <v>55</v>
      </c>
      <c r="M120" s="3" t="s">
        <v>56</v>
      </c>
    </row>
    <row r="121" spans="2:13" x14ac:dyDescent="0.25">
      <c r="C121" s="1" t="s">
        <v>57</v>
      </c>
      <c r="D121" s="1">
        <f>AVERAGE(B56:B61)</f>
        <v>0.29169875378489024</v>
      </c>
      <c r="E121" s="1">
        <f>AVERAGE(D56:D61)</f>
        <v>0.24185996043113381</v>
      </c>
      <c r="K121" s="1" t="s">
        <v>57</v>
      </c>
      <c r="L121" s="1">
        <f>AVERAGE(J56:J61)</f>
        <v>0.28991754042934731</v>
      </c>
      <c r="M121" s="1">
        <f>AVERAGE(L56:L61)</f>
        <v>0.19060987630024231</v>
      </c>
    </row>
    <row r="122" spans="2:13" x14ac:dyDescent="0.25">
      <c r="C122" s="1" t="s">
        <v>42</v>
      </c>
      <c r="D122" s="1">
        <f>STDEV(B56:B61)^2</f>
        <v>2.8736358990657739E-3</v>
      </c>
      <c r="E122" s="1">
        <f>STDEV(D56:D61)^2</f>
        <v>4.0370517043076474E-4</v>
      </c>
      <c r="K122" s="1" t="s">
        <v>42</v>
      </c>
      <c r="L122" s="1">
        <f>STDEV(J56:J61)^2</f>
        <v>1.0802810268178085E-2</v>
      </c>
      <c r="M122" s="1">
        <f>STDEV(L56:L61)^2</f>
        <v>4.027646234284088E-3</v>
      </c>
    </row>
    <row r="123" spans="2:13" x14ac:dyDescent="0.25">
      <c r="C123" s="1" t="s">
        <v>58</v>
      </c>
      <c r="D123" s="1">
        <v>6</v>
      </c>
      <c r="E123" s="1">
        <f>COUNT(D56:D61)</f>
        <v>6</v>
      </c>
      <c r="K123" s="1" t="s">
        <v>58</v>
      </c>
      <c r="L123" s="1">
        <v>6</v>
      </c>
      <c r="M123" s="1">
        <f>COUNT(L56:L61)</f>
        <v>6</v>
      </c>
    </row>
    <row r="124" spans="2:13" x14ac:dyDescent="0.25">
      <c r="C124" s="1" t="s">
        <v>59</v>
      </c>
      <c r="D124" s="1">
        <f>((D123-1)*D122+(E123-1)*E122)/(C108+D108-2)</f>
        <v>1.6386705347482694E-3</v>
      </c>
      <c r="E124" s="1"/>
      <c r="K124" s="1" t="s">
        <v>59</v>
      </c>
      <c r="L124" s="1">
        <f>((L123-1)*L122+(M123-1)*M122)/(K108+L108-2)</f>
        <v>7.4152282512310874E-3</v>
      </c>
      <c r="M124" s="1"/>
    </row>
    <row r="125" spans="2:13" x14ac:dyDescent="0.25">
      <c r="C125" s="1" t="s">
        <v>60</v>
      </c>
      <c r="D125" s="1">
        <v>0</v>
      </c>
      <c r="E125" s="1"/>
      <c r="K125" s="1" t="s">
        <v>60</v>
      </c>
      <c r="L125" s="1">
        <v>0</v>
      </c>
      <c r="M125" s="1"/>
    </row>
    <row r="126" spans="2:13" x14ac:dyDescent="0.25">
      <c r="C126" s="1" t="s">
        <v>19</v>
      </c>
      <c r="D126" s="1">
        <f>D123+E123-2</f>
        <v>10</v>
      </c>
      <c r="E126" s="1"/>
      <c r="K126" s="1" t="s">
        <v>19</v>
      </c>
      <c r="L126" s="1">
        <f>L123+M123-2</f>
        <v>10</v>
      </c>
      <c r="M126" s="1"/>
    </row>
    <row r="127" spans="2:13" x14ac:dyDescent="0.25">
      <c r="C127" s="1" t="s">
        <v>61</v>
      </c>
      <c r="D127" s="1">
        <v>0.80571419543900014</v>
      </c>
      <c r="E127" s="1">
        <f>(D121-E121)/SQRT(D124*(1/D123+1/E123))</f>
        <v>2.1324670242944923</v>
      </c>
      <c r="K127" s="1" t="s">
        <v>61</v>
      </c>
      <c r="L127" s="1">
        <v>0.80571419543900014</v>
      </c>
      <c r="M127" s="1">
        <f>(L121-M121)/SQRT(L124*(1/L123+1/M123))</f>
        <v>1.9974739868852058</v>
      </c>
    </row>
    <row r="128" spans="2:13" x14ac:dyDescent="0.25">
      <c r="C128" s="1" t="s">
        <v>62</v>
      </c>
      <c r="D128" s="1">
        <v>0.21957325660576332</v>
      </c>
      <c r="E128" s="1"/>
      <c r="K128" s="1" t="s">
        <v>62</v>
      </c>
      <c r="L128" s="1">
        <v>0.21957325660576332</v>
      </c>
      <c r="M128" s="1"/>
    </row>
    <row r="129" spans="3:14" x14ac:dyDescent="0.25">
      <c r="C129" s="1" t="s">
        <v>63</v>
      </c>
      <c r="D129" s="1">
        <v>2.6337669157115977</v>
      </c>
      <c r="E129" s="1"/>
      <c r="K129" s="1" t="s">
        <v>63</v>
      </c>
      <c r="L129" s="1">
        <v>2.6337669157115977</v>
      </c>
      <c r="M129" s="1"/>
    </row>
    <row r="130" spans="3:14" x14ac:dyDescent="0.25">
      <c r="C130" s="1" t="s">
        <v>64</v>
      </c>
      <c r="D130" s="1">
        <v>0.43914651321152665</v>
      </c>
      <c r="E130" s="1"/>
      <c r="K130" s="1" t="s">
        <v>64</v>
      </c>
      <c r="L130" s="1">
        <v>0.43914651321152665</v>
      </c>
      <c r="M130" s="1"/>
    </row>
    <row r="131" spans="3:14" ht="15.75" thickBot="1" x14ac:dyDescent="0.3">
      <c r="C131" s="2" t="s">
        <v>65</v>
      </c>
      <c r="D131" s="2">
        <v>3.0382433341283068</v>
      </c>
      <c r="E131" s="2"/>
      <c r="K131" s="2" t="s">
        <v>65</v>
      </c>
      <c r="L131" s="2">
        <v>3.0382433341283068</v>
      </c>
      <c r="M131" s="2"/>
    </row>
    <row r="133" spans="3:14" x14ac:dyDescent="0.25">
      <c r="D133" t="s">
        <v>54</v>
      </c>
      <c r="L133" t="s">
        <v>54</v>
      </c>
    </row>
    <row r="134" spans="3:14" ht="15.75" thickBot="1" x14ac:dyDescent="0.3"/>
    <row r="135" spans="3:14" x14ac:dyDescent="0.25">
      <c r="D135" s="3"/>
      <c r="E135" s="3" t="s">
        <v>55</v>
      </c>
      <c r="F135" s="3" t="s">
        <v>56</v>
      </c>
      <c r="L135" s="3"/>
      <c r="M135" s="3" t="s">
        <v>55</v>
      </c>
      <c r="N135" s="3" t="s">
        <v>56</v>
      </c>
    </row>
    <row r="136" spans="3:14" x14ac:dyDescent="0.25">
      <c r="D136" s="1" t="s">
        <v>57</v>
      </c>
      <c r="E136" s="1">
        <f>AVERAGE(B56:B61)</f>
        <v>0.29169875378489024</v>
      </c>
      <c r="F136" s="1">
        <f>AVERAGE(E56:E61)</f>
        <v>0.20629317509954168</v>
      </c>
      <c r="L136" s="1" t="s">
        <v>57</v>
      </c>
      <c r="M136" s="1">
        <f>AVERAGE(J56:J61)</f>
        <v>0.28991754042934731</v>
      </c>
      <c r="N136" s="1">
        <f>AVERAGE(M56:M61)</f>
        <v>0.19116480390553137</v>
      </c>
    </row>
    <row r="137" spans="3:14" x14ac:dyDescent="0.25">
      <c r="D137" s="1" t="s">
        <v>42</v>
      </c>
      <c r="E137" s="1">
        <f>STDEV(B56:B61)^2</f>
        <v>2.8736358990657739E-3</v>
      </c>
      <c r="F137" s="4">
        <f>STDEV(E56:E61)^2</f>
        <v>2.5197626607955216E-3</v>
      </c>
      <c r="L137" s="1" t="s">
        <v>42</v>
      </c>
      <c r="M137" s="1">
        <f>STDEV(J56:J61)^2</f>
        <v>1.0802810268178085E-2</v>
      </c>
      <c r="N137" s="4">
        <f>STDEV(M56:M61)^2</f>
        <v>2.8405151377088934E-3</v>
      </c>
    </row>
    <row r="138" spans="3:14" x14ac:dyDescent="0.25">
      <c r="D138" s="1" t="s">
        <v>58</v>
      </c>
      <c r="E138" s="1">
        <f>COUNT(B56:B61)</f>
        <v>6</v>
      </c>
      <c r="F138" s="1">
        <f>COUNT(E56:E61)</f>
        <v>6</v>
      </c>
      <c r="L138" s="1" t="s">
        <v>58</v>
      </c>
      <c r="M138" s="1">
        <f>COUNT(J56:J61)</f>
        <v>6</v>
      </c>
      <c r="N138" s="1">
        <f>COUNT(M56:M61)</f>
        <v>6</v>
      </c>
    </row>
    <row r="139" spans="3:14" x14ac:dyDescent="0.25">
      <c r="D139" s="1" t="s">
        <v>59</v>
      </c>
      <c r="E139" s="1">
        <f>((E138-1)*E137+(E138-1)*F137)/(C108+D108-2)</f>
        <v>2.6966992799306476E-3</v>
      </c>
      <c r="F139" s="1"/>
      <c r="L139" s="1" t="s">
        <v>59</v>
      </c>
      <c r="M139" s="1">
        <f>((M138-1)*M137+(M138-1)*N137)/(K108+L108-2)</f>
        <v>6.8216627029434899E-3</v>
      </c>
      <c r="N139" s="1"/>
    </row>
    <row r="140" spans="3:14" x14ac:dyDescent="0.25">
      <c r="D140" s="1" t="s">
        <v>60</v>
      </c>
      <c r="E140" s="1">
        <v>0</v>
      </c>
      <c r="F140" s="1"/>
      <c r="L140" s="1" t="s">
        <v>60</v>
      </c>
      <c r="M140" s="1">
        <v>0</v>
      </c>
      <c r="N140" s="1"/>
    </row>
    <row r="141" spans="3:14" x14ac:dyDescent="0.25">
      <c r="D141" s="1" t="s">
        <v>19</v>
      </c>
      <c r="E141" s="1">
        <f>E138+F138-2</f>
        <v>10</v>
      </c>
      <c r="F141" s="1"/>
      <c r="L141" s="1" t="s">
        <v>19</v>
      </c>
      <c r="M141" s="1">
        <f>M138+N138-2</f>
        <v>10</v>
      </c>
      <c r="N141" s="1"/>
    </row>
    <row r="142" spans="3:14" x14ac:dyDescent="0.25">
      <c r="D142" s="1" t="s">
        <v>61</v>
      </c>
      <c r="E142" s="1">
        <v>3.8436914580427266</v>
      </c>
      <c r="F142" s="1">
        <f>(E136-F136)/SQRT(E139*(1/E138+1/F138))</f>
        <v>2.8485943428191858</v>
      </c>
      <c r="L142" s="1" t="s">
        <v>61</v>
      </c>
      <c r="M142" s="1">
        <v>3.8436914580427266</v>
      </c>
      <c r="N142" s="1">
        <f>(M136-N136)/SQRT(M139*(1/M138+1/N138))</f>
        <v>2.0709263096364627</v>
      </c>
    </row>
    <row r="143" spans="3:14" x14ac:dyDescent="0.25">
      <c r="D143" s="1" t="s">
        <v>62</v>
      </c>
      <c r="E143" s="1">
        <v>1.6227332132215701E-3</v>
      </c>
      <c r="F143" s="1"/>
      <c r="L143" s="1" t="s">
        <v>62</v>
      </c>
      <c r="M143" s="1">
        <v>1.622733213221569E-3</v>
      </c>
      <c r="N143" s="1"/>
    </row>
    <row r="144" spans="3:14" x14ac:dyDescent="0.25">
      <c r="D144" s="1" t="s">
        <v>63</v>
      </c>
      <c r="E144" s="1">
        <v>2.6337669157115999</v>
      </c>
      <c r="F144" s="1"/>
      <c r="L144" s="1" t="s">
        <v>63</v>
      </c>
      <c r="M144" s="1">
        <v>2.6337669157115977</v>
      </c>
      <c r="N144" s="1"/>
    </row>
    <row r="145" spans="4:14" x14ac:dyDescent="0.25">
      <c r="D145" s="1" t="s">
        <v>64</v>
      </c>
      <c r="E145" s="1">
        <v>3.245466426443138E-3</v>
      </c>
      <c r="F145" s="1"/>
      <c r="L145" s="1" t="s">
        <v>64</v>
      </c>
      <c r="M145" s="1">
        <v>3.245466426443138E-3</v>
      </c>
      <c r="N145" s="1"/>
    </row>
    <row r="146" spans="4:14" ht="15.75" thickBot="1" x14ac:dyDescent="0.3">
      <c r="D146" s="2" t="s">
        <v>65</v>
      </c>
      <c r="E146" s="2">
        <v>3.0382433341283068</v>
      </c>
      <c r="F146" s="2"/>
      <c r="L146" s="2" t="s">
        <v>65</v>
      </c>
      <c r="M146" s="2">
        <v>3.0382433341283068</v>
      </c>
      <c r="N1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topLeftCell="A7" workbookViewId="0">
      <selection activeCell="E28" sqref="E28"/>
    </sheetView>
  </sheetViews>
  <sheetFormatPr defaultRowHeight="15" x14ac:dyDescent="0.25"/>
  <sheetData>
    <row r="1" spans="1:12" x14ac:dyDescent="0.25">
      <c r="A1" t="s">
        <v>35</v>
      </c>
    </row>
    <row r="2" spans="1:12" x14ac:dyDescent="0.25">
      <c r="A2" t="s">
        <v>66</v>
      </c>
    </row>
    <row r="3" spans="1:12" x14ac:dyDescent="0.25">
      <c r="A3" t="s">
        <v>76</v>
      </c>
      <c r="B3" t="s">
        <v>77</v>
      </c>
      <c r="C3" t="s">
        <v>2</v>
      </c>
      <c r="D3" t="s">
        <v>3</v>
      </c>
    </row>
    <row r="4" spans="1:12" x14ac:dyDescent="0.25">
      <c r="A4" s="5">
        <v>1</v>
      </c>
      <c r="B4">
        <v>6.25928907009278E-2</v>
      </c>
      <c r="C4">
        <v>1</v>
      </c>
      <c r="D4">
        <v>0.123928459201827</v>
      </c>
      <c r="G4" t="s">
        <v>6</v>
      </c>
      <c r="H4">
        <f>COUNT(A4:A27)</f>
        <v>24</v>
      </c>
      <c r="K4" t="s">
        <v>7</v>
      </c>
      <c r="L4">
        <f>COUNT(C4:C27)</f>
        <v>24</v>
      </c>
    </row>
    <row r="5" spans="1:12" x14ac:dyDescent="0.25">
      <c r="A5">
        <v>1</v>
      </c>
      <c r="B5">
        <v>4.8514642769334301E-2</v>
      </c>
      <c r="C5">
        <v>1</v>
      </c>
      <c r="D5">
        <v>0.124163024045314</v>
      </c>
      <c r="G5" t="s">
        <v>5</v>
      </c>
      <c r="H5">
        <f>CORREL(A4:A27,B4:B27)</f>
        <v>0.47475638170826517</v>
      </c>
      <c r="K5" t="s">
        <v>8</v>
      </c>
      <c r="L5">
        <f>CORREL(C4:C27,D4:D27)</f>
        <v>-0.71748959977684523</v>
      </c>
    </row>
    <row r="6" spans="1:12" x14ac:dyDescent="0.25">
      <c r="A6">
        <v>1</v>
      </c>
      <c r="B6">
        <v>9.2439026230089497E-2</v>
      </c>
      <c r="C6">
        <v>1</v>
      </c>
      <c r="D6">
        <v>0.127437774460196</v>
      </c>
      <c r="G6" t="s">
        <v>4</v>
      </c>
      <c r="H6">
        <f>STDEV(A4:A27)</f>
        <v>1.1420804814403216</v>
      </c>
      <c r="K6" t="s">
        <v>9</v>
      </c>
      <c r="L6">
        <f>STDEV(C4:C27)</f>
        <v>1.1420804814403216</v>
      </c>
    </row>
    <row r="7" spans="1:12" x14ac:dyDescent="0.25">
      <c r="A7">
        <v>1</v>
      </c>
      <c r="B7">
        <v>5.8442986750566202E-2</v>
      </c>
      <c r="C7">
        <v>1</v>
      </c>
      <c r="D7">
        <v>0.122455731261635</v>
      </c>
      <c r="G7" t="s">
        <v>10</v>
      </c>
      <c r="H7">
        <f>STDEV(B4:B27)</f>
        <v>5.2049580109261161E-2</v>
      </c>
      <c r="K7" t="s">
        <v>11</v>
      </c>
      <c r="L7">
        <f>STDEV(D4:D27)</f>
        <v>1.9391860056688456E-2</v>
      </c>
    </row>
    <row r="8" spans="1:12" x14ac:dyDescent="0.25">
      <c r="A8">
        <v>1</v>
      </c>
      <c r="B8">
        <v>4.9939463969971801E-2</v>
      </c>
      <c r="C8">
        <v>1</v>
      </c>
      <c r="D8">
        <v>7.7374171214587506E-2</v>
      </c>
      <c r="G8" t="s">
        <v>12</v>
      </c>
      <c r="H8">
        <f>H5*H7/H6</f>
        <v>2.1636715383615952E-2</v>
      </c>
      <c r="K8" t="s">
        <v>13</v>
      </c>
      <c r="L8">
        <f>L5*L7/L6</f>
        <v>-1.2182554677280882E-2</v>
      </c>
    </row>
    <row r="9" spans="1:12" x14ac:dyDescent="0.25">
      <c r="A9">
        <v>1</v>
      </c>
      <c r="B9">
        <v>7.2834996639659005E-2</v>
      </c>
      <c r="C9">
        <v>1</v>
      </c>
      <c r="D9">
        <v>9.6019013927122296E-2</v>
      </c>
      <c r="G9" t="s">
        <v>14</v>
      </c>
      <c r="H9">
        <f>H7*SQRT(1-H5^2)*(H4-1)/(H4-2)</f>
        <v>4.7891994046693205E-2</v>
      </c>
      <c r="K9" t="s">
        <v>15</v>
      </c>
      <c r="L9">
        <f>L7*SQRT(1-L5^2)*(L4-1)/(L4-2)</f>
        <v>1.4121762449529425E-2</v>
      </c>
    </row>
    <row r="10" spans="1:12" x14ac:dyDescent="0.25">
      <c r="A10">
        <v>2</v>
      </c>
      <c r="B10">
        <v>0.100484865899543</v>
      </c>
      <c r="C10">
        <v>2</v>
      </c>
      <c r="D10">
        <v>8.2527250023556306E-2</v>
      </c>
      <c r="G10" t="s">
        <v>17</v>
      </c>
      <c r="H10">
        <f>H9/(H6*SQRT(H4-1))</f>
        <v>8.74384182109233E-3</v>
      </c>
      <c r="K10" t="s">
        <v>16</v>
      </c>
      <c r="L10">
        <f>L9/(L6*SQRT(L4-1))</f>
        <v>2.5782692817788921E-3</v>
      </c>
    </row>
    <row r="11" spans="1:12" x14ac:dyDescent="0.25">
      <c r="A11">
        <v>2</v>
      </c>
      <c r="B11">
        <v>0.17007560771615801</v>
      </c>
      <c r="C11">
        <v>2</v>
      </c>
      <c r="D11">
        <v>0.10369929093392399</v>
      </c>
      <c r="G11" t="s">
        <v>18</v>
      </c>
      <c r="H11">
        <f>H8/H10</f>
        <v>2.4745090117507376</v>
      </c>
      <c r="K11" t="s">
        <v>27</v>
      </c>
      <c r="L11">
        <f>L8/L10</f>
        <v>-4.7250901072968832</v>
      </c>
    </row>
    <row r="12" spans="1:12" x14ac:dyDescent="0.25">
      <c r="A12">
        <v>2</v>
      </c>
      <c r="B12">
        <v>0.25092231666666698</v>
      </c>
      <c r="C12">
        <v>2</v>
      </c>
      <c r="D12">
        <v>0.11590258383324099</v>
      </c>
      <c r="G12" t="s">
        <v>19</v>
      </c>
      <c r="H12">
        <f>H4-2</f>
        <v>22</v>
      </c>
      <c r="K12" t="s">
        <v>28</v>
      </c>
      <c r="L12">
        <f>L4-2</f>
        <v>22</v>
      </c>
    </row>
    <row r="13" spans="1:12" x14ac:dyDescent="0.25">
      <c r="A13">
        <v>2</v>
      </c>
      <c r="B13">
        <v>0.12662558568645901</v>
      </c>
      <c r="C13">
        <v>2</v>
      </c>
      <c r="D13">
        <v>0.108760669417792</v>
      </c>
      <c r="G13" t="s">
        <v>20</v>
      </c>
      <c r="H13">
        <f>TDIST(ABS(H11),H12,2)</f>
        <v>2.153083178797793E-2</v>
      </c>
      <c r="K13" t="s">
        <v>29</v>
      </c>
      <c r="L13">
        <f>TDIST(ABS(L11),L12,2)</f>
        <v>1.0272339462396865E-4</v>
      </c>
    </row>
    <row r="14" spans="1:12" x14ac:dyDescent="0.25">
      <c r="A14">
        <v>2</v>
      </c>
      <c r="B14">
        <v>0.15211300970969599</v>
      </c>
      <c r="C14">
        <v>2</v>
      </c>
      <c r="D14">
        <v>0.103806053623826</v>
      </c>
      <c r="G14" t="s">
        <v>21</v>
      </c>
      <c r="H14">
        <v>0.05</v>
      </c>
      <c r="K14" t="s">
        <v>30</v>
      </c>
      <c r="L14">
        <v>0.05</v>
      </c>
    </row>
    <row r="15" spans="1:12" x14ac:dyDescent="0.25">
      <c r="A15">
        <v>2</v>
      </c>
      <c r="B15">
        <v>0.12143900739409599</v>
      </c>
      <c r="C15">
        <v>2</v>
      </c>
      <c r="D15">
        <v>7.5161312923779006E-2</v>
      </c>
      <c r="G15" t="s">
        <v>22</v>
      </c>
      <c r="H15">
        <f>TINV(H14,H12)</f>
        <v>2.0738730679040258</v>
      </c>
      <c r="K15" t="s">
        <v>31</v>
      </c>
      <c r="L15">
        <f>TINV(L14,L12)</f>
        <v>2.0738730679040258</v>
      </c>
    </row>
    <row r="16" spans="1:12" x14ac:dyDescent="0.25">
      <c r="A16">
        <v>3</v>
      </c>
      <c r="B16">
        <v>0.100396786354697</v>
      </c>
      <c r="C16">
        <v>3</v>
      </c>
      <c r="D16">
        <v>7.94863865266104E-2</v>
      </c>
      <c r="G16" t="s">
        <v>23</v>
      </c>
      <c r="H16" t="str">
        <f>IF(H13&lt;H14,"yes","no")</f>
        <v>yes</v>
      </c>
      <c r="K16" t="s">
        <v>32</v>
      </c>
      <c r="L16" t="str">
        <f>IF(L13&lt;L14,"yes","no")</f>
        <v>yes</v>
      </c>
    </row>
    <row r="17" spans="1:12" x14ac:dyDescent="0.25">
      <c r="A17">
        <v>3</v>
      </c>
      <c r="B17">
        <v>7.9560762230363596E-2</v>
      </c>
      <c r="C17">
        <v>3</v>
      </c>
      <c r="D17">
        <v>8.3325876643015898E-2</v>
      </c>
    </row>
    <row r="18" spans="1:12" x14ac:dyDescent="0.25">
      <c r="A18">
        <v>3</v>
      </c>
      <c r="B18">
        <v>0.21330764871765101</v>
      </c>
      <c r="C18">
        <v>3</v>
      </c>
      <c r="D18">
        <v>8.6957003974553596E-2</v>
      </c>
    </row>
    <row r="19" spans="1:12" x14ac:dyDescent="0.25">
      <c r="A19">
        <v>3</v>
      </c>
      <c r="B19">
        <v>0.150945828223533</v>
      </c>
      <c r="C19">
        <v>3</v>
      </c>
      <c r="D19">
        <v>7.7803124132384202E-2</v>
      </c>
      <c r="G19" t="s">
        <v>24</v>
      </c>
      <c r="K19" t="s">
        <v>24</v>
      </c>
    </row>
    <row r="20" spans="1:12" x14ac:dyDescent="0.25">
      <c r="A20">
        <v>3</v>
      </c>
      <c r="B20">
        <v>0.16963347828849501</v>
      </c>
      <c r="C20">
        <v>3</v>
      </c>
      <c r="D20">
        <v>9.7446021659578205E-2</v>
      </c>
    </row>
    <row r="21" spans="1:12" x14ac:dyDescent="0.25">
      <c r="A21">
        <v>3</v>
      </c>
      <c r="B21">
        <v>0.12457971783850801</v>
      </c>
      <c r="C21">
        <v>3</v>
      </c>
      <c r="D21">
        <v>9.6770003658127601E-2</v>
      </c>
      <c r="G21" t="s">
        <v>25</v>
      </c>
      <c r="H21">
        <f>H8-H15*H10</f>
        <v>3.5030973208396779E-3</v>
      </c>
      <c r="K21" t="s">
        <v>33</v>
      </c>
      <c r="L21">
        <f>L8-L15*L10</f>
        <v>-1.7529557902566384E-2</v>
      </c>
    </row>
    <row r="22" spans="1:12" x14ac:dyDescent="0.25">
      <c r="A22">
        <v>4</v>
      </c>
      <c r="B22">
        <v>0.14536671567016601</v>
      </c>
      <c r="C22">
        <v>4</v>
      </c>
      <c r="D22">
        <v>6.9698319873317205E-2</v>
      </c>
      <c r="G22" t="s">
        <v>26</v>
      </c>
      <c r="H22">
        <f>H8+H15*H10</f>
        <v>3.9770333446392227E-2</v>
      </c>
      <c r="K22" t="s">
        <v>34</v>
      </c>
      <c r="L22">
        <f>L8+L15*L10</f>
        <v>-6.8355514519953826E-3</v>
      </c>
    </row>
    <row r="23" spans="1:12" x14ac:dyDescent="0.25">
      <c r="A23">
        <v>4</v>
      </c>
      <c r="B23">
        <v>0.161838217853223</v>
      </c>
      <c r="C23">
        <v>4</v>
      </c>
      <c r="D23">
        <v>5.85397416069873E-2</v>
      </c>
    </row>
    <row r="24" spans="1:12" x14ac:dyDescent="0.25">
      <c r="A24">
        <v>4</v>
      </c>
      <c r="B24">
        <v>0.13493770753548001</v>
      </c>
      <c r="C24">
        <v>4</v>
      </c>
      <c r="D24">
        <v>7.8501907910609306E-2</v>
      </c>
    </row>
    <row r="25" spans="1:12" x14ac:dyDescent="0.25">
      <c r="A25">
        <v>4</v>
      </c>
      <c r="B25">
        <v>8.6359709127464199E-2</v>
      </c>
      <c r="C25">
        <v>4</v>
      </c>
      <c r="D25">
        <v>8.3339013069391704E-2</v>
      </c>
    </row>
    <row r="26" spans="1:12" x14ac:dyDescent="0.25">
      <c r="A26">
        <v>4</v>
      </c>
      <c r="B26">
        <v>0.17786945733435899</v>
      </c>
      <c r="C26">
        <v>4</v>
      </c>
      <c r="D26">
        <v>7.5612786034084001E-2</v>
      </c>
    </row>
    <row r="27" spans="1:12" x14ac:dyDescent="0.25">
      <c r="A27">
        <v>4</v>
      </c>
      <c r="B27">
        <v>0.13887189768529901</v>
      </c>
      <c r="C27">
        <v>4</v>
      </c>
      <c r="D27">
        <v>8.4724893457956404E-2</v>
      </c>
    </row>
    <row r="46" spans="7:7" x14ac:dyDescent="0.25">
      <c r="G46">
        <f>D12</f>
        <v>0.11590258383324099</v>
      </c>
    </row>
    <row r="47" spans="7:7" x14ac:dyDescent="0.25">
      <c r="G47">
        <f t="shared" ref="G47:G51" si="0">D13</f>
        <v>0.108760669417792</v>
      </c>
    </row>
    <row r="48" spans="7:7" x14ac:dyDescent="0.25">
      <c r="G48">
        <f t="shared" si="0"/>
        <v>0.103806053623826</v>
      </c>
    </row>
    <row r="49" spans="2:13" x14ac:dyDescent="0.25">
      <c r="G49">
        <f t="shared" si="0"/>
        <v>7.5161312923779006E-2</v>
      </c>
    </row>
    <row r="50" spans="2:13" x14ac:dyDescent="0.25">
      <c r="G50">
        <f t="shared" si="0"/>
        <v>7.94863865266104E-2</v>
      </c>
    </row>
    <row r="51" spans="2:13" x14ac:dyDescent="0.25">
      <c r="G51">
        <f t="shared" si="0"/>
        <v>8.3325876643015898E-2</v>
      </c>
    </row>
    <row r="53" spans="2:13" x14ac:dyDescent="0.25">
      <c r="B53" t="s">
        <v>53</v>
      </c>
    </row>
    <row r="56" spans="2:13" x14ac:dyDescent="0.25">
      <c r="B56">
        <f>B4</f>
        <v>6.25928907009278E-2</v>
      </c>
      <c r="C56">
        <f>B10</f>
        <v>0.100484865899543</v>
      </c>
      <c r="D56">
        <f>B16</f>
        <v>0.100396786354697</v>
      </c>
      <c r="E56">
        <f>B22</f>
        <v>0.14536671567016601</v>
      </c>
      <c r="J56">
        <f t="shared" ref="J56:J60" si="1">D4</f>
        <v>0.123928459201827</v>
      </c>
      <c r="K56">
        <f t="shared" ref="K56:K60" si="2">D10</f>
        <v>8.2527250023556306E-2</v>
      </c>
      <c r="L56">
        <f t="shared" ref="L56:L60" si="3">D16</f>
        <v>7.94863865266104E-2</v>
      </c>
      <c r="M56">
        <f t="shared" ref="M56:M60" si="4">D22</f>
        <v>6.9698319873317205E-2</v>
      </c>
    </row>
    <row r="57" spans="2:13" x14ac:dyDescent="0.25">
      <c r="B57">
        <f t="shared" ref="B57:B60" si="5">B5</f>
        <v>4.8514642769334301E-2</v>
      </c>
      <c r="C57">
        <f t="shared" ref="C57:C60" si="6">B11</f>
        <v>0.17007560771615801</v>
      </c>
      <c r="D57">
        <f t="shared" ref="D57:D60" si="7">B17</f>
        <v>7.9560762230363596E-2</v>
      </c>
      <c r="E57">
        <f t="shared" ref="E57:E60" si="8">B23</f>
        <v>0.161838217853223</v>
      </c>
      <c r="J57">
        <f t="shared" si="1"/>
        <v>0.124163024045314</v>
      </c>
      <c r="K57">
        <f t="shared" si="2"/>
        <v>0.10369929093392399</v>
      </c>
      <c r="L57">
        <f t="shared" si="3"/>
        <v>8.3325876643015898E-2</v>
      </c>
      <c r="M57">
        <f t="shared" si="4"/>
        <v>5.85397416069873E-2</v>
      </c>
    </row>
    <row r="58" spans="2:13" x14ac:dyDescent="0.25">
      <c r="B58">
        <f t="shared" si="5"/>
        <v>9.2439026230089497E-2</v>
      </c>
      <c r="C58">
        <f t="shared" si="6"/>
        <v>0.25092231666666698</v>
      </c>
      <c r="D58">
        <f t="shared" si="7"/>
        <v>0.21330764871765101</v>
      </c>
      <c r="E58">
        <f t="shared" si="8"/>
        <v>0.13493770753548001</v>
      </c>
      <c r="J58">
        <f t="shared" si="1"/>
        <v>0.127437774460196</v>
      </c>
      <c r="K58">
        <f t="shared" si="2"/>
        <v>0.11590258383324099</v>
      </c>
      <c r="L58">
        <f t="shared" si="3"/>
        <v>8.6957003974553596E-2</v>
      </c>
      <c r="M58">
        <f t="shared" si="4"/>
        <v>7.8501907910609306E-2</v>
      </c>
    </row>
    <row r="59" spans="2:13" x14ac:dyDescent="0.25">
      <c r="B59">
        <f t="shared" si="5"/>
        <v>5.8442986750566202E-2</v>
      </c>
      <c r="C59">
        <f t="shared" si="6"/>
        <v>0.12662558568645901</v>
      </c>
      <c r="D59">
        <f t="shared" si="7"/>
        <v>0.150945828223533</v>
      </c>
      <c r="E59">
        <f t="shared" si="8"/>
        <v>8.6359709127464199E-2</v>
      </c>
      <c r="J59">
        <f t="shared" si="1"/>
        <v>0.122455731261635</v>
      </c>
      <c r="K59">
        <f t="shared" si="2"/>
        <v>0.108760669417792</v>
      </c>
      <c r="L59">
        <f t="shared" si="3"/>
        <v>7.7803124132384202E-2</v>
      </c>
      <c r="M59">
        <f t="shared" si="4"/>
        <v>8.3339013069391704E-2</v>
      </c>
    </row>
    <row r="60" spans="2:13" x14ac:dyDescent="0.25">
      <c r="B60">
        <f t="shared" si="5"/>
        <v>4.9939463969971801E-2</v>
      </c>
      <c r="C60">
        <f t="shared" si="6"/>
        <v>0.15211300970969599</v>
      </c>
      <c r="D60">
        <f t="shared" si="7"/>
        <v>0.16963347828849501</v>
      </c>
      <c r="E60">
        <f t="shared" si="8"/>
        <v>0.17786945733435899</v>
      </c>
      <c r="J60">
        <f t="shared" si="1"/>
        <v>7.7374171214587506E-2</v>
      </c>
      <c r="K60">
        <f t="shared" si="2"/>
        <v>0.103806053623826</v>
      </c>
      <c r="L60">
        <f t="shared" si="3"/>
        <v>9.7446021659578205E-2</v>
      </c>
      <c r="M60">
        <f t="shared" si="4"/>
        <v>7.5612786034084001E-2</v>
      </c>
    </row>
    <row r="61" spans="2:13" x14ac:dyDescent="0.25">
      <c r="B61">
        <f>B9</f>
        <v>7.2834996639659005E-2</v>
      </c>
      <c r="C61">
        <f>B15</f>
        <v>0.12143900739409599</v>
      </c>
      <c r="D61">
        <f>B21</f>
        <v>0.12457971783850801</v>
      </c>
      <c r="E61">
        <f>B27</f>
        <v>0.13887189768529901</v>
      </c>
      <c r="J61">
        <f>D9</f>
        <v>9.6019013927122296E-2</v>
      </c>
      <c r="K61">
        <f>D15</f>
        <v>7.5161312923779006E-2</v>
      </c>
      <c r="L61">
        <f>D21</f>
        <v>9.6770003658127601E-2</v>
      </c>
      <c r="M61">
        <f>D27</f>
        <v>8.4724893457956404E-2</v>
      </c>
    </row>
    <row r="67" spans="1:14" x14ac:dyDescent="0.25">
      <c r="B67">
        <f>AVERAGE(B56:B61)</f>
        <v>6.4127334510091435E-2</v>
      </c>
      <c r="C67">
        <f>AVERAGE(C56:C61)</f>
        <v>0.15361006551210316</v>
      </c>
      <c r="D67">
        <f>AVERAGE(D56:D61)</f>
        <v>0.13973737027554126</v>
      </c>
      <c r="E67">
        <f>AVERAGE(E56:E61)</f>
        <v>0.14087395086766519</v>
      </c>
      <c r="F67">
        <f>AVERAGE(B56:E61)</f>
        <v>0.1245871802913503</v>
      </c>
      <c r="J67">
        <f>AVERAGE(J56:J61)</f>
        <v>0.1118963623517803</v>
      </c>
      <c r="K67">
        <f>AVERAGE(K56:K61)</f>
        <v>9.8309526792686397E-2</v>
      </c>
      <c r="L67">
        <f>AVERAGE(L56:L61)</f>
        <v>8.6964736099044981E-2</v>
      </c>
      <c r="M67">
        <f>AVERAGE(M56:M61)</f>
        <v>7.5069443658724325E-2</v>
      </c>
      <c r="N67">
        <f>AVERAGE(J56:M61)</f>
        <v>9.3060017225558997E-2</v>
      </c>
    </row>
    <row r="68" spans="1:14" x14ac:dyDescent="0.25">
      <c r="F68">
        <f>(B67-F67)^2+(C67-F67)^2+(D67-F67)^2+(E67-F67)^2</f>
        <v>4.992507970793196E-3</v>
      </c>
      <c r="N68">
        <f>(J67-N67)^2+(K67-N67)^2+(L67-N67)^2+(M67-N67)^2</f>
        <v>7.4317843768441155E-4</v>
      </c>
    </row>
    <row r="70" spans="1:14" x14ac:dyDescent="0.25">
      <c r="B70" t="s">
        <v>36</v>
      </c>
      <c r="J70" t="s">
        <v>36</v>
      </c>
    </row>
    <row r="72" spans="1:14" ht="15.75" thickBot="1" x14ac:dyDescent="0.3">
      <c r="B72" t="s">
        <v>37</v>
      </c>
      <c r="J72" t="s">
        <v>37</v>
      </c>
    </row>
    <row r="73" spans="1:14" x14ac:dyDescent="0.25">
      <c r="B73" s="3" t="s">
        <v>38</v>
      </c>
      <c r="C73" s="3" t="s">
        <v>39</v>
      </c>
      <c r="D73" s="3" t="s">
        <v>40</v>
      </c>
      <c r="E73" s="3" t="s">
        <v>41</v>
      </c>
      <c r="F73" s="3" t="s">
        <v>42</v>
      </c>
      <c r="J73" s="3" t="s">
        <v>38</v>
      </c>
      <c r="K73" s="3" t="s">
        <v>39</v>
      </c>
      <c r="L73" s="3" t="s">
        <v>40</v>
      </c>
      <c r="M73" s="3" t="s">
        <v>41</v>
      </c>
      <c r="N73" s="3" t="s">
        <v>42</v>
      </c>
    </row>
    <row r="74" spans="1:14" x14ac:dyDescent="0.25">
      <c r="B74" s="1" t="s">
        <v>67</v>
      </c>
      <c r="C74" s="1">
        <f>COUNT(B56:B65)</f>
        <v>6</v>
      </c>
      <c r="D74" s="1">
        <f>SUM(B56:B65)</f>
        <v>0.38476400706054859</v>
      </c>
      <c r="E74" s="1">
        <f>AVERAGE(B56:B65)</f>
        <v>6.4127334510091435E-2</v>
      </c>
      <c r="F74" s="1">
        <f>VAR(B56:B65)</f>
        <v>2.7141868178414341E-4</v>
      </c>
      <c r="J74" s="1">
        <v>0.19901299874806</v>
      </c>
      <c r="K74" s="1">
        <f>COUNT(J56:J67)</f>
        <v>7</v>
      </c>
      <c r="L74" s="1">
        <f>SUM(J56:J65)</f>
        <v>0.67137817411068179</v>
      </c>
      <c r="M74" s="1">
        <f>AVERAGE(J56:J65)</f>
        <v>0.1118963623517803</v>
      </c>
      <c r="N74" s="1">
        <f>VAR(J56:J65)</f>
        <v>4.1842999594428055E-4</v>
      </c>
    </row>
    <row r="75" spans="1:14" x14ac:dyDescent="0.25">
      <c r="B75" s="1" t="s">
        <v>68</v>
      </c>
      <c r="C75" s="1">
        <f>COUNT(C56:C65)</f>
        <v>6</v>
      </c>
      <c r="D75" s="1">
        <f>SUM(C56:C65)</f>
        <v>0.92166039307261893</v>
      </c>
      <c r="E75" s="1">
        <f>AVERAGE(C56:C65)</f>
        <v>0.15361006551210316</v>
      </c>
      <c r="F75" s="1">
        <f>VAR(C56:C65)</f>
        <v>2.8656910893370248E-3</v>
      </c>
      <c r="J75" s="1">
        <v>9.9016168504123397E-2</v>
      </c>
      <c r="K75" s="1">
        <f>COUNT(K56:K67)</f>
        <v>7</v>
      </c>
      <c r="L75" s="1">
        <f>SUM(K56:K65)</f>
        <v>0.58985716075611838</v>
      </c>
      <c r="M75" s="1">
        <f>AVERAGE(K56:K65)</f>
        <v>9.8309526792686397E-2</v>
      </c>
      <c r="N75" s="1">
        <f>VAR(K56:K65)</f>
        <v>2.5258469364884131E-4</v>
      </c>
    </row>
    <row r="76" spans="1:14" x14ac:dyDescent="0.25">
      <c r="B76" s="1" t="s">
        <v>69</v>
      </c>
      <c r="C76" s="1">
        <f>COUNT(D56:D65)</f>
        <v>6</v>
      </c>
      <c r="D76" s="1">
        <f>SUM(D56:D65)</f>
        <v>0.83842422165324759</v>
      </c>
      <c r="E76" s="1">
        <f>AVERAGE(D56:D65)</f>
        <v>0.13973737027554126</v>
      </c>
      <c r="F76" s="1">
        <f>VAR(D56:D65)</f>
        <v>2.3661305600802957E-3</v>
      </c>
      <c r="G76">
        <f>VAR(D56:D67)</f>
        <v>1.9717754667335822E-3</v>
      </c>
      <c r="J76" s="1">
        <v>0.108622099235412</v>
      </c>
      <c r="K76" s="1">
        <f>COUNT(L56:L67)</f>
        <v>7</v>
      </c>
      <c r="L76" s="1">
        <f>SUM(L56:L65)</f>
        <v>0.52178841659426989</v>
      </c>
      <c r="M76" s="1">
        <f>AVERAGE(L56:L65)</f>
        <v>8.6964736099044981E-2</v>
      </c>
      <c r="N76" s="1">
        <f>VAR(L56:L65)</f>
        <v>7.1820564597663245E-5</v>
      </c>
    </row>
    <row r="77" spans="1:14" ht="15.75" thickBot="1" x14ac:dyDescent="0.3">
      <c r="B77" s="2" t="s">
        <v>70</v>
      </c>
      <c r="C77" s="2">
        <f>COUNT(E56:E65)</f>
        <v>6</v>
      </c>
      <c r="D77" s="2">
        <f>SUM(E56:E65)</f>
        <v>0.84524370520599112</v>
      </c>
      <c r="E77" s="2">
        <f>AVERAGE(E56:E65)</f>
        <v>0.14087395086766519</v>
      </c>
      <c r="F77" s="2">
        <f>VAR(E56:E65)</f>
        <v>9.6788053577851201E-4</v>
      </c>
      <c r="J77" s="2">
        <v>0.13220864436010199</v>
      </c>
      <c r="K77" s="2">
        <f>COUNT(M56:M67)</f>
        <v>7</v>
      </c>
      <c r="L77" s="2">
        <f>SUM(M56:M65)</f>
        <v>0.45041666195234592</v>
      </c>
      <c r="M77" s="2">
        <f>AVERAGE(M56:M65)</f>
        <v>7.5069443658724325E-2</v>
      </c>
      <c r="N77" s="2">
        <f>VAR(M56:M65)</f>
        <v>9.5154108295607281E-5</v>
      </c>
    </row>
    <row r="79" spans="1:14" x14ac:dyDescent="0.25">
      <c r="A79" t="s">
        <v>71</v>
      </c>
      <c r="B79">
        <f>IF(B56,(B56-E74)^2,"")</f>
        <v>2.3545178034806069E-6</v>
      </c>
      <c r="C79">
        <f>IF(C56,(C56-E75)^2,"")</f>
        <v>2.8222868338743613E-3</v>
      </c>
      <c r="D79">
        <f>IF(D56,(D56-E76)^2,"")</f>
        <v>1.54768154323299E-3</v>
      </c>
      <c r="E79">
        <f>IF(E56,(E56-E77)^2,"")</f>
        <v>2.0184935570590287E-5</v>
      </c>
      <c r="J79">
        <f>IF(J56,(J56-M74)^2,"")</f>
        <v>1.4477135460890385E-4</v>
      </c>
      <c r="K79">
        <f>IF(K56,(K56-M75)^2,"")</f>
        <v>2.4908026001742333E-4</v>
      </c>
      <c r="L79">
        <f>IF(L56,(L56-M76)^2,"")</f>
        <v>5.5925712327532481E-5</v>
      </c>
      <c r="M79">
        <f>IF(M56,(M56-M77)^2,"")</f>
        <v>2.8848970718166109E-5</v>
      </c>
    </row>
    <row r="80" spans="1:14" x14ac:dyDescent="0.25">
      <c r="B80">
        <f>IF(B57,(B57-E74)^2,"")</f>
        <v>2.4375614339190604E-4</v>
      </c>
      <c r="C80">
        <f>IF(C57,(C57-E75)^2,"")</f>
        <v>2.7111408007351166E-4</v>
      </c>
      <c r="D80">
        <f>IF(D57,(D57-E76)^2,"")</f>
        <v>3.6212241558229406E-3</v>
      </c>
      <c r="E80">
        <f>IF(E57,(E57-E77)^2,"")</f>
        <v>4.3950049024174922E-4</v>
      </c>
      <c r="J80">
        <f>IF(J57,(J57-M74)^2,"")</f>
        <v>1.5047098910360708E-4</v>
      </c>
      <c r="K80">
        <f>IF(K57,(K57-M75)^2,"")</f>
        <v>2.9049557498170644E-5</v>
      </c>
      <c r="L80">
        <f>IF(L57,(L57-M76)^2,"")</f>
        <v>1.3241298140732279E-5</v>
      </c>
      <c r="M80">
        <f>IF(M57,(M57-M77)^2,"")</f>
        <v>2.7323104991919923E-4</v>
      </c>
    </row>
    <row r="81" spans="1:16" x14ac:dyDescent="0.25">
      <c r="B81">
        <f>IF(B58,(B58-E74)^2,"")</f>
        <v>8.0155188804820676E-4</v>
      </c>
      <c r="C81">
        <f>IF(C58,(C58-F75)^2,"")</f>
        <v>6.1532089492811672E-2</v>
      </c>
      <c r="D81">
        <f>IF(D58,(D58-E76)^2,"")</f>
        <v>5.4125858700495594E-3</v>
      </c>
      <c r="E81">
        <f>IF(E58,(E58-E77)^2,"")</f>
        <v>3.5238984898912958E-5</v>
      </c>
      <c r="J81">
        <f>IF(J58,(J58-M74)^2,"")</f>
        <v>2.4153549032361005E-4</v>
      </c>
      <c r="K81">
        <f>IF(K58,(K58-N75)^2,"")</f>
        <v>1.3374922300987665E-2</v>
      </c>
      <c r="L81">
        <f>IF(L58,(L58-M76)^2,"")</f>
        <v>5.9785749150288548E-11</v>
      </c>
      <c r="M81">
        <f>IF(M58,(M58-M77)^2,"")</f>
        <v>1.1781810840468324E-5</v>
      </c>
    </row>
    <row r="82" spans="1:16" x14ac:dyDescent="0.25">
      <c r="B82">
        <f>IF(B59,(B59-E74)^2,"")</f>
        <v>3.2311809451219543E-5</v>
      </c>
      <c r="C82">
        <f>IF(C59,(C59-E75)^2,"")</f>
        <v>7.2816215146059566E-4</v>
      </c>
      <c r="D82">
        <f>IF(D59,(D59-E76)^2,"")</f>
        <v>1.2562952957189934E-4</v>
      </c>
      <c r="E82">
        <f>IF(E59,(E59-E77)^2,"")</f>
        <v>2.9718025525090719E-3</v>
      </c>
      <c r="J82">
        <f>IF(J59,(J59-M74)^2,"")</f>
        <v>1.1150027177440613E-4</v>
      </c>
      <c r="K82">
        <f>IF(K59,(K59-M75)^2,"")</f>
        <v>1.0922638217029923E-4</v>
      </c>
      <c r="L82">
        <f>IF(L59,(L59-M76)^2,"")</f>
        <v>8.3935133827661994E-5</v>
      </c>
      <c r="M82">
        <f>IF(M59,(M59-M77)^2,"")</f>
        <v>6.838577823784563E-5</v>
      </c>
    </row>
    <row r="83" spans="1:16" x14ac:dyDescent="0.25">
      <c r="B83">
        <f>IF(B60,(B60-E74)^2,"")</f>
        <v>2.0129567046319461E-4</v>
      </c>
      <c r="C83">
        <f>IF(C60,(C60-E75)^2,"")</f>
        <v>2.2411760755209625E-6</v>
      </c>
      <c r="D83">
        <f>IF(D60,(D60-E76)^2,"")</f>
        <v>8.9377727432219767E-4</v>
      </c>
      <c r="E83">
        <f>IF(E60,(E60-E77)^2,"")</f>
        <v>1.3686674987271833E-3</v>
      </c>
      <c r="J83">
        <f>IF(J60,(J60-M74)^2,"")</f>
        <v>1.1917816809128726E-3</v>
      </c>
      <c r="K83">
        <f>IF(K60,(K60-M75)^2,"")</f>
        <v>3.0211807205437569E-5</v>
      </c>
      <c r="L83">
        <f>IF(L60,(L60-M76)^2,"")</f>
        <v>1.0985734700144226E-4</v>
      </c>
      <c r="M83">
        <f>IF(M60,(M60-M77)^2,"")</f>
        <v>2.9522093686149516E-7</v>
      </c>
    </row>
    <row r="84" spans="1:16" x14ac:dyDescent="0.25">
      <c r="B84">
        <f>IF(B61,(B61-E74)^2)</f>
        <v>7.5823379762705233E-5</v>
      </c>
      <c r="C84">
        <f>IF(C61,(C61-E75)^2)</f>
        <v>1.0349769804321946E-3</v>
      </c>
      <c r="D84">
        <f>IF(D61,(D61-E76)^2)</f>
        <v>2.2975442740190004E-4</v>
      </c>
      <c r="E84">
        <f>IF(E61,(E61-E77)^2)</f>
        <v>4.0082169450225539E-6</v>
      </c>
      <c r="J84">
        <f>IF(J61,(J61-M74)^2)</f>
        <v>2.5209019299798994E-4</v>
      </c>
      <c r="K84">
        <f>IF(K61,(K61-M75)^2)</f>
        <v>5.3583980532067655E-4</v>
      </c>
      <c r="L84">
        <f>IF(L61,(L61-M76)^2)</f>
        <v>9.6143271905198041E-5</v>
      </c>
      <c r="M84">
        <f>IF(M61,(M61-M77)^2)</f>
        <v>9.3227710825490815E-5</v>
      </c>
    </row>
    <row r="85" spans="1:16" x14ac:dyDescent="0.25">
      <c r="B85" t="str">
        <f>IF(B62,(B62-E74)^2,"")</f>
        <v/>
      </c>
      <c r="C85" t="str">
        <f>IF(C62,(C62-E75)^2,"")</f>
        <v/>
      </c>
      <c r="D85" t="str">
        <f>IF(D62,(D62-E76)^2,"")</f>
        <v/>
      </c>
      <c r="E85" t="str">
        <f t="shared" ref="E85" si="9">IF(E62,(E62-H74)^2,"")</f>
        <v/>
      </c>
      <c r="J85" t="str">
        <f>IF(J62,(J62-M74)^2,"")</f>
        <v/>
      </c>
      <c r="K85" t="str">
        <f>IF(K62,(K62-M75)^2,"")</f>
        <v/>
      </c>
      <c r="L85" t="str">
        <f>IF(L62,(L62-M76)^2,"")</f>
        <v/>
      </c>
      <c r="M85" t="str">
        <f t="shared" ref="M85" si="10">IF(M62,(M62-P74)^2,"")</f>
        <v/>
      </c>
    </row>
    <row r="86" spans="1:16" x14ac:dyDescent="0.25">
      <c r="B86" t="str">
        <f>IF(B63,(B63-E74)^2,"")</f>
        <v/>
      </c>
      <c r="C86" t="str">
        <f>IF(C63,(C63-E75)^2,"")</f>
        <v/>
      </c>
      <c r="D86" t="str">
        <f>IF(D63,(D63-E76)^2,"")</f>
        <v/>
      </c>
      <c r="E86" t="str">
        <f t="shared" ref="E86" si="11">IF(E63,(E63-H74)^2,"")</f>
        <v/>
      </c>
    </row>
    <row r="87" spans="1:16" x14ac:dyDescent="0.25">
      <c r="B87" t="str">
        <f>IF(B66,(B66-E74)^2,"")</f>
        <v/>
      </c>
      <c r="C87" t="str">
        <f>IF(C66,(C66-E75)^2,"")</f>
        <v/>
      </c>
      <c r="D87" t="str">
        <f>IF(D66,(D66-E76)^2,"")</f>
        <v/>
      </c>
      <c r="E87" t="str">
        <f t="shared" ref="E87" si="12">IF(E66,(E66-H74)^2,"")</f>
        <v/>
      </c>
      <c r="K87">
        <f>SUM(J79:M84)</f>
        <v>1.725535345738741E-2</v>
      </c>
    </row>
    <row r="88" spans="1:16" x14ac:dyDescent="0.25">
      <c r="B88">
        <f>IF(B67,(B67-E74)^2,"")</f>
        <v>0</v>
      </c>
      <c r="C88">
        <f>IF(C67,(C67-E75)^2,"")</f>
        <v>0</v>
      </c>
      <c r="D88">
        <f>IF(D67,(D67-E76)^2,"")</f>
        <v>0</v>
      </c>
      <c r="E88">
        <f>IF(E67,(E67-H74)^2,"")</f>
        <v>1.9845470033065346E-2</v>
      </c>
    </row>
    <row r="90" spans="1:16" ht="15.75" thickBot="1" x14ac:dyDescent="0.3">
      <c r="B90" t="s">
        <v>43</v>
      </c>
      <c r="J90" t="s">
        <v>43</v>
      </c>
    </row>
    <row r="91" spans="1:16" x14ac:dyDescent="0.25">
      <c r="B91" s="3" t="s">
        <v>44</v>
      </c>
      <c r="C91" s="3" t="s">
        <v>45</v>
      </c>
      <c r="D91" s="3" t="s">
        <v>19</v>
      </c>
      <c r="E91" s="3" t="s">
        <v>46</v>
      </c>
      <c r="F91" s="3" t="s">
        <v>47</v>
      </c>
      <c r="G91" s="3" t="s">
        <v>48</v>
      </c>
      <c r="H91" s="3" t="s">
        <v>49</v>
      </c>
      <c r="J91" s="3" t="s">
        <v>44</v>
      </c>
      <c r="K91" s="3" t="s">
        <v>45</v>
      </c>
      <c r="L91" s="3" t="s">
        <v>19</v>
      </c>
      <c r="M91" s="3" t="s">
        <v>46</v>
      </c>
      <c r="N91" s="3" t="s">
        <v>47</v>
      </c>
      <c r="O91" s="3" t="s">
        <v>48</v>
      </c>
      <c r="P91" s="3" t="s">
        <v>49</v>
      </c>
    </row>
    <row r="92" spans="1:16" x14ac:dyDescent="0.25">
      <c r="A92">
        <f>SUM(B79:E84)</f>
        <v>8.4418019602942609E-2</v>
      </c>
      <c r="B92" s="1" t="s">
        <v>50</v>
      </c>
      <c r="C92" s="1">
        <v>4.6037618554236196E-3</v>
      </c>
      <c r="D92" s="1">
        <f>COUNT(B56:E56)-1</f>
        <v>3</v>
      </c>
      <c r="E92" s="1">
        <v>1.5345872851412065E-3</v>
      </c>
      <c r="F92" s="1">
        <v>3.2185466927585793</v>
      </c>
      <c r="G92" s="1">
        <v>5.0882451744482082E-2</v>
      </c>
      <c r="H92" s="1">
        <v>3.2388715174535854</v>
      </c>
      <c r="J92" s="1" t="s">
        <v>50</v>
      </c>
      <c r="K92" s="1">
        <v>5.0557649297536898E-3</v>
      </c>
      <c r="L92" s="1">
        <v>3</v>
      </c>
      <c r="M92" s="1">
        <v>1.6852549765845632E-3</v>
      </c>
      <c r="N92" s="1">
        <v>1.9415424582649545</v>
      </c>
      <c r="O92" s="1">
        <v>0.16360163993027468</v>
      </c>
      <c r="P92" s="1">
        <v>3.2388715174535854</v>
      </c>
    </row>
    <row r="93" spans="1:16" x14ac:dyDescent="0.25">
      <c r="B93" s="1" t="s">
        <v>51</v>
      </c>
      <c r="C93" s="1">
        <v>7.6287215647677523E-3</v>
      </c>
      <c r="D93" s="1">
        <f>COUNT(B56:E67)-COUNT(B56:E56)</f>
        <v>24</v>
      </c>
      <c r="E93" s="1">
        <v>4.7679509779798452E-4</v>
      </c>
      <c r="F93" s="1"/>
      <c r="G93" s="1"/>
      <c r="H93" s="1"/>
      <c r="J93" s="1" t="s">
        <v>51</v>
      </c>
      <c r="K93" s="1">
        <v>1.3887968048584045E-2</v>
      </c>
      <c r="L93" s="1">
        <v>16</v>
      </c>
      <c r="M93" s="1">
        <v>8.6799800303650283E-4</v>
      </c>
      <c r="N93" s="1"/>
      <c r="O93" s="1"/>
      <c r="P93" s="1"/>
    </row>
    <row r="94" spans="1:16" x14ac:dyDescent="0.25"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1:16" ht="15.75" thickBot="1" x14ac:dyDescent="0.3">
      <c r="B95" s="2" t="s">
        <v>52</v>
      </c>
      <c r="C95" s="2">
        <f>SUM(C92:C93)</f>
        <v>1.2232483420191372E-2</v>
      </c>
      <c r="D95" s="2">
        <f>SUM(D92:D93)</f>
        <v>27</v>
      </c>
      <c r="E95" s="2"/>
      <c r="F95" s="2"/>
      <c r="G95" s="2"/>
      <c r="H95" s="2"/>
      <c r="J95" s="2" t="s">
        <v>52</v>
      </c>
      <c r="K95" s="2">
        <v>1.8943732978337735E-2</v>
      </c>
      <c r="L95" s="2">
        <v>19</v>
      </c>
      <c r="M95" s="2"/>
      <c r="N95" s="2"/>
      <c r="O95" s="2"/>
      <c r="P95" s="2"/>
    </row>
    <row r="96" spans="1:16" x14ac:dyDescent="0.25"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2:16" x14ac:dyDescent="0.25"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2:16" x14ac:dyDescent="0.25"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103" spans="2:16" x14ac:dyDescent="0.25">
      <c r="B103" t="s">
        <v>54</v>
      </c>
      <c r="J103" t="s">
        <v>54</v>
      </c>
    </row>
    <row r="104" spans="2:16" ht="15.75" thickBot="1" x14ac:dyDescent="0.3"/>
    <row r="105" spans="2:16" x14ac:dyDescent="0.25">
      <c r="B105" s="3"/>
      <c r="C105" s="3" t="s">
        <v>55</v>
      </c>
      <c r="D105" s="3" t="s">
        <v>56</v>
      </c>
      <c r="J105" s="3"/>
      <c r="K105" s="3" t="s">
        <v>55</v>
      </c>
      <c r="L105" s="3" t="s">
        <v>56</v>
      </c>
    </row>
    <row r="106" spans="2:16" x14ac:dyDescent="0.25">
      <c r="B106" s="1" t="s">
        <v>57</v>
      </c>
      <c r="C106" s="1">
        <f>AVERAGE(B56:B61)</f>
        <v>6.4127334510091435E-2</v>
      </c>
      <c r="D106" s="1">
        <f>AVERAGE(C56:C61)</f>
        <v>0.15361006551210316</v>
      </c>
      <c r="J106" s="1" t="s">
        <v>57</v>
      </c>
      <c r="K106" s="1">
        <f>AVERAGE(J56:J61)</f>
        <v>0.1118963623517803</v>
      </c>
      <c r="L106" s="1">
        <f>AVERAGE(K56:K61)</f>
        <v>9.8309526792686397E-2</v>
      </c>
    </row>
    <row r="107" spans="2:16" x14ac:dyDescent="0.25">
      <c r="B107" s="1" t="s">
        <v>42</v>
      </c>
      <c r="C107" s="1">
        <f>STDEV(B56:B61)^2</f>
        <v>2.7141868178414341E-4</v>
      </c>
      <c r="D107" s="1">
        <f>STDEV(C56:C61)^2</f>
        <v>2.8656910893370248E-3</v>
      </c>
      <c r="J107" s="1" t="s">
        <v>42</v>
      </c>
      <c r="K107" s="1">
        <f>STDEV(J56:J61)^2</f>
        <v>4.184299959442805E-4</v>
      </c>
      <c r="L107" s="1">
        <f>STDEV(K56:K61)^2</f>
        <v>2.5258469364884131E-4</v>
      </c>
    </row>
    <row r="108" spans="2:16" x14ac:dyDescent="0.25">
      <c r="B108" s="1" t="s">
        <v>58</v>
      </c>
      <c r="C108" s="1">
        <f>COUNT(B56:B61)</f>
        <v>6</v>
      </c>
      <c r="D108" s="1">
        <f>COUNT(C56:C61)</f>
        <v>6</v>
      </c>
      <c r="J108" s="1" t="s">
        <v>58</v>
      </c>
      <c r="K108" s="1">
        <f>COUNT(J56:J61)</f>
        <v>6</v>
      </c>
      <c r="L108" s="1">
        <f>COUNT(K56:K61)</f>
        <v>6</v>
      </c>
    </row>
    <row r="109" spans="2:16" x14ac:dyDescent="0.25">
      <c r="B109" s="1" t="s">
        <v>59</v>
      </c>
      <c r="C109" s="1">
        <f>((C108-1)*C107+(D108-1)*D107)/(C108+D108-2)</f>
        <v>1.5685548855605841E-3</v>
      </c>
      <c r="D109" s="1"/>
      <c r="J109" s="1" t="s">
        <v>59</v>
      </c>
      <c r="K109" s="1">
        <f>((K108-1)*K107+(L108-1)*L107)/(K108+L108-2)</f>
        <v>3.355073447965609E-4</v>
      </c>
      <c r="L109" s="1"/>
    </row>
    <row r="110" spans="2:16" x14ac:dyDescent="0.25">
      <c r="B110" s="1" t="s">
        <v>60</v>
      </c>
      <c r="C110" s="1">
        <v>0</v>
      </c>
      <c r="D110" s="1"/>
      <c r="J110" s="1" t="s">
        <v>60</v>
      </c>
      <c r="K110" s="1">
        <v>0</v>
      </c>
      <c r="L110" s="1"/>
    </row>
    <row r="111" spans="2:16" x14ac:dyDescent="0.25">
      <c r="B111" s="1" t="s">
        <v>19</v>
      </c>
      <c r="C111" s="1">
        <f>C108+D108-2</f>
        <v>10</v>
      </c>
      <c r="D111" s="1"/>
      <c r="J111" s="1" t="s">
        <v>19</v>
      </c>
      <c r="K111" s="1">
        <f>K108+L108-2</f>
        <v>10</v>
      </c>
      <c r="L111" s="1"/>
    </row>
    <row r="112" spans="2:16" x14ac:dyDescent="0.25">
      <c r="B112" s="1" t="s">
        <v>61</v>
      </c>
      <c r="C112" s="1">
        <v>1.5656502562369801</v>
      </c>
      <c r="D112" s="1">
        <f>(C106-D106)/SQRT(C109*(1/C108+1/D108))</f>
        <v>-3.9133617671859224</v>
      </c>
      <c r="J112" s="1" t="s">
        <v>61</v>
      </c>
      <c r="K112" s="1">
        <v>1.5656502562369801</v>
      </c>
      <c r="L112" s="1">
        <f>(K106-L106)/SQRT(K109*(1/K108+1/L108))</f>
        <v>1.2847775243538921</v>
      </c>
    </row>
    <row r="113" spans="2:13" x14ac:dyDescent="0.25">
      <c r="B113" s="1" t="s">
        <v>62</v>
      </c>
      <c r="C113" s="1">
        <v>7.4249286055564079E-2</v>
      </c>
      <c r="D113" s="1"/>
      <c r="J113" s="1" t="s">
        <v>62</v>
      </c>
      <c r="K113" s="1">
        <v>7.4249286055564079E-2</v>
      </c>
      <c r="L113" s="1"/>
    </row>
    <row r="114" spans="2:13" x14ac:dyDescent="0.25">
      <c r="B114" s="1" t="s">
        <v>63</v>
      </c>
      <c r="C114" s="1">
        <v>2.6337669157115977</v>
      </c>
      <c r="D114" s="1"/>
      <c r="J114" s="1" t="s">
        <v>63</v>
      </c>
      <c r="K114" s="1">
        <v>2.6337669157115977</v>
      </c>
      <c r="L114" s="1"/>
    </row>
    <row r="115" spans="2:13" x14ac:dyDescent="0.25">
      <c r="B115" s="1" t="s">
        <v>64</v>
      </c>
      <c r="C115" s="1">
        <v>0.14849857211112816</v>
      </c>
      <c r="D115" s="1"/>
      <c r="J115" s="1" t="s">
        <v>64</v>
      </c>
      <c r="K115" s="1">
        <v>0.14849857211112816</v>
      </c>
      <c r="L115" s="1"/>
    </row>
    <row r="116" spans="2:13" ht="15.75" thickBot="1" x14ac:dyDescent="0.3">
      <c r="B116" s="2" t="s">
        <v>65</v>
      </c>
      <c r="C116" s="2">
        <v>3.0382433341283068</v>
      </c>
      <c r="D116" s="2"/>
      <c r="J116" s="2" t="s">
        <v>65</v>
      </c>
      <c r="K116" s="2">
        <v>3.0382433341283068</v>
      </c>
      <c r="L116" s="2"/>
    </row>
    <row r="118" spans="2:13" x14ac:dyDescent="0.25">
      <c r="C118" t="s">
        <v>54</v>
      </c>
      <c r="K118" t="s">
        <v>54</v>
      </c>
    </row>
    <row r="119" spans="2:13" ht="15.75" thickBot="1" x14ac:dyDescent="0.3"/>
    <row r="120" spans="2:13" x14ac:dyDescent="0.25">
      <c r="C120" s="3"/>
      <c r="D120" s="3" t="s">
        <v>55</v>
      </c>
      <c r="E120" s="3" t="s">
        <v>56</v>
      </c>
      <c r="K120" s="3"/>
      <c r="L120" s="3" t="s">
        <v>55</v>
      </c>
      <c r="M120" s="3" t="s">
        <v>56</v>
      </c>
    </row>
    <row r="121" spans="2:13" x14ac:dyDescent="0.25">
      <c r="C121" s="1" t="s">
        <v>57</v>
      </c>
      <c r="D121" s="1">
        <f>AVERAGE(B56:B61)</f>
        <v>6.4127334510091435E-2</v>
      </c>
      <c r="E121" s="1">
        <f>AVERAGE(D56:D61)</f>
        <v>0.13973737027554126</v>
      </c>
      <c r="K121" s="1" t="s">
        <v>57</v>
      </c>
      <c r="L121" s="1">
        <f>AVERAGE(J56:J61)</f>
        <v>0.1118963623517803</v>
      </c>
      <c r="M121" s="1">
        <f>AVERAGE(L56:L61)</f>
        <v>8.6964736099044981E-2</v>
      </c>
    </row>
    <row r="122" spans="2:13" x14ac:dyDescent="0.25">
      <c r="C122" s="1" t="s">
        <v>42</v>
      </c>
      <c r="D122" s="1">
        <f>STDEV(B56:B61)^2</f>
        <v>2.7141868178414341E-4</v>
      </c>
      <c r="E122" s="1">
        <f>STDEV(D56:D61)^2</f>
        <v>2.3661305600802957E-3</v>
      </c>
      <c r="K122" s="1" t="s">
        <v>42</v>
      </c>
      <c r="L122" s="1">
        <f>STDEV(J56:J61)^2</f>
        <v>4.184299959442805E-4</v>
      </c>
      <c r="M122" s="1">
        <f>STDEV(L56:L61)^2</f>
        <v>7.1820564597663245E-5</v>
      </c>
    </row>
    <row r="123" spans="2:13" x14ac:dyDescent="0.25">
      <c r="C123" s="1" t="s">
        <v>58</v>
      </c>
      <c r="D123" s="1">
        <v>6</v>
      </c>
      <c r="E123" s="1">
        <f>COUNT(D56:D61)</f>
        <v>6</v>
      </c>
      <c r="K123" s="1" t="s">
        <v>58</v>
      </c>
      <c r="L123" s="1">
        <v>6</v>
      </c>
      <c r="M123" s="1">
        <f>COUNT(L56:L61)</f>
        <v>6</v>
      </c>
    </row>
    <row r="124" spans="2:13" x14ac:dyDescent="0.25">
      <c r="C124" s="1" t="s">
        <v>59</v>
      </c>
      <c r="D124" s="1">
        <f>((D123-1)*D122+(E123-1)*E122)/(C108+D108-2)</f>
        <v>1.3187746209322195E-3</v>
      </c>
      <c r="E124" s="1"/>
      <c r="K124" s="1" t="s">
        <v>59</v>
      </c>
      <c r="L124" s="1">
        <f>((L123-1)*L122+(M123-1)*M122)/(K108+L108-2)</f>
        <v>2.4512528027097191E-4</v>
      </c>
      <c r="M124" s="1"/>
    </row>
    <row r="125" spans="2:13" x14ac:dyDescent="0.25">
      <c r="C125" s="1" t="s">
        <v>60</v>
      </c>
      <c r="D125" s="1">
        <v>0</v>
      </c>
      <c r="E125" s="1"/>
      <c r="K125" s="1" t="s">
        <v>60</v>
      </c>
      <c r="L125" s="1">
        <v>0</v>
      </c>
      <c r="M125" s="1"/>
    </row>
    <row r="126" spans="2:13" x14ac:dyDescent="0.25">
      <c r="C126" s="1" t="s">
        <v>19</v>
      </c>
      <c r="D126" s="1">
        <f>D123+E123-2</f>
        <v>10</v>
      </c>
      <c r="E126" s="1"/>
      <c r="K126" s="1" t="s">
        <v>19</v>
      </c>
      <c r="L126" s="1">
        <f>L123+M123-2</f>
        <v>10</v>
      </c>
      <c r="M126" s="1"/>
    </row>
    <row r="127" spans="2:13" x14ac:dyDescent="0.25">
      <c r="C127" s="1" t="s">
        <v>61</v>
      </c>
      <c r="D127" s="1">
        <v>0.80571419543900014</v>
      </c>
      <c r="E127" s="1">
        <f>(D121-E121)/SQRT(D124*(1/D123+1/E123))</f>
        <v>-3.6062412807456776</v>
      </c>
      <c r="K127" s="1" t="s">
        <v>61</v>
      </c>
      <c r="L127" s="1">
        <v>0.80571419543900014</v>
      </c>
      <c r="M127" s="1">
        <f>(L121-M121)/SQRT(L124*(1/L123+1/M123))</f>
        <v>2.7581455688313983</v>
      </c>
    </row>
    <row r="128" spans="2:13" x14ac:dyDescent="0.25">
      <c r="C128" s="1" t="s">
        <v>62</v>
      </c>
      <c r="D128" s="1">
        <v>0.21957325660576332</v>
      </c>
      <c r="E128" s="1"/>
      <c r="K128" s="1" t="s">
        <v>62</v>
      </c>
      <c r="L128" s="1">
        <v>0.21957325660576332</v>
      </c>
      <c r="M128" s="1"/>
    </row>
    <row r="129" spans="3:14" x14ac:dyDescent="0.25">
      <c r="C129" s="1" t="s">
        <v>63</v>
      </c>
      <c r="D129" s="1">
        <v>2.6337669157115977</v>
      </c>
      <c r="E129" s="1"/>
      <c r="K129" s="1" t="s">
        <v>63</v>
      </c>
      <c r="L129" s="1">
        <v>2.6337669157115977</v>
      </c>
      <c r="M129" s="1"/>
    </row>
    <row r="130" spans="3:14" x14ac:dyDescent="0.25">
      <c r="C130" s="1" t="s">
        <v>64</v>
      </c>
      <c r="D130" s="1">
        <v>0.43914651321152665</v>
      </c>
      <c r="E130" s="1"/>
      <c r="K130" s="1" t="s">
        <v>64</v>
      </c>
      <c r="L130" s="1">
        <v>0.43914651321152665</v>
      </c>
      <c r="M130" s="1"/>
    </row>
    <row r="131" spans="3:14" ht="15.75" thickBot="1" x14ac:dyDescent="0.3">
      <c r="C131" s="2" t="s">
        <v>65</v>
      </c>
      <c r="D131" s="2">
        <v>3.0382433341283068</v>
      </c>
      <c r="E131" s="2"/>
      <c r="K131" s="2" t="s">
        <v>65</v>
      </c>
      <c r="L131" s="2">
        <v>3.0382433341283068</v>
      </c>
      <c r="M131" s="2"/>
    </row>
    <row r="133" spans="3:14" x14ac:dyDescent="0.25">
      <c r="D133" t="s">
        <v>54</v>
      </c>
      <c r="L133" t="s">
        <v>54</v>
      </c>
    </row>
    <row r="134" spans="3:14" ht="15.75" thickBot="1" x14ac:dyDescent="0.3"/>
    <row r="135" spans="3:14" x14ac:dyDescent="0.25">
      <c r="D135" s="3"/>
      <c r="E135" s="3" t="s">
        <v>55</v>
      </c>
      <c r="F135" s="3" t="s">
        <v>56</v>
      </c>
      <c r="L135" s="3"/>
      <c r="M135" s="3" t="s">
        <v>55</v>
      </c>
      <c r="N135" s="3" t="s">
        <v>56</v>
      </c>
    </row>
    <row r="136" spans="3:14" x14ac:dyDescent="0.25">
      <c r="D136" s="1" t="s">
        <v>57</v>
      </c>
      <c r="E136" s="1">
        <f>AVERAGE(B56:B61)</f>
        <v>6.4127334510091435E-2</v>
      </c>
      <c r="F136" s="1">
        <f>AVERAGE(E56:E61)</f>
        <v>0.14087395086766519</v>
      </c>
      <c r="L136" s="1" t="s">
        <v>57</v>
      </c>
      <c r="M136" s="1">
        <f>AVERAGE(J56:J61)</f>
        <v>0.1118963623517803</v>
      </c>
      <c r="N136" s="1">
        <f>AVERAGE(M56:M61)</f>
        <v>7.5069443658724325E-2</v>
      </c>
    </row>
    <row r="137" spans="3:14" x14ac:dyDescent="0.25">
      <c r="D137" s="1" t="s">
        <v>42</v>
      </c>
      <c r="E137" s="1">
        <f>STDEV(B56:B61)^2</f>
        <v>2.7141868178414341E-4</v>
      </c>
      <c r="F137" s="4">
        <f>STDEV(E56:E61)^2</f>
        <v>9.6788053577851201E-4</v>
      </c>
      <c r="L137" s="1" t="s">
        <v>42</v>
      </c>
      <c r="M137" s="1">
        <f>STDEV(J56:J61)^2</f>
        <v>4.184299959442805E-4</v>
      </c>
      <c r="N137" s="4">
        <f>STDEV(M56:M61)^2</f>
        <v>9.5154108295607268E-5</v>
      </c>
    </row>
    <row r="138" spans="3:14" x14ac:dyDescent="0.25">
      <c r="D138" s="1" t="s">
        <v>58</v>
      </c>
      <c r="E138" s="1">
        <f>COUNT(B56:B61)</f>
        <v>6</v>
      </c>
      <c r="F138" s="1">
        <f>COUNT(E56:E61)</f>
        <v>6</v>
      </c>
      <c r="L138" s="1" t="s">
        <v>58</v>
      </c>
      <c r="M138" s="1">
        <f>COUNT(J56:J61)</f>
        <v>6</v>
      </c>
      <c r="N138" s="1">
        <f>COUNT(M56:M61)</f>
        <v>6</v>
      </c>
    </row>
    <row r="139" spans="3:14" x14ac:dyDescent="0.25">
      <c r="D139" s="1" t="s">
        <v>59</v>
      </c>
      <c r="E139" s="1">
        <f>((E138-1)*E137+(E138-1)*F137)/(C108+D108-2)</f>
        <v>6.1964960878132765E-4</v>
      </c>
      <c r="F139" s="1"/>
      <c r="L139" s="1" t="s">
        <v>59</v>
      </c>
      <c r="M139" s="1">
        <f>((M138-1)*M137+(M138-1)*N137)/(K108+L108-2)</f>
        <v>2.5679205211994393E-4</v>
      </c>
      <c r="N139" s="1"/>
    </row>
    <row r="140" spans="3:14" x14ac:dyDescent="0.25">
      <c r="D140" s="1" t="s">
        <v>60</v>
      </c>
      <c r="E140" s="1">
        <v>0</v>
      </c>
      <c r="F140" s="1"/>
      <c r="L140" s="1" t="s">
        <v>60</v>
      </c>
      <c r="M140" s="1">
        <v>0</v>
      </c>
      <c r="N140" s="1"/>
    </row>
    <row r="141" spans="3:14" x14ac:dyDescent="0.25">
      <c r="D141" s="1" t="s">
        <v>19</v>
      </c>
      <c r="E141" s="1">
        <f>E138+F138-2</f>
        <v>10</v>
      </c>
      <c r="F141" s="1"/>
      <c r="L141" s="1" t="s">
        <v>19</v>
      </c>
      <c r="M141" s="1">
        <f>M138+N138-2</f>
        <v>10</v>
      </c>
      <c r="N141" s="1"/>
    </row>
    <row r="142" spans="3:14" x14ac:dyDescent="0.25">
      <c r="D142" s="1" t="s">
        <v>61</v>
      </c>
      <c r="E142" s="1">
        <v>3.8436914580427266</v>
      </c>
      <c r="F142" s="1">
        <f>(E136-F136)/SQRT(E139*(1/E138+1/F138))</f>
        <v>-5.3400678437048636</v>
      </c>
      <c r="L142" s="1" t="s">
        <v>61</v>
      </c>
      <c r="M142" s="1">
        <v>3.8436914580427266</v>
      </c>
      <c r="N142" s="1">
        <f>(M136-N136)/SQRT(M139*(1/M138+1/N138))</f>
        <v>3.9804779399591919</v>
      </c>
    </row>
    <row r="143" spans="3:14" x14ac:dyDescent="0.25">
      <c r="D143" s="1" t="s">
        <v>62</v>
      </c>
      <c r="E143" s="1">
        <v>1.6227332132215701E-3</v>
      </c>
      <c r="F143" s="1"/>
      <c r="L143" s="1" t="s">
        <v>62</v>
      </c>
      <c r="M143" s="1">
        <v>1.622733213221569E-3</v>
      </c>
      <c r="N143" s="1"/>
    </row>
    <row r="144" spans="3:14" x14ac:dyDescent="0.25">
      <c r="D144" s="1" t="s">
        <v>63</v>
      </c>
      <c r="E144" s="1">
        <v>2.6337669157115999</v>
      </c>
      <c r="F144" s="1"/>
      <c r="L144" s="1" t="s">
        <v>63</v>
      </c>
      <c r="M144" s="1">
        <v>2.6337669157115977</v>
      </c>
      <c r="N144" s="1"/>
    </row>
    <row r="145" spans="4:14" x14ac:dyDescent="0.25">
      <c r="D145" s="1" t="s">
        <v>64</v>
      </c>
      <c r="E145" s="1">
        <v>3.245466426443138E-3</v>
      </c>
      <c r="F145" s="1"/>
      <c r="L145" s="1" t="s">
        <v>64</v>
      </c>
      <c r="M145" s="1">
        <v>3.245466426443138E-3</v>
      </c>
      <c r="N145" s="1"/>
    </row>
    <row r="146" spans="4:14" ht="15.75" thickBot="1" x14ac:dyDescent="0.3">
      <c r="D146" s="2" t="s">
        <v>65</v>
      </c>
      <c r="E146" s="2">
        <v>3.0382433341283068</v>
      </c>
      <c r="F146" s="2"/>
      <c r="L146" s="2" t="s">
        <v>65</v>
      </c>
      <c r="M146" s="2">
        <v>3.0382433341283068</v>
      </c>
      <c r="N1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T11</vt:lpstr>
      <vt:lpstr>T12</vt:lpstr>
      <vt:lpstr>T13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Eniwaye, Bolaji</dc:creator>
  <cp:lastModifiedBy>Eniwaye, Bolaji</cp:lastModifiedBy>
  <dcterms:created xsi:type="dcterms:W3CDTF">2022-03-24T07:58:05Z</dcterms:created>
  <dcterms:modified xsi:type="dcterms:W3CDTF">2022-04-04T09:12:43Z</dcterms:modified>
</cp:coreProperties>
</file>