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经营单位业务报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<sst xmlns="http://schemas.openxmlformats.org/spreadsheetml/2006/main" uniqueCount="55">
  <si>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国际结算量</t>
  </si>
  <si>
    <t>结售汇量</t>
  </si>
  <si>
    <t>有效对公客户</t>
  </si>
  <si>
    <t xml:space="preserve">储蓄存款日均增量-2016-03-12
</t>
  </si>
  <si>
    <t>对私国际结算量</t>
  </si>
  <si>
    <t>对公国际结算量</t>
  </si>
  <si>
    <t>行号</t>
  </si>
  <si>
    <t>经营单位名称</t>
  </si>
  <si>
    <t>任务</t>
  </si>
  <si>
    <t>实绩</t>
  </si>
  <si>
    <t>完成率（%）</t>
  </si>
  <si>
    <t>本季业绩</t>
  </si>
  <si>
    <t xml:space="preserve"> 08110</t>
  </si>
  <si>
    <t>总行营业部</t>
  </si>
  <si>
    <t xml:space="preserve"> 08111</t>
  </si>
  <si>
    <t>环市支行</t>
  </si>
  <si>
    <t xml:space="preserve"> 08112</t>
  </si>
  <si>
    <t>外海支行</t>
  </si>
  <si>
    <t xml:space="preserve"> 08113</t>
  </si>
  <si>
    <t>潮连支行</t>
  </si>
  <si>
    <t xml:space="preserve"> 08114</t>
  </si>
  <si>
    <t>礼乐支行</t>
  </si>
  <si>
    <t xml:space="preserve"> 08115</t>
  </si>
  <si>
    <t>江华支行</t>
  </si>
  <si>
    <t xml:space="preserve"> 08116</t>
  </si>
  <si>
    <t>白沙支行</t>
  </si>
  <si>
    <t xml:space="preserve"> 08117</t>
  </si>
  <si>
    <t>双龙支行</t>
  </si>
  <si>
    <t xml:space="preserve"> 08119</t>
  </si>
  <si>
    <t>滘头支行</t>
  </si>
  <si>
    <t xml:space="preserve"> 08121</t>
  </si>
  <si>
    <t>麻元支行</t>
  </si>
  <si>
    <t xml:space="preserve"> 08122</t>
  </si>
  <si>
    <t>高新区科技支行</t>
  </si>
  <si>
    <t xml:space="preserve"> 08125</t>
  </si>
  <si>
    <t>杜阮支行</t>
  </si>
  <si>
    <t xml:space="preserve"> 08126</t>
  </si>
  <si>
    <t>棠下支行</t>
  </si>
  <si>
    <t xml:space="preserve"> 08127</t>
  </si>
  <si>
    <t>荷塘支行</t>
  </si>
  <si>
    <t xml:space="preserve"> 08133</t>
  </si>
  <si>
    <t>恩平支行</t>
  </si>
  <si>
    <t xml:space="preserve"> 08135</t>
  </si>
  <si>
    <t>怡康支行</t>
  </si>
  <si>
    <t>支行合计</t>
  </si>
  <si>
    <t xml:space="preserve"> 08108</t>
  </si>
  <si>
    <t>代理联社业务</t>
  </si>
  <si>
    <t xml:space="preserve"> 08128</t>
  </si>
  <si>
    <t>公司金融部</t>
  </si>
  <si>
    <t xml:space="preserve"> 08130</t>
  </si>
  <si>
    <t>小企业专营中心</t>
  </si>
  <si>
    <t xml:space="preserve"> 08132</t>
  </si>
  <si>
    <t>公司三部</t>
  </si>
  <si>
    <t>部室合计</t>
  </si>
  <si>
    <t>全行合计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</si>
</sst>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6"/>
  <sheetViews>
    <sheetView tabSelected="1" workbookViewId="0" showGridLines="true" showRowColHeaders="1">
      <selection activeCell="X26" sqref="X26"/>
    </sheetView>
  </sheetViews>
  <sheetFormatPr defaultRowHeight="14.4" outlineLevelRow="0" outlineLevelCol="0"/>
  <cols>
    <col min="2" max="2" width="20" customWidth="true" style="0"/>
    <col min="3" max="3" width="10" customWidth="true" style="0"/>
    <col min="4" max="4" width="10" customWidth="true" style="0"/>
    <col min="5" max="5" width="15" customWidth="true" style="0"/>
    <col min="6" max="6" width="10" customWidth="true" style="0"/>
    <col min="7" max="7" width="10" customWidth="true" style="0"/>
    <col min="8" max="8" width="15" customWidth="true" style="0"/>
    <col min="9" max="9" width="10" customWidth="true" style="0"/>
    <col min="10" max="10" width="10" customWidth="true" style="0"/>
    <col min="11" max="11" width="15" customWidth="true" style="0"/>
    <col min="12" max="12" width="10" customWidth="true" style="0"/>
    <col min="13" max="13" width="10" customWidth="true" style="0"/>
    <col min="14" max="14" width="15" customWidth="true" style="0"/>
    <col min="17" max="17" width="10" customWidth="true" style="0"/>
    <col min="18" max="18" width="10" customWidth="true" style="0"/>
    <col min="19" max="19" width="15" customWidth="true" style="0"/>
    <col min="20" max="20" width="10" customWidth="true" style="0"/>
    <col min="21" max="21" width="10" customWidth="true" style="0"/>
    <col min="22" max="22" width="10" customWidth="true" style="0"/>
    <col min="23" max="23" width="15" customWidth="true" style="0"/>
    <col min="24" max="24" width="10" customWidth="true" style="0"/>
  </cols>
  <sheetData>
    <row r="1" spans="1:24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/>
      <c r="J1" s="1"/>
      <c r="K1" s="1" t="s">
        <v>2</v>
      </c>
      <c r="L1" s="1"/>
      <c r="M1" s="1"/>
      <c r="N1" s="1" t="s">
        <v>3</v>
      </c>
      <c r="O1" s="1"/>
      <c r="P1" s="1"/>
      <c r="Q1" s="1" t="s">
        <v>4</v>
      </c>
      <c r="R1" s="1"/>
      <c r="S1" s="1"/>
      <c r="T1" s="1"/>
      <c r="U1" s="1" t="s">
        <v>5</v>
      </c>
      <c r="V1" s="1"/>
      <c r="W1" s="1"/>
      <c r="X1" s="1"/>
    </row>
    <row r="2" spans="1:2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11</v>
      </c>
      <c r="U3" s="1" t="s">
        <v>8</v>
      </c>
      <c r="V3" s="1" t="s">
        <v>9</v>
      </c>
      <c r="W3" s="1" t="s">
        <v>10</v>
      </c>
      <c r="X3" s="1" t="s">
        <v>11</v>
      </c>
    </row>
    <row r="4" spans="1:24">
      <c r="A4" s="1" t="s">
        <v>12</v>
      </c>
      <c r="B4" s="1" t="s">
        <v>13</v>
      </c>
      <c r="C4" s="2"/>
      <c r="D4" s="3">
        <v>1359.320137</v>
      </c>
      <c r="E4" s="3">
        <v>0</v>
      </c>
      <c r="F4" s="3">
        <v>1384.47235</v>
      </c>
      <c r="G4" s="2"/>
      <c r="H4" s="3">
        <v>1163.27176</v>
      </c>
      <c r="I4" s="3">
        <v>0</v>
      </c>
      <c r="J4" s="3">
        <v>1188.423973</v>
      </c>
      <c r="K4" s="2"/>
      <c r="L4" s="3">
        <v>1</v>
      </c>
      <c r="M4" s="3">
        <v>0</v>
      </c>
      <c r="N4" s="2"/>
      <c r="O4" s="3">
        <v>62.989982</v>
      </c>
      <c r="P4" s="3">
        <v>0</v>
      </c>
      <c r="Q4" s="2"/>
      <c r="R4" s="3">
        <v>49.39473</v>
      </c>
      <c r="S4" s="3">
        <v>0</v>
      </c>
      <c r="T4" s="3">
        <v>49.66883</v>
      </c>
      <c r="U4" s="2"/>
      <c r="V4" s="3">
        <v>1309.925407</v>
      </c>
      <c r="W4" s="3">
        <v>0</v>
      </c>
      <c r="X4" s="3">
        <v>1334.80352</v>
      </c>
    </row>
    <row r="5" spans="1:24">
      <c r="A5" s="1" t="s">
        <v>14</v>
      </c>
      <c r="B5" s="1" t="s">
        <v>15</v>
      </c>
      <c r="C5" s="2"/>
      <c r="D5" s="3">
        <v>1162.491398</v>
      </c>
      <c r="E5" s="3">
        <v>0</v>
      </c>
      <c r="F5" s="3">
        <v>1234.733237</v>
      </c>
      <c r="G5" s="2"/>
      <c r="H5" s="3">
        <v>321.754504</v>
      </c>
      <c r="I5" s="3">
        <v>0</v>
      </c>
      <c r="J5" s="3">
        <v>349.419713</v>
      </c>
      <c r="K5" s="2"/>
      <c r="L5" s="3">
        <v>-1</v>
      </c>
      <c r="M5" s="3">
        <v>0</v>
      </c>
      <c r="N5" s="2"/>
      <c r="O5" s="3">
        <v>35.178254</v>
      </c>
      <c r="P5" s="3">
        <v>0</v>
      </c>
      <c r="Q5" s="2"/>
      <c r="R5" s="3">
        <v>56.076463</v>
      </c>
      <c r="S5" s="3">
        <v>0</v>
      </c>
      <c r="T5" s="3">
        <v>56.346957</v>
      </c>
      <c r="U5" s="2"/>
      <c r="V5" s="3">
        <v>1106.414935</v>
      </c>
      <c r="W5" s="3">
        <v>0</v>
      </c>
      <c r="X5" s="3">
        <v>1178.38628</v>
      </c>
    </row>
    <row r="6" spans="1:24">
      <c r="A6" s="1" t="s">
        <v>16</v>
      </c>
      <c r="B6" s="1" t="s">
        <v>17</v>
      </c>
      <c r="C6" s="2"/>
      <c r="D6" s="3">
        <v>473.323372</v>
      </c>
      <c r="E6" s="3">
        <v>0</v>
      </c>
      <c r="F6" s="3">
        <v>473.46506</v>
      </c>
      <c r="G6" s="2"/>
      <c r="H6" s="3">
        <v>431.912615</v>
      </c>
      <c r="I6" s="3">
        <v>0</v>
      </c>
      <c r="J6" s="3">
        <v>432.054303</v>
      </c>
      <c r="K6" s="2"/>
      <c r="L6" s="3">
        <v>0</v>
      </c>
      <c r="M6" s="3">
        <v>0</v>
      </c>
      <c r="N6" s="2"/>
      <c r="O6" s="3">
        <v>9.391993</v>
      </c>
      <c r="P6" s="3">
        <v>0</v>
      </c>
      <c r="Q6" s="2"/>
      <c r="R6" s="3">
        <v>59.699656</v>
      </c>
      <c r="S6" s="3">
        <v>0</v>
      </c>
      <c r="T6" s="3">
        <v>59.841344</v>
      </c>
      <c r="U6" s="2"/>
      <c r="V6" s="3">
        <v>413.623716</v>
      </c>
      <c r="W6" s="3">
        <v>0</v>
      </c>
      <c r="X6" s="3">
        <v>413.623716</v>
      </c>
    </row>
    <row r="7" spans="1:24">
      <c r="A7" s="1" t="s">
        <v>18</v>
      </c>
      <c r="B7" s="1" t="s">
        <v>19</v>
      </c>
      <c r="C7" s="2"/>
      <c r="D7" s="3">
        <v>591.229074</v>
      </c>
      <c r="E7" s="3">
        <v>0</v>
      </c>
      <c r="F7" s="3">
        <v>602.587519</v>
      </c>
      <c r="G7" s="2"/>
      <c r="H7" s="3">
        <v>577.601048</v>
      </c>
      <c r="I7" s="3">
        <v>0</v>
      </c>
      <c r="J7" s="3">
        <v>588.959493</v>
      </c>
      <c r="K7" s="2"/>
      <c r="L7" s="3">
        <v>1</v>
      </c>
      <c r="M7" s="3">
        <v>0</v>
      </c>
      <c r="N7" s="2"/>
      <c r="O7" s="3">
        <v>8.580154</v>
      </c>
      <c r="P7" s="3">
        <v>0</v>
      </c>
      <c r="Q7" s="2"/>
      <c r="R7" s="3">
        <v>15.166973</v>
      </c>
      <c r="S7" s="3">
        <v>0</v>
      </c>
      <c r="T7" s="3">
        <v>15.956273</v>
      </c>
      <c r="U7" s="2"/>
      <c r="V7" s="3">
        <v>576.062101</v>
      </c>
      <c r="W7" s="3">
        <v>0</v>
      </c>
      <c r="X7" s="3">
        <v>586.631246</v>
      </c>
    </row>
    <row r="8" spans="1:24">
      <c r="A8" s="1" t="s">
        <v>20</v>
      </c>
      <c r="B8" s="1" t="s">
        <v>21</v>
      </c>
      <c r="C8" s="2"/>
      <c r="D8" s="3">
        <v>716.32293</v>
      </c>
      <c r="E8" s="3">
        <v>0</v>
      </c>
      <c r="F8" s="3">
        <v>720.990106</v>
      </c>
      <c r="G8" s="2"/>
      <c r="H8" s="3">
        <v>698.239338</v>
      </c>
      <c r="I8" s="3">
        <v>0</v>
      </c>
      <c r="J8" s="3">
        <v>702.906514</v>
      </c>
      <c r="K8" s="2"/>
      <c r="L8" s="3">
        <v>0</v>
      </c>
      <c r="M8" s="3">
        <v>0</v>
      </c>
      <c r="N8" s="2"/>
      <c r="O8" s="3">
        <v>17.086203</v>
      </c>
      <c r="P8" s="3">
        <v>0</v>
      </c>
      <c r="Q8" s="2"/>
      <c r="R8" s="3">
        <v>19.594645</v>
      </c>
      <c r="S8" s="3">
        <v>0</v>
      </c>
      <c r="T8" s="3">
        <v>19.670336</v>
      </c>
      <c r="U8" s="2"/>
      <c r="V8" s="3">
        <v>696.728285</v>
      </c>
      <c r="W8" s="3">
        <v>0</v>
      </c>
      <c r="X8" s="3">
        <v>701.31977</v>
      </c>
    </row>
    <row r="9" spans="1:24">
      <c r="A9" s="1" t="s">
        <v>22</v>
      </c>
      <c r="B9" s="1" t="s">
        <v>23</v>
      </c>
      <c r="C9" s="2"/>
      <c r="D9" s="3">
        <v>439.338166</v>
      </c>
      <c r="E9" s="3">
        <v>0</v>
      </c>
      <c r="F9" s="3">
        <v>441.778726</v>
      </c>
      <c r="G9" s="2"/>
      <c r="H9" s="3">
        <v>330.664253</v>
      </c>
      <c r="I9" s="3">
        <v>0</v>
      </c>
      <c r="J9" s="3">
        <v>333.104813</v>
      </c>
      <c r="K9" s="2"/>
      <c r="L9" s="3">
        <v>3</v>
      </c>
      <c r="M9" s="3">
        <v>0</v>
      </c>
      <c r="N9" s="2"/>
      <c r="O9" s="3">
        <v>-0.370496</v>
      </c>
      <c r="P9" s="3">
        <v>0</v>
      </c>
      <c r="Q9" s="2"/>
      <c r="R9" s="3">
        <v>6.811926</v>
      </c>
      <c r="S9" s="3">
        <v>0</v>
      </c>
      <c r="T9" s="3">
        <v>7.453896</v>
      </c>
      <c r="U9" s="2"/>
      <c r="V9" s="3">
        <v>432.52624</v>
      </c>
      <c r="W9" s="3">
        <v>0</v>
      </c>
      <c r="X9" s="3">
        <v>434.32483</v>
      </c>
    </row>
    <row r="10" spans="1:24">
      <c r="A10" s="1" t="s">
        <v>24</v>
      </c>
      <c r="B10" s="1" t="s">
        <v>25</v>
      </c>
      <c r="C10" s="2"/>
      <c r="D10" s="3">
        <v>12.809048</v>
      </c>
      <c r="E10" s="3">
        <v>0</v>
      </c>
      <c r="F10" s="3">
        <v>12.809048</v>
      </c>
      <c r="G10" s="2"/>
      <c r="H10" s="3">
        <v>12.816308</v>
      </c>
      <c r="I10" s="3">
        <v>0</v>
      </c>
      <c r="J10" s="3">
        <v>12.816308</v>
      </c>
      <c r="K10" s="2"/>
      <c r="L10" s="3">
        <v>-1</v>
      </c>
      <c r="M10" s="3">
        <v>0</v>
      </c>
      <c r="N10" s="2"/>
      <c r="O10" s="3">
        <v>12.279785</v>
      </c>
      <c r="P10" s="3">
        <v>0</v>
      </c>
      <c r="Q10" s="2"/>
      <c r="R10" s="3">
        <v>10.021548</v>
      </c>
      <c r="S10" s="3">
        <v>0</v>
      </c>
      <c r="T10" s="3">
        <v>10.021548</v>
      </c>
      <c r="U10" s="2"/>
      <c r="V10" s="3">
        <v>2.7875</v>
      </c>
      <c r="W10" s="3">
        <v>0</v>
      </c>
      <c r="X10" s="3">
        <v>2.7875</v>
      </c>
    </row>
    <row r="11" spans="1:24">
      <c r="A11" s="1" t="s">
        <v>26</v>
      </c>
      <c r="B11" s="1" t="s">
        <v>27</v>
      </c>
      <c r="C11" s="2"/>
      <c r="D11" s="3">
        <v>231.598092</v>
      </c>
      <c r="E11" s="3">
        <v>0</v>
      </c>
      <c r="F11" s="3">
        <v>231.820954</v>
      </c>
      <c r="G11" s="2"/>
      <c r="H11" s="3">
        <v>234.407085</v>
      </c>
      <c r="I11" s="3">
        <v>0</v>
      </c>
      <c r="J11" s="3">
        <v>234.629947</v>
      </c>
      <c r="K11" s="2"/>
      <c r="L11" s="3">
        <v>1</v>
      </c>
      <c r="M11" s="3">
        <v>0</v>
      </c>
      <c r="N11" s="2"/>
      <c r="O11" s="3">
        <v>8.207812</v>
      </c>
      <c r="P11" s="3">
        <v>0</v>
      </c>
      <c r="Q11" s="2"/>
      <c r="R11" s="3">
        <v>20.375071</v>
      </c>
      <c r="S11" s="3">
        <v>0</v>
      </c>
      <c r="T11" s="3">
        <v>20.597933</v>
      </c>
      <c r="U11" s="2"/>
      <c r="V11" s="3">
        <v>211.223021</v>
      </c>
      <c r="W11" s="3">
        <v>0</v>
      </c>
      <c r="X11" s="3">
        <v>211.223021</v>
      </c>
    </row>
    <row r="12" spans="1:24">
      <c r="A12" s="1" t="s">
        <v>28</v>
      </c>
      <c r="B12" s="1" t="s">
        <v>29</v>
      </c>
      <c r="C12" s="2"/>
      <c r="D12" s="3">
        <v>412.885577</v>
      </c>
      <c r="E12" s="3">
        <v>0</v>
      </c>
      <c r="F12" s="3">
        <v>429.972698</v>
      </c>
      <c r="G12" s="2"/>
      <c r="H12" s="3">
        <v>434.580698</v>
      </c>
      <c r="I12" s="3">
        <v>0</v>
      </c>
      <c r="J12" s="3">
        <v>443.13358</v>
      </c>
      <c r="K12" s="2"/>
      <c r="L12" s="3">
        <v>1</v>
      </c>
      <c r="M12" s="3">
        <v>0</v>
      </c>
      <c r="N12" s="2"/>
      <c r="O12" s="3">
        <v>6.926729</v>
      </c>
      <c r="P12" s="3">
        <v>0</v>
      </c>
      <c r="Q12" s="2"/>
      <c r="R12" s="3">
        <v>24.715172</v>
      </c>
      <c r="S12" s="3">
        <v>0</v>
      </c>
      <c r="T12" s="3">
        <v>24.717748</v>
      </c>
      <c r="U12" s="2"/>
      <c r="V12" s="3">
        <v>388.170405</v>
      </c>
      <c r="W12" s="3">
        <v>0</v>
      </c>
      <c r="X12" s="3">
        <v>405.25495</v>
      </c>
    </row>
    <row r="13" spans="1:24">
      <c r="A13" s="1" t="s">
        <v>30</v>
      </c>
      <c r="B13" s="1" t="s">
        <v>31</v>
      </c>
      <c r="C13" s="2"/>
      <c r="D13" s="3">
        <v>2.553681</v>
      </c>
      <c r="E13" s="3">
        <v>0</v>
      </c>
      <c r="F13" s="3">
        <v>2.553681</v>
      </c>
      <c r="G13" s="2"/>
      <c r="H13" s="3">
        <v>2.553681</v>
      </c>
      <c r="I13" s="3">
        <v>0</v>
      </c>
      <c r="J13" s="3">
        <v>2.553681</v>
      </c>
      <c r="K13" s="2"/>
      <c r="L13" s="3">
        <v>0</v>
      </c>
      <c r="M13" s="3">
        <v>0</v>
      </c>
      <c r="N13" s="2"/>
      <c r="O13" s="3">
        <v>-0.89473</v>
      </c>
      <c r="P13" s="3">
        <v>0</v>
      </c>
      <c r="Q13" s="2"/>
      <c r="R13" s="3">
        <v>2.553681</v>
      </c>
      <c r="S13" s="3">
        <v>0</v>
      </c>
      <c r="T13" s="3">
        <v>2.553681</v>
      </c>
      <c r="U13" s="2"/>
      <c r="V13" s="3">
        <v>0</v>
      </c>
      <c r="W13" s="3">
        <v>0</v>
      </c>
      <c r="X13" s="3">
        <v>0</v>
      </c>
    </row>
    <row r="14" spans="1:24">
      <c r="A14" s="1" t="s">
        <v>32</v>
      </c>
      <c r="B14" s="1" t="s">
        <v>33</v>
      </c>
      <c r="C14" s="2"/>
      <c r="D14" s="3">
        <v>9.797494</v>
      </c>
      <c r="E14" s="3">
        <v>0</v>
      </c>
      <c r="F14" s="3">
        <v>9.797494</v>
      </c>
      <c r="G14" s="2"/>
      <c r="H14" s="3">
        <v>84.797494</v>
      </c>
      <c r="I14" s="3">
        <v>0</v>
      </c>
      <c r="J14" s="3">
        <v>84.797494</v>
      </c>
      <c r="K14" s="2"/>
      <c r="L14" s="3">
        <v>0</v>
      </c>
      <c r="M14" s="3">
        <v>0</v>
      </c>
      <c r="N14" s="2"/>
      <c r="O14" s="3">
        <v>1.883069</v>
      </c>
      <c r="P14" s="3">
        <v>0</v>
      </c>
      <c r="Q14" s="2"/>
      <c r="R14" s="3">
        <v>3.801294</v>
      </c>
      <c r="S14" s="3">
        <v>0</v>
      </c>
      <c r="T14" s="3">
        <v>3.801294</v>
      </c>
      <c r="U14" s="2"/>
      <c r="V14" s="3">
        <v>5.9962</v>
      </c>
      <c r="W14" s="3">
        <v>0</v>
      </c>
      <c r="X14" s="3">
        <v>5.9962</v>
      </c>
    </row>
    <row r="15" spans="1:24">
      <c r="A15" s="1" t="s">
        <v>34</v>
      </c>
      <c r="B15" s="1" t="s">
        <v>35</v>
      </c>
      <c r="C15" s="2"/>
      <c r="D15" s="3">
        <v>234.088699</v>
      </c>
      <c r="E15" s="3">
        <v>0</v>
      </c>
      <c r="F15" s="3">
        <v>239.126509</v>
      </c>
      <c r="G15" s="2"/>
      <c r="H15" s="3">
        <v>316.64464</v>
      </c>
      <c r="I15" s="3">
        <v>0</v>
      </c>
      <c r="J15" s="3">
        <v>321.68245</v>
      </c>
      <c r="K15" s="2"/>
      <c r="L15" s="3">
        <v>-1</v>
      </c>
      <c r="M15" s="3">
        <v>0</v>
      </c>
      <c r="N15" s="2"/>
      <c r="O15" s="3">
        <v>19.28489</v>
      </c>
      <c r="P15" s="3">
        <v>0</v>
      </c>
      <c r="Q15" s="2"/>
      <c r="R15" s="3">
        <v>8.503484</v>
      </c>
      <c r="S15" s="3">
        <v>0</v>
      </c>
      <c r="T15" s="3">
        <v>8.503484</v>
      </c>
      <c r="U15" s="2"/>
      <c r="V15" s="3">
        <v>225.585215</v>
      </c>
      <c r="W15" s="3">
        <v>0</v>
      </c>
      <c r="X15" s="3">
        <v>230.623025</v>
      </c>
    </row>
    <row r="16" spans="1:24">
      <c r="A16" s="1" t="s">
        <v>36</v>
      </c>
      <c r="B16" s="1" t="s">
        <v>37</v>
      </c>
      <c r="C16" s="2"/>
      <c r="D16" s="3">
        <v>92.676186</v>
      </c>
      <c r="E16" s="3">
        <v>0</v>
      </c>
      <c r="F16" s="3">
        <v>92.676186</v>
      </c>
      <c r="G16" s="2"/>
      <c r="H16" s="3">
        <v>96.568095</v>
      </c>
      <c r="I16" s="3">
        <v>0</v>
      </c>
      <c r="J16" s="3">
        <v>96.568095</v>
      </c>
      <c r="K16" s="2"/>
      <c r="L16" s="3">
        <v>0</v>
      </c>
      <c r="M16" s="3">
        <v>0</v>
      </c>
      <c r="N16" s="2"/>
      <c r="O16" s="3">
        <v>13.759244</v>
      </c>
      <c r="P16" s="3">
        <v>0</v>
      </c>
      <c r="Q16" s="2"/>
      <c r="R16" s="3">
        <v>0.891392</v>
      </c>
      <c r="S16" s="3">
        <v>0</v>
      </c>
      <c r="T16" s="3">
        <v>0.891392</v>
      </c>
      <c r="U16" s="2"/>
      <c r="V16" s="3">
        <v>91.784794</v>
      </c>
      <c r="W16" s="3">
        <v>0</v>
      </c>
      <c r="X16" s="3">
        <v>91.784794</v>
      </c>
    </row>
    <row r="17" spans="1:24">
      <c r="A17" s="1" t="s">
        <v>38</v>
      </c>
      <c r="B17" s="1" t="s">
        <v>39</v>
      </c>
      <c r="C17" s="2"/>
      <c r="D17" s="3">
        <v>293.3617236</v>
      </c>
      <c r="E17" s="3">
        <v>0</v>
      </c>
      <c r="F17" s="3">
        <v>293.4196866</v>
      </c>
      <c r="G17" s="2"/>
      <c r="H17" s="3">
        <v>282.226369</v>
      </c>
      <c r="I17" s="3">
        <v>0</v>
      </c>
      <c r="J17" s="3">
        <v>282.284332</v>
      </c>
      <c r="K17" s="2"/>
      <c r="L17" s="3">
        <v>3</v>
      </c>
      <c r="M17" s="3">
        <v>0</v>
      </c>
      <c r="N17" s="2"/>
      <c r="O17" s="3">
        <v>4.090365</v>
      </c>
      <c r="P17" s="3">
        <v>0</v>
      </c>
      <c r="Q17" s="2"/>
      <c r="R17" s="3">
        <v>12.406412</v>
      </c>
      <c r="S17" s="3">
        <v>0</v>
      </c>
      <c r="T17" s="3">
        <v>12.464375</v>
      </c>
      <c r="U17" s="2"/>
      <c r="V17" s="3">
        <v>280.9553116</v>
      </c>
      <c r="W17" s="3">
        <v>0</v>
      </c>
      <c r="X17" s="3">
        <v>280.9553116</v>
      </c>
    </row>
    <row r="18" spans="1:24">
      <c r="A18" s="1" t="s">
        <v>40</v>
      </c>
      <c r="B18" s="1" t="s">
        <v>41</v>
      </c>
      <c r="C18" s="2"/>
      <c r="D18" s="3">
        <v>9.524738</v>
      </c>
      <c r="E18" s="3">
        <v>0</v>
      </c>
      <c r="F18" s="3">
        <v>9.547238</v>
      </c>
      <c r="G18" s="2"/>
      <c r="H18" s="3">
        <v>14.628475</v>
      </c>
      <c r="I18" s="3">
        <v>0</v>
      </c>
      <c r="J18" s="3">
        <v>14.650975</v>
      </c>
      <c r="K18" s="2"/>
      <c r="L18" s="3">
        <v>0</v>
      </c>
      <c r="M18" s="3">
        <v>0</v>
      </c>
      <c r="N18" s="2"/>
      <c r="O18" s="3">
        <v>20.237249</v>
      </c>
      <c r="P18" s="3">
        <v>0</v>
      </c>
      <c r="Q18" s="2"/>
      <c r="R18" s="3">
        <v>8.964928</v>
      </c>
      <c r="S18" s="3">
        <v>0</v>
      </c>
      <c r="T18" s="3">
        <v>8.987428</v>
      </c>
      <c r="U18" s="2"/>
      <c r="V18" s="3">
        <v>0.55981</v>
      </c>
      <c r="W18" s="3">
        <v>0</v>
      </c>
      <c r="X18" s="3">
        <v>0.55981</v>
      </c>
    </row>
    <row r="19" spans="1:24">
      <c r="A19" s="1" t="s">
        <v>42</v>
      </c>
      <c r="B19" s="1" t="s">
        <v>43</v>
      </c>
      <c r="C19" s="2"/>
      <c r="D19" s="3">
        <v>122.911931</v>
      </c>
      <c r="E19" s="3">
        <v>0</v>
      </c>
      <c r="F19" s="3">
        <v>122.937692</v>
      </c>
      <c r="G19" s="2"/>
      <c r="H19" s="3">
        <v>72.549052</v>
      </c>
      <c r="I19" s="3">
        <v>0</v>
      </c>
      <c r="J19" s="3">
        <v>72.574813</v>
      </c>
      <c r="K19" s="2"/>
      <c r="L19" s="3">
        <v>2</v>
      </c>
      <c r="M19" s="3">
        <v>0</v>
      </c>
      <c r="N19" s="2"/>
      <c r="O19" s="3">
        <v>20.674443</v>
      </c>
      <c r="P19" s="3">
        <v>0</v>
      </c>
      <c r="Q19" s="2"/>
      <c r="R19" s="3">
        <v>10.340272</v>
      </c>
      <c r="S19" s="3">
        <v>0</v>
      </c>
      <c r="T19" s="3">
        <v>10.366033</v>
      </c>
      <c r="U19" s="2"/>
      <c r="V19" s="3">
        <v>112.571659</v>
      </c>
      <c r="W19" s="3">
        <v>0</v>
      </c>
      <c r="X19" s="3">
        <v>112.571659</v>
      </c>
    </row>
    <row r="20" spans="1:24">
      <c r="A20" s="1" t="s">
        <v>44</v>
      </c>
      <c r="B20" s="1"/>
      <c r="C20" s="2" t="str">
        <f>sum(c4:c19)</f>
        <v>0</v>
      </c>
      <c r="D20" s="3" t="str">
        <f>sum(d4:d19)</f>
        <v>0</v>
      </c>
      <c r="E20" s="3" t="str">
        <f>d20/c20*100</f>
        <v>0</v>
      </c>
      <c r="F20" s="3" t="str">
        <f>sum(f4:f19)</f>
        <v>0</v>
      </c>
      <c r="G20" s="2" t="str">
        <f>sum(g4:g19)</f>
        <v>0</v>
      </c>
      <c r="H20" s="3" t="str">
        <f>sum(h4:h19)</f>
        <v>0</v>
      </c>
      <c r="I20" s="3" t="str">
        <f>h20/g20*100</f>
        <v>0</v>
      </c>
      <c r="J20" s="3" t="str">
        <f>sum(j4:j19)</f>
        <v>0</v>
      </c>
      <c r="K20" s="2" t="str">
        <f>sum(k4:k19)</f>
        <v>0</v>
      </c>
      <c r="L20" s="3" t="str">
        <f>sum(l4:l19)</f>
        <v>0</v>
      </c>
      <c r="M20" s="3" t="str">
        <f>l20/k20*100</f>
        <v>0</v>
      </c>
      <c r="N20" s="2" t="str">
        <f>sum(n4:n19)</f>
        <v>0</v>
      </c>
      <c r="O20" s="3" t="str">
        <f>sum(o4:o19)</f>
        <v>0</v>
      </c>
      <c r="P20" s="3" t="str">
        <f>o20/n20*100</f>
        <v>0</v>
      </c>
      <c r="Q20" s="2" t="str">
        <f>sum(q4:q19)</f>
        <v>0</v>
      </c>
      <c r="R20" s="3" t="str">
        <f>sum(r4:r19)</f>
        <v>0</v>
      </c>
      <c r="S20" s="3" t="str">
        <f>r20/q20*100</f>
        <v>0</v>
      </c>
      <c r="T20" s="3" t="str">
        <f>sum(t4:t19)</f>
        <v>0</v>
      </c>
      <c r="U20" s="2" t="str">
        <f>sum(u4:u19)</f>
        <v>0</v>
      </c>
      <c r="V20" s="3" t="str">
        <f>sum(v4:v19)</f>
        <v>0</v>
      </c>
      <c r="W20" s="3" t="str">
        <f>v20/u20*100</f>
        <v>0</v>
      </c>
      <c r="X20" s="3" t="str">
        <f>sum(x4:x19)</f>
        <v>0</v>
      </c>
    </row>
    <row r="21" spans="1:24">
      <c r="A21" s="1" t="s">
        <v>45</v>
      </c>
      <c r="B21" s="1" t="s">
        <v>46</v>
      </c>
      <c r="C21" s="2"/>
      <c r="D21" s="3">
        <v>46.260173</v>
      </c>
      <c r="E21" s="3">
        <v>0</v>
      </c>
      <c r="F21" s="3">
        <v>46.260173</v>
      </c>
      <c r="G21" s="2"/>
      <c r="H21" s="3">
        <v>46.289729</v>
      </c>
      <c r="I21" s="3">
        <v>0</v>
      </c>
      <c r="J21" s="3">
        <v>46.289729</v>
      </c>
      <c r="K21" s="2"/>
      <c r="L21" s="3">
        <v>1</v>
      </c>
      <c r="M21" s="3">
        <v>0</v>
      </c>
      <c r="N21" s="2"/>
      <c r="O21" s="3">
        <v>2264.650289</v>
      </c>
      <c r="P21" s="3">
        <v>0</v>
      </c>
      <c r="Q21" s="2"/>
      <c r="R21" s="3">
        <v>0</v>
      </c>
      <c r="S21" s="3">
        <v>0</v>
      </c>
      <c r="T21" s="3">
        <v>0</v>
      </c>
      <c r="U21" s="2"/>
      <c r="V21" s="3">
        <v>46.260173</v>
      </c>
      <c r="W21" s="3">
        <v>0</v>
      </c>
      <c r="X21" s="3">
        <v>46.260173</v>
      </c>
    </row>
    <row r="22" spans="1:24">
      <c r="A22" s="1" t="s">
        <v>47</v>
      </c>
      <c r="B22" s="1" t="s">
        <v>48</v>
      </c>
      <c r="C22" s="2"/>
      <c r="D22" s="3">
        <v>459.255157</v>
      </c>
      <c r="E22" s="3">
        <v>0</v>
      </c>
      <c r="F22" s="3">
        <v>459.255157</v>
      </c>
      <c r="G22" s="2"/>
      <c r="H22" s="3">
        <v>336.133298</v>
      </c>
      <c r="I22" s="3">
        <v>0</v>
      </c>
      <c r="J22" s="3">
        <v>336.133298</v>
      </c>
      <c r="K22" s="2"/>
      <c r="L22" s="3">
        <v>1</v>
      </c>
      <c r="M22" s="3">
        <v>0</v>
      </c>
      <c r="N22" s="2"/>
      <c r="O22" s="3">
        <v>0</v>
      </c>
      <c r="P22" s="3">
        <v>0</v>
      </c>
      <c r="Q22" s="2"/>
      <c r="R22" s="3">
        <v>0</v>
      </c>
      <c r="S22" s="3">
        <v>0</v>
      </c>
      <c r="T22" s="3">
        <v>0</v>
      </c>
      <c r="U22" s="2"/>
      <c r="V22" s="3">
        <v>459.255157</v>
      </c>
      <c r="W22" s="3">
        <v>0</v>
      </c>
      <c r="X22" s="3">
        <v>459.255157</v>
      </c>
    </row>
    <row r="23" spans="1:24">
      <c r="A23" s="1" t="s">
        <v>49</v>
      </c>
      <c r="B23" s="1" t="s">
        <v>50</v>
      </c>
      <c r="C23" s="2"/>
      <c r="D23" s="3">
        <v>134.6648884</v>
      </c>
      <c r="E23" s="3">
        <v>0</v>
      </c>
      <c r="F23" s="3">
        <v>134.6648884</v>
      </c>
      <c r="G23" s="2"/>
      <c r="H23" s="3">
        <v>69.9936</v>
      </c>
      <c r="I23" s="3">
        <v>0</v>
      </c>
      <c r="J23" s="3">
        <v>69.9936</v>
      </c>
      <c r="K23" s="2"/>
      <c r="L23" s="3">
        <v>-1</v>
      </c>
      <c r="M23" s="3">
        <v>0</v>
      </c>
      <c r="N23" s="2"/>
      <c r="O23" s="3">
        <v>0</v>
      </c>
      <c r="P23" s="3">
        <v>0</v>
      </c>
      <c r="Q23" s="2"/>
      <c r="R23" s="3">
        <v>0</v>
      </c>
      <c r="S23" s="3">
        <v>0</v>
      </c>
      <c r="T23" s="3">
        <v>0</v>
      </c>
      <c r="U23" s="2"/>
      <c r="V23" s="3">
        <v>134.6648884</v>
      </c>
      <c r="W23" s="3">
        <v>0</v>
      </c>
      <c r="X23" s="3">
        <v>134.6648884</v>
      </c>
    </row>
    <row r="24" spans="1:24">
      <c r="A24" s="1" t="s">
        <v>51</v>
      </c>
      <c r="B24" s="1" t="s">
        <v>52</v>
      </c>
      <c r="C24" s="2"/>
      <c r="D24" s="3">
        <v>7.635135</v>
      </c>
      <c r="E24" s="3">
        <v>0</v>
      </c>
      <c r="F24" s="3">
        <v>7.635135</v>
      </c>
      <c r="G24" s="2"/>
      <c r="H24" s="3">
        <v>46</v>
      </c>
      <c r="I24" s="3">
        <v>0</v>
      </c>
      <c r="J24" s="3">
        <v>46</v>
      </c>
      <c r="K24" s="2"/>
      <c r="L24" s="3">
        <v>-1</v>
      </c>
      <c r="M24" s="3">
        <v>0</v>
      </c>
      <c r="N24" s="2"/>
      <c r="O24" s="3">
        <v>0</v>
      </c>
      <c r="P24" s="3">
        <v>0</v>
      </c>
      <c r="Q24" s="2"/>
      <c r="R24" s="3">
        <v>0</v>
      </c>
      <c r="S24" s="3">
        <v>0</v>
      </c>
      <c r="T24" s="3">
        <v>0</v>
      </c>
      <c r="U24" s="2"/>
      <c r="V24" s="3">
        <v>7.635135</v>
      </c>
      <c r="W24" s="3">
        <v>0</v>
      </c>
      <c r="X24" s="3">
        <v>7.635135</v>
      </c>
    </row>
    <row r="25" spans="1:24">
      <c r="A25" s="1" t="s">
        <v>53</v>
      </c>
      <c r="B25" s="1"/>
      <c r="C25" s="2" t="str">
        <f>sum(c21:c24)</f>
        <v>0</v>
      </c>
      <c r="D25" s="3" t="str">
        <f>sum(d21:d24)</f>
        <v>0</v>
      </c>
      <c r="E25" s="3" t="str">
        <f>d25/c25*100</f>
        <v>0</v>
      </c>
      <c r="F25" s="3" t="str">
        <f>sum(f21:f24)</f>
        <v>0</v>
      </c>
      <c r="G25" s="2" t="str">
        <f>sum(f21:f24)</f>
        <v>0</v>
      </c>
      <c r="H25" s="3" t="str">
        <f>sum(g21:g24)</f>
        <v>0</v>
      </c>
      <c r="I25" s="3"/>
      <c r="J25" s="3" t="str">
        <f>sum(j21:j24)</f>
        <v>0</v>
      </c>
      <c r="K25" s="2" t="str">
        <f>sum(k21:k24)</f>
        <v>0</v>
      </c>
      <c r="L25" s="3" t="str">
        <f>sum(l21:l24)</f>
        <v>0</v>
      </c>
      <c r="M25" s="3"/>
      <c r="N25" s="2" t="str">
        <f>sum(n21:n24)</f>
        <v>0</v>
      </c>
      <c r="O25" s="3" t="str">
        <f>sum(o21:o24)</f>
        <v>0</v>
      </c>
      <c r="P25" s="3"/>
      <c r="Q25" s="2" t="str">
        <f>sum(q21:q24)</f>
        <v>0</v>
      </c>
      <c r="R25" s="3" t="str">
        <f>sum(r21:r24)</f>
        <v>0</v>
      </c>
      <c r="S25" s="3" t="str">
        <f>r25/q25*100</f>
        <v>0</v>
      </c>
      <c r="T25" s="3" t="str">
        <f>sum(t21:t24)</f>
        <v>0</v>
      </c>
      <c r="U25" s="2" t="str">
        <f>sum(u21:u24)</f>
        <v>0</v>
      </c>
      <c r="V25" s="3" t="str">
        <f>sum(v21:v24)</f>
        <v>0</v>
      </c>
      <c r="W25" s="3" t="str">
        <f>v25/u25*100</f>
        <v>0</v>
      </c>
      <c r="X25" s="3" t="str">
        <f>sum(x21:x24)</f>
        <v>0</v>
      </c>
    </row>
    <row r="26" spans="1:24">
      <c r="A26" s="1" t="s">
        <v>54</v>
      </c>
      <c r="B26" s="1"/>
      <c r="C26" s="2" t="str">
        <f>c20+c25</f>
        <v>0</v>
      </c>
      <c r="D26" s="3" t="str">
        <f>d20+d25</f>
        <v>0</v>
      </c>
      <c r="E26" s="3" t="str">
        <f>d26/c26*100</f>
        <v>0</v>
      </c>
      <c r="F26" s="3" t="str">
        <f>f20+f25</f>
        <v>0</v>
      </c>
      <c r="G26" s="2" t="str">
        <f>g20+g25</f>
        <v>0</v>
      </c>
      <c r="H26" s="3" t="str">
        <f>h20+h25</f>
        <v>0</v>
      </c>
      <c r="I26" s="3" t="str">
        <f>h26/g26*100</f>
        <v>0</v>
      </c>
      <c r="J26" s="3" t="str">
        <f>j20+j25</f>
        <v>0</v>
      </c>
      <c r="K26" s="2" t="str">
        <f>k20+k25</f>
        <v>0</v>
      </c>
      <c r="L26" s="3" t="str">
        <f>l20+l25</f>
        <v>0</v>
      </c>
      <c r="M26" s="3" t="str">
        <f>l26/k26*100</f>
        <v>0</v>
      </c>
      <c r="N26" s="2" t="str">
        <f>n20+n25</f>
        <v>0</v>
      </c>
      <c r="O26" s="3" t="str">
        <f>o20+o25</f>
        <v>0</v>
      </c>
      <c r="P26" s="3" t="str">
        <f>o26/n26*100</f>
        <v>0</v>
      </c>
      <c r="Q26" s="2" t="str">
        <f>q20+q25</f>
        <v>0</v>
      </c>
      <c r="R26" s="3" t="str">
        <f>r20+r25</f>
        <v>0</v>
      </c>
      <c r="S26" s="3" t="str">
        <f>r26/q26*100</f>
        <v>0</v>
      </c>
      <c r="T26" s="3" t="str">
        <f>t20+t25</f>
        <v>0</v>
      </c>
      <c r="U26" s="2" t="str">
        <f>u20+u25</f>
        <v>0</v>
      </c>
      <c r="V26" s="3" t="str">
        <f>v20+v25</f>
        <v>0</v>
      </c>
      <c r="W26" s="3" t="str">
        <f>v26/u26*100</f>
        <v>0</v>
      </c>
      <c r="X26" s="3" t="str">
        <f>x20+x25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F2"/>
    <mergeCell ref="G1:J2"/>
    <mergeCell ref="K1:M2"/>
    <mergeCell ref="N1:P2"/>
    <mergeCell ref="Q1:T2"/>
    <mergeCell ref="U1:X2"/>
    <mergeCell ref="A20:B20"/>
    <mergeCell ref="A25:B25"/>
    <mergeCell ref="A26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经营单位业务报表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2016-03-14T06:58:23+00:00</dcterms:created>
  <dcterms:modified xsi:type="dcterms:W3CDTF">2016-03-14T06:58:23+00:00</dcterms:modified>
  <dc:title>Untitled Spreadsheet</dc:title>
  <dc:description/>
  <dc:subject/>
  <cp:keywords/>
  <cp:category/>
</cp:coreProperties>
</file>