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经营单位业务报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<sst xmlns="http://schemas.openxmlformats.org/spreadsheetml/2006/main" uniqueCount="55">
  <si>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国际结算量</t>
  </si>
  <si>
    <t>结售汇量</t>
  </si>
  <si>
    <t>有效对公客户</t>
  </si>
  <si>
    <t xml:space="preserve">储蓄存款日均增量-2016-04-28
</t>
  </si>
  <si>
    <t>对私国际结算量</t>
  </si>
  <si>
    <t>对公国际结算量</t>
  </si>
  <si>
    <t>行号</t>
  </si>
  <si>
    <t>经营单位名称</t>
  </si>
  <si>
    <t>任务</t>
  </si>
  <si>
    <t>实绩</t>
  </si>
  <si>
    <t>完成率（%）</t>
  </si>
  <si>
    <t>本季业绩</t>
  </si>
  <si>
    <t xml:space="preserve"> 08110</t>
  </si>
  <si>
    <t>总行营业部</t>
  </si>
  <si>
    <t xml:space="preserve"> 08111</t>
  </si>
  <si>
    <t>环市支行</t>
  </si>
  <si>
    <t xml:space="preserve"> 08112</t>
  </si>
  <si>
    <t>外海支行</t>
  </si>
  <si>
    <t xml:space="preserve"> 08113</t>
  </si>
  <si>
    <t>潮连支行</t>
  </si>
  <si>
    <t xml:space="preserve"> 08114</t>
  </si>
  <si>
    <t>礼乐支行</t>
  </si>
  <si>
    <t xml:space="preserve"> 08115</t>
  </si>
  <si>
    <t>江华支行</t>
  </si>
  <si>
    <t xml:space="preserve"> 08116</t>
  </si>
  <si>
    <t>白沙支行</t>
  </si>
  <si>
    <t xml:space="preserve"> 08117</t>
  </si>
  <si>
    <t>双龙支行</t>
  </si>
  <si>
    <t xml:space="preserve"> 08119</t>
  </si>
  <si>
    <t>滘头支行</t>
  </si>
  <si>
    <t xml:space="preserve"> 08121</t>
  </si>
  <si>
    <t>麻元支行</t>
  </si>
  <si>
    <t xml:space="preserve"> 08122</t>
  </si>
  <si>
    <t>高新区科技支行</t>
  </si>
  <si>
    <t xml:space="preserve"> 08125</t>
  </si>
  <si>
    <t>杜阮支行</t>
  </si>
  <si>
    <t xml:space="preserve"> 08126</t>
  </si>
  <si>
    <t>棠下支行</t>
  </si>
  <si>
    <t xml:space="preserve"> 08127</t>
  </si>
  <si>
    <t>荷塘支行</t>
  </si>
  <si>
    <t xml:space="preserve"> 08133</t>
  </si>
  <si>
    <t>恩平支行</t>
  </si>
  <si>
    <t xml:space="preserve"> 08135</t>
  </si>
  <si>
    <t>怡康支行</t>
  </si>
  <si>
    <t>支行合计</t>
  </si>
  <si>
    <t xml:space="preserve"> 08108</t>
  </si>
  <si>
    <t>代理联社业务</t>
  </si>
  <si>
    <t xml:space="preserve"> 08128</t>
  </si>
  <si>
    <t>公司业务部</t>
  </si>
  <si>
    <t xml:space="preserve"> 08130</t>
  </si>
  <si>
    <t>小企业专营中心</t>
  </si>
  <si>
    <t xml:space="preserve"> 08132</t>
  </si>
  <si>
    <t>机构业务部</t>
  </si>
  <si>
    <t>部室合计</t>
  </si>
  <si>
    <t>全行合计</t>
  </si>
</sst>
</file>

<file path=xl/styles.xml><?xml version="1.0" encoding="utf-8"?>
<styleSheet xmlns="http://schemas.openxmlformats.org/spreadsheetml/2006/main" xml:space="preserve">
  <numFmts count="1">
    <numFmt numFmtId="164" formatCode="#,##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4" fillId="0" borderId="1" applyFont="0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26"/>
  <sheetViews>
    <sheetView tabSelected="1" workbookViewId="0" showGridLines="true" showRowColHeaders="1">
      <selection activeCell="X26" sqref="X26"/>
    </sheetView>
  </sheetViews>
  <sheetFormatPr defaultRowHeight="14.4" outlineLevelRow="0" outlineLevelCol="0"/>
  <cols>
    <col min="2" max="2" width="20" customWidth="true" style="0"/>
    <col min="3" max="3" width="10" customWidth="true" style="0"/>
    <col min="4" max="4" width="10" customWidth="true" style="0"/>
    <col min="5" max="5" width="15" customWidth="true" style="0"/>
    <col min="6" max="6" width="10" customWidth="true" style="0"/>
    <col min="7" max="7" width="10" customWidth="true" style="0"/>
    <col min="8" max="8" width="15" customWidth="true" style="0"/>
    <col min="9" max="9" width="10" customWidth="true" style="0"/>
    <col min="10" max="10" width="10" customWidth="true" style="0"/>
    <col min="11" max="11" width="15" customWidth="true" style="0"/>
    <col min="12" max="12" width="10" customWidth="true" style="0"/>
    <col min="13" max="13" width="10" customWidth="true" style="0"/>
    <col min="14" max="14" width="15" customWidth="true" style="0"/>
    <col min="17" max="17" width="10" customWidth="true" style="0"/>
    <col min="18" max="18" width="10" customWidth="true" style="0"/>
    <col min="19" max="19" width="15" customWidth="true" style="0"/>
    <col min="20" max="20" width="10" customWidth="true" style="0"/>
    <col min="21" max="21" width="10" customWidth="true" style="0"/>
    <col min="22" max="22" width="10" customWidth="true" style="0"/>
    <col min="23" max="23" width="15" customWidth="true" style="0"/>
    <col min="24" max="24" width="10" customWidth="true" style="0"/>
  </cols>
  <sheetData>
    <row r="1" spans="1:24">
      <c r="A1" s="1"/>
      <c r="B1" s="1"/>
      <c r="C1" s="1" t="s">
        <v>0</v>
      </c>
      <c r="D1" s="1"/>
      <c r="E1" s="1"/>
      <c r="F1" s="1"/>
      <c r="G1" s="1" t="s">
        <v>1</v>
      </c>
      <c r="H1" s="1"/>
      <c r="I1" s="1"/>
      <c r="J1" s="1"/>
      <c r="K1" s="1" t="s">
        <v>2</v>
      </c>
      <c r="L1" s="1"/>
      <c r="M1" s="1"/>
      <c r="N1" s="1" t="s">
        <v>3</v>
      </c>
      <c r="O1" s="1"/>
      <c r="P1" s="1"/>
      <c r="Q1" s="1" t="s">
        <v>4</v>
      </c>
      <c r="R1" s="1"/>
      <c r="S1" s="1"/>
      <c r="T1" s="1"/>
      <c r="U1" s="1" t="s">
        <v>5</v>
      </c>
      <c r="V1" s="1"/>
      <c r="W1" s="1"/>
      <c r="X1" s="1"/>
    </row>
    <row r="2" spans="1:2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8</v>
      </c>
      <c r="L3" s="1" t="s">
        <v>9</v>
      </c>
      <c r="M3" s="1" t="s">
        <v>10</v>
      </c>
      <c r="N3" s="1" t="s">
        <v>8</v>
      </c>
      <c r="O3" s="1" t="s">
        <v>9</v>
      </c>
      <c r="P3" s="1" t="s">
        <v>10</v>
      </c>
      <c r="Q3" s="1" t="s">
        <v>8</v>
      </c>
      <c r="R3" s="1" t="s">
        <v>9</v>
      </c>
      <c r="S3" s="1" t="s">
        <v>10</v>
      </c>
      <c r="T3" s="1" t="s">
        <v>11</v>
      </c>
      <c r="U3" s="1" t="s">
        <v>8</v>
      </c>
      <c r="V3" s="1" t="s">
        <v>9</v>
      </c>
      <c r="W3" s="1" t="s">
        <v>10</v>
      </c>
      <c r="X3" s="1" t="s">
        <v>11</v>
      </c>
    </row>
    <row r="4" spans="1:24">
      <c r="A4" s="1" t="s">
        <v>12</v>
      </c>
      <c r="B4" s="1" t="s">
        <v>13</v>
      </c>
      <c r="C4" s="2">
        <v>2160</v>
      </c>
      <c r="D4" s="3">
        <v>2540.561367</v>
      </c>
      <c r="E4" s="3">
        <v>117.61858180556</v>
      </c>
      <c r="F4" s="3">
        <v>653.119234</v>
      </c>
      <c r="G4" s="2"/>
      <c r="H4" s="3">
        <v>2139.084053</v>
      </c>
      <c r="I4" s="3">
        <v>0</v>
      </c>
      <c r="J4" s="3">
        <v>484.395344</v>
      </c>
      <c r="K4" s="2"/>
      <c r="L4" s="3">
        <v>3</v>
      </c>
      <c r="M4" s="3">
        <v>0</v>
      </c>
      <c r="N4" s="2">
        <v>17</v>
      </c>
      <c r="O4" s="3">
        <v>83.39</v>
      </c>
      <c r="P4" s="3">
        <v>490.52941176471</v>
      </c>
      <c r="Q4" s="2"/>
      <c r="R4" s="3">
        <v>92.688554</v>
      </c>
      <c r="S4" s="3">
        <v>0</v>
      </c>
      <c r="T4" s="3">
        <v>14.524988</v>
      </c>
      <c r="U4" s="2"/>
      <c r="V4" s="3">
        <v>2447.872813</v>
      </c>
      <c r="W4" s="3">
        <v>0</v>
      </c>
      <c r="X4" s="3">
        <v>638.594246</v>
      </c>
    </row>
    <row r="5" spans="1:24">
      <c r="A5" s="1" t="s">
        <v>14</v>
      </c>
      <c r="B5" s="1" t="s">
        <v>15</v>
      </c>
      <c r="C5" s="2">
        <v>3105</v>
      </c>
      <c r="D5" s="3">
        <v>2181.06093</v>
      </c>
      <c r="E5" s="3">
        <v>70.24350821256</v>
      </c>
      <c r="F5" s="3">
        <v>510.043973</v>
      </c>
      <c r="G5" s="2"/>
      <c r="H5" s="3">
        <v>695.667068</v>
      </c>
      <c r="I5" s="3">
        <v>0</v>
      </c>
      <c r="J5" s="3">
        <v>162.358328</v>
      </c>
      <c r="K5" s="2"/>
      <c r="L5" s="3">
        <v>-2</v>
      </c>
      <c r="M5" s="3">
        <v>0</v>
      </c>
      <c r="N5" s="2">
        <v>37</v>
      </c>
      <c r="O5" s="3">
        <v>47.57</v>
      </c>
      <c r="P5" s="3">
        <v>128.56756756757</v>
      </c>
      <c r="Q5" s="2"/>
      <c r="R5" s="3">
        <v>101.237312</v>
      </c>
      <c r="S5" s="3">
        <v>0</v>
      </c>
      <c r="T5" s="3">
        <v>17.960385</v>
      </c>
      <c r="U5" s="2"/>
      <c r="V5" s="3">
        <v>2079.823618</v>
      </c>
      <c r="W5" s="3">
        <v>0</v>
      </c>
      <c r="X5" s="3">
        <v>492.083588</v>
      </c>
    </row>
    <row r="6" spans="1:24">
      <c r="A6" s="1" t="s">
        <v>16</v>
      </c>
      <c r="B6" s="1" t="s">
        <v>17</v>
      </c>
      <c r="C6" s="2">
        <v>3263</v>
      </c>
      <c r="D6" s="3">
        <v>1380.93963</v>
      </c>
      <c r="E6" s="3">
        <v>42.321165491879</v>
      </c>
      <c r="F6" s="3">
        <v>686.502207</v>
      </c>
      <c r="G6" s="2"/>
      <c r="H6" s="3">
        <v>960.250178</v>
      </c>
      <c r="I6" s="3">
        <v>0</v>
      </c>
      <c r="J6" s="3">
        <v>324.559448</v>
      </c>
      <c r="K6" s="2"/>
      <c r="L6" s="3">
        <v>-3</v>
      </c>
      <c r="M6" s="3">
        <v>0</v>
      </c>
      <c r="N6" s="2">
        <v>26</v>
      </c>
      <c r="O6" s="3">
        <v>7.79</v>
      </c>
      <c r="P6" s="3">
        <v>29.961538461538</v>
      </c>
      <c r="Q6" s="2"/>
      <c r="R6" s="3">
        <v>86.284839</v>
      </c>
      <c r="S6" s="3">
        <v>0</v>
      </c>
      <c r="T6" s="3">
        <v>22.988031</v>
      </c>
      <c r="U6" s="2"/>
      <c r="V6" s="3">
        <v>1294.654791</v>
      </c>
      <c r="W6" s="3">
        <v>0</v>
      </c>
      <c r="X6" s="3">
        <v>663.514176</v>
      </c>
    </row>
    <row r="7" spans="1:24">
      <c r="A7" s="1" t="s">
        <v>18</v>
      </c>
      <c r="B7" s="1" t="s">
        <v>19</v>
      </c>
      <c r="C7" s="2">
        <v>1868</v>
      </c>
      <c r="D7" s="3">
        <v>885.256363</v>
      </c>
      <c r="E7" s="3">
        <v>47.390597591006</v>
      </c>
      <c r="F7" s="3">
        <v>156.558277</v>
      </c>
      <c r="G7" s="2"/>
      <c r="H7" s="3">
        <v>870.861177</v>
      </c>
      <c r="I7" s="3">
        <v>0</v>
      </c>
      <c r="J7" s="3">
        <v>155.791117</v>
      </c>
      <c r="K7" s="2"/>
      <c r="L7" s="3">
        <v>0</v>
      </c>
      <c r="M7" s="3">
        <v>0</v>
      </c>
      <c r="N7" s="2">
        <v>18</v>
      </c>
      <c r="O7" s="3">
        <v>7.53</v>
      </c>
      <c r="P7" s="3">
        <v>41.833333333333</v>
      </c>
      <c r="Q7" s="2"/>
      <c r="R7" s="3">
        <v>38.818653</v>
      </c>
      <c r="S7" s="3">
        <v>0</v>
      </c>
      <c r="T7" s="3">
        <v>17.417198</v>
      </c>
      <c r="U7" s="2"/>
      <c r="V7" s="3">
        <v>846.43771</v>
      </c>
      <c r="W7" s="3">
        <v>0</v>
      </c>
      <c r="X7" s="3">
        <v>139.141079</v>
      </c>
    </row>
    <row r="8" spans="1:24">
      <c r="A8" s="1" t="s">
        <v>20</v>
      </c>
      <c r="B8" s="1" t="s">
        <v>21</v>
      </c>
      <c r="C8" s="2">
        <v>2205</v>
      </c>
      <c r="D8" s="3">
        <v>1283.133543</v>
      </c>
      <c r="E8" s="3">
        <v>58.191997414966</v>
      </c>
      <c r="F8" s="3">
        <v>407.646395</v>
      </c>
      <c r="G8" s="2"/>
      <c r="H8" s="3">
        <v>1235.344761</v>
      </c>
      <c r="I8" s="3">
        <v>0</v>
      </c>
      <c r="J8" s="3">
        <v>378.711515</v>
      </c>
      <c r="K8" s="2"/>
      <c r="L8" s="3">
        <v>-1</v>
      </c>
      <c r="M8" s="3">
        <v>0</v>
      </c>
      <c r="N8" s="2">
        <v>34</v>
      </c>
      <c r="O8" s="3">
        <v>-12.09</v>
      </c>
      <c r="P8" s="3">
        <v>-35.558823529412</v>
      </c>
      <c r="Q8" s="2"/>
      <c r="R8" s="3">
        <v>28.375054</v>
      </c>
      <c r="S8" s="3">
        <v>0</v>
      </c>
      <c r="T8" s="3">
        <v>2.382678</v>
      </c>
      <c r="U8" s="2"/>
      <c r="V8" s="3">
        <v>1254.758489</v>
      </c>
      <c r="W8" s="3">
        <v>0</v>
      </c>
      <c r="X8" s="3">
        <v>405.263717</v>
      </c>
    </row>
    <row r="9" spans="1:24">
      <c r="A9" s="1" t="s">
        <v>22</v>
      </c>
      <c r="B9" s="1" t="s">
        <v>23</v>
      </c>
      <c r="C9" s="2">
        <v>2048</v>
      </c>
      <c r="D9" s="3">
        <v>795.36577</v>
      </c>
      <c r="E9" s="3">
        <v>38.836219238281</v>
      </c>
      <c r="F9" s="3">
        <v>245.285382</v>
      </c>
      <c r="G9" s="2"/>
      <c r="H9" s="3">
        <v>660.967176</v>
      </c>
      <c r="I9" s="3">
        <v>0</v>
      </c>
      <c r="J9" s="3">
        <v>276.15959</v>
      </c>
      <c r="K9" s="2"/>
      <c r="L9" s="3">
        <v>4</v>
      </c>
      <c r="M9" s="3">
        <v>0</v>
      </c>
      <c r="N9" s="2">
        <v>54</v>
      </c>
      <c r="O9" s="3">
        <v>-105.53</v>
      </c>
      <c r="P9" s="3">
        <v>-195.42592592593</v>
      </c>
      <c r="Q9" s="2"/>
      <c r="R9" s="3">
        <v>14.213672</v>
      </c>
      <c r="S9" s="3">
        <v>0</v>
      </c>
      <c r="T9" s="3">
        <v>5.111926</v>
      </c>
      <c r="U9" s="2"/>
      <c r="V9" s="3">
        <v>781.152098</v>
      </c>
      <c r="W9" s="3">
        <v>0</v>
      </c>
      <c r="X9" s="3">
        <v>240.173456</v>
      </c>
    </row>
    <row r="10" spans="1:24">
      <c r="A10" s="1" t="s">
        <v>24</v>
      </c>
      <c r="B10" s="1" t="s">
        <v>25</v>
      </c>
      <c r="C10" s="2">
        <v>518</v>
      </c>
      <c r="D10" s="3">
        <v>16.548316</v>
      </c>
      <c r="E10" s="3">
        <v>3.1946555984556</v>
      </c>
      <c r="F10" s="3">
        <v>1.77956</v>
      </c>
      <c r="G10" s="2"/>
      <c r="H10" s="3">
        <v>16.555576</v>
      </c>
      <c r="I10" s="3">
        <v>0</v>
      </c>
      <c r="J10" s="3">
        <v>1.77956</v>
      </c>
      <c r="K10" s="2"/>
      <c r="L10" s="3">
        <v>-1</v>
      </c>
      <c r="M10" s="3">
        <v>0</v>
      </c>
      <c r="N10" s="2">
        <v>6</v>
      </c>
      <c r="O10" s="3">
        <v>5.96</v>
      </c>
      <c r="P10" s="3">
        <v>99.333333333333</v>
      </c>
      <c r="Q10" s="2"/>
      <c r="R10" s="3">
        <v>13.760816</v>
      </c>
      <c r="S10" s="3">
        <v>0</v>
      </c>
      <c r="T10" s="3">
        <v>1.77956</v>
      </c>
      <c r="U10" s="2"/>
      <c r="V10" s="3">
        <v>2.7875</v>
      </c>
      <c r="W10" s="3">
        <v>0</v>
      </c>
      <c r="X10" s="3">
        <v>0</v>
      </c>
    </row>
    <row r="11" spans="1:24">
      <c r="A11" s="1" t="s">
        <v>26</v>
      </c>
      <c r="B11" s="1" t="s">
        <v>27</v>
      </c>
      <c r="C11" s="2">
        <v>675</v>
      </c>
      <c r="D11" s="3">
        <v>377.285587</v>
      </c>
      <c r="E11" s="3">
        <v>55.894161037037</v>
      </c>
      <c r="F11" s="3">
        <v>132.959014</v>
      </c>
      <c r="G11" s="2"/>
      <c r="H11" s="3">
        <v>378.84658</v>
      </c>
      <c r="I11" s="3">
        <v>0</v>
      </c>
      <c r="J11" s="3">
        <v>131.711014</v>
      </c>
      <c r="K11" s="2"/>
      <c r="L11" s="3">
        <v>2</v>
      </c>
      <c r="M11" s="3">
        <v>0</v>
      </c>
      <c r="N11" s="2">
        <v>10</v>
      </c>
      <c r="O11" s="3">
        <v>6.38</v>
      </c>
      <c r="P11" s="3">
        <v>63.8</v>
      </c>
      <c r="Q11" s="2"/>
      <c r="R11" s="3">
        <v>27.078937</v>
      </c>
      <c r="S11" s="3">
        <v>0</v>
      </c>
      <c r="T11" s="3">
        <v>5.012529</v>
      </c>
      <c r="U11" s="2"/>
      <c r="V11" s="3">
        <v>350.20665</v>
      </c>
      <c r="W11" s="3">
        <v>0</v>
      </c>
      <c r="X11" s="3">
        <v>127.946485</v>
      </c>
    </row>
    <row r="12" spans="1:24">
      <c r="A12" s="1" t="s">
        <v>28</v>
      </c>
      <c r="B12" s="1" t="s">
        <v>29</v>
      </c>
      <c r="C12" s="2">
        <v>1665</v>
      </c>
      <c r="D12" s="3">
        <v>1033.32027</v>
      </c>
      <c r="E12" s="3">
        <v>62.061277477477</v>
      </c>
      <c r="F12" s="3">
        <v>350.7567</v>
      </c>
      <c r="G12" s="2"/>
      <c r="H12" s="3">
        <v>1046.845531</v>
      </c>
      <c r="I12" s="3">
        <v>0</v>
      </c>
      <c r="J12" s="3">
        <v>344.147963</v>
      </c>
      <c r="K12" s="2"/>
      <c r="L12" s="3">
        <v>0</v>
      </c>
      <c r="M12" s="3">
        <v>0</v>
      </c>
      <c r="N12" s="2">
        <v>17</v>
      </c>
      <c r="O12" s="3">
        <v>3.61</v>
      </c>
      <c r="P12" s="3">
        <v>21.235294117647</v>
      </c>
      <c r="Q12" s="2"/>
      <c r="R12" s="3">
        <v>47.455952</v>
      </c>
      <c r="S12" s="3">
        <v>0</v>
      </c>
      <c r="T12" s="3">
        <v>16.024391</v>
      </c>
      <c r="U12" s="2"/>
      <c r="V12" s="3">
        <v>985.864318</v>
      </c>
      <c r="W12" s="3">
        <v>0</v>
      </c>
      <c r="X12" s="3">
        <v>334.732309</v>
      </c>
    </row>
    <row r="13" spans="1:24">
      <c r="A13" s="1" t="s">
        <v>30</v>
      </c>
      <c r="B13" s="1" t="s">
        <v>31</v>
      </c>
      <c r="C13" s="2">
        <v>293</v>
      </c>
      <c r="D13" s="3">
        <v>4.452442</v>
      </c>
      <c r="E13" s="3">
        <v>1.519604778157</v>
      </c>
      <c r="F13" s="3">
        <v>0.632102</v>
      </c>
      <c r="G13" s="2"/>
      <c r="H13" s="3">
        <v>4.452442</v>
      </c>
      <c r="I13" s="3">
        <v>0</v>
      </c>
      <c r="J13" s="3">
        <v>0.632102</v>
      </c>
      <c r="K13" s="2"/>
      <c r="L13" s="3">
        <v>0</v>
      </c>
      <c r="M13" s="3">
        <v>0</v>
      </c>
      <c r="N13" s="2">
        <v>6</v>
      </c>
      <c r="O13" s="3">
        <v>1.85</v>
      </c>
      <c r="P13" s="3">
        <v>30.833333333333</v>
      </c>
      <c r="Q13" s="2"/>
      <c r="R13" s="3">
        <v>4.452442</v>
      </c>
      <c r="S13" s="3">
        <v>0</v>
      </c>
      <c r="T13" s="3">
        <v>0.632102</v>
      </c>
      <c r="U13" s="2"/>
      <c r="V13" s="3">
        <v>0</v>
      </c>
      <c r="W13" s="3">
        <v>0</v>
      </c>
      <c r="X13" s="3">
        <v>0</v>
      </c>
    </row>
    <row r="14" spans="1:24">
      <c r="A14" s="1" t="s">
        <v>32</v>
      </c>
      <c r="B14" s="1" t="s">
        <v>33</v>
      </c>
      <c r="C14" s="2">
        <v>518</v>
      </c>
      <c r="D14" s="3">
        <v>59.441706</v>
      </c>
      <c r="E14" s="3">
        <v>11.475232818533</v>
      </c>
      <c r="F14" s="3">
        <v>40.592203</v>
      </c>
      <c r="G14" s="2"/>
      <c r="H14" s="3">
        <v>112.8311</v>
      </c>
      <c r="I14" s="3">
        <v>0</v>
      </c>
      <c r="J14" s="3">
        <v>25.089868</v>
      </c>
      <c r="K14" s="2"/>
      <c r="L14" s="3">
        <v>0</v>
      </c>
      <c r="M14" s="3">
        <v>0</v>
      </c>
      <c r="N14" s="2">
        <v>6</v>
      </c>
      <c r="O14" s="3">
        <v>2.08</v>
      </c>
      <c r="P14" s="3">
        <v>34.666666666667</v>
      </c>
      <c r="Q14" s="2"/>
      <c r="R14" s="3">
        <v>4.551023</v>
      </c>
      <c r="S14" s="3">
        <v>0</v>
      </c>
      <c r="T14" s="3">
        <v>0.089868</v>
      </c>
      <c r="U14" s="2"/>
      <c r="V14" s="3">
        <v>54.890683</v>
      </c>
      <c r="W14" s="3">
        <v>0</v>
      </c>
      <c r="X14" s="3">
        <v>40.502335</v>
      </c>
    </row>
    <row r="15" spans="1:24">
      <c r="A15" s="1" t="s">
        <v>34</v>
      </c>
      <c r="B15" s="1" t="s">
        <v>35</v>
      </c>
      <c r="C15" s="2">
        <v>608</v>
      </c>
      <c r="D15" s="3">
        <v>333.173791</v>
      </c>
      <c r="E15" s="3">
        <v>54.798320888158</v>
      </c>
      <c r="F15" s="3">
        <v>52.86259</v>
      </c>
      <c r="G15" s="2"/>
      <c r="H15" s="3">
        <v>401.805201</v>
      </c>
      <c r="I15" s="3">
        <v>0</v>
      </c>
      <c r="J15" s="3">
        <v>39.122781</v>
      </c>
      <c r="K15" s="2"/>
      <c r="L15" s="3">
        <v>-3</v>
      </c>
      <c r="M15" s="3">
        <v>0</v>
      </c>
      <c r="N15" s="2">
        <v>6</v>
      </c>
      <c r="O15" s="3">
        <v>5.37</v>
      </c>
      <c r="P15" s="3">
        <v>89.5</v>
      </c>
      <c r="Q15" s="2"/>
      <c r="R15" s="3">
        <v>19.530653</v>
      </c>
      <c r="S15" s="3">
        <v>0</v>
      </c>
      <c r="T15" s="3">
        <v>2.878673</v>
      </c>
      <c r="U15" s="2"/>
      <c r="V15" s="3">
        <v>313.643138</v>
      </c>
      <c r="W15" s="3">
        <v>0</v>
      </c>
      <c r="X15" s="3">
        <v>49.983917</v>
      </c>
    </row>
    <row r="16" spans="1:24">
      <c r="A16" s="1" t="s">
        <v>36</v>
      </c>
      <c r="B16" s="1" t="s">
        <v>37</v>
      </c>
      <c r="C16" s="2">
        <v>450</v>
      </c>
      <c r="D16" s="3">
        <v>147.728178</v>
      </c>
      <c r="E16" s="3">
        <v>32.828484</v>
      </c>
      <c r="F16" s="3">
        <v>24.563542</v>
      </c>
      <c r="G16" s="2"/>
      <c r="H16" s="3">
        <v>150.876974</v>
      </c>
      <c r="I16" s="3">
        <v>0</v>
      </c>
      <c r="J16" s="3">
        <v>24.563556</v>
      </c>
      <c r="K16" s="2"/>
      <c r="L16" s="3">
        <v>1</v>
      </c>
      <c r="M16" s="3">
        <v>0</v>
      </c>
      <c r="N16" s="2">
        <v>6</v>
      </c>
      <c r="O16" s="3">
        <v>6.24</v>
      </c>
      <c r="P16" s="3">
        <v>104</v>
      </c>
      <c r="Q16" s="2"/>
      <c r="R16" s="3">
        <v>6.130809</v>
      </c>
      <c r="S16" s="3">
        <v>0</v>
      </c>
      <c r="T16" s="3">
        <v>0.606251</v>
      </c>
      <c r="U16" s="2"/>
      <c r="V16" s="3">
        <v>141.597369</v>
      </c>
      <c r="W16" s="3">
        <v>0</v>
      </c>
      <c r="X16" s="3">
        <v>23.957291</v>
      </c>
    </row>
    <row r="17" spans="1:24">
      <c r="A17" s="1" t="s">
        <v>38</v>
      </c>
      <c r="B17" s="1" t="s">
        <v>39</v>
      </c>
      <c r="C17" s="2">
        <v>1418</v>
      </c>
      <c r="D17" s="3">
        <v>412.0496443</v>
      </c>
      <c r="E17" s="3">
        <v>29.058508060649</v>
      </c>
      <c r="F17" s="3">
        <v>57.592855</v>
      </c>
      <c r="G17" s="2"/>
      <c r="H17" s="3">
        <v>400.419251</v>
      </c>
      <c r="I17" s="3">
        <v>0</v>
      </c>
      <c r="J17" s="3">
        <v>59.917678</v>
      </c>
      <c r="K17" s="2"/>
      <c r="L17" s="3">
        <v>1</v>
      </c>
      <c r="M17" s="3">
        <v>0</v>
      </c>
      <c r="N17" s="2">
        <v>7</v>
      </c>
      <c r="O17" s="3">
        <v>-3.91</v>
      </c>
      <c r="P17" s="3">
        <v>-55.857142857143</v>
      </c>
      <c r="Q17" s="2"/>
      <c r="R17" s="3">
        <v>22.912035</v>
      </c>
      <c r="S17" s="3">
        <v>0</v>
      </c>
      <c r="T17" s="3">
        <v>9.879669</v>
      </c>
      <c r="U17" s="2"/>
      <c r="V17" s="3">
        <v>389.1376093</v>
      </c>
      <c r="W17" s="3">
        <v>0</v>
      </c>
      <c r="X17" s="3">
        <v>47.713186</v>
      </c>
    </row>
    <row r="18" spans="1:24">
      <c r="A18" s="1" t="s">
        <v>40</v>
      </c>
      <c r="B18" s="1" t="s">
        <v>41</v>
      </c>
      <c r="C18" s="2">
        <v>270</v>
      </c>
      <c r="D18" s="3">
        <v>12.024511</v>
      </c>
      <c r="E18" s="3">
        <v>4.4535225925926</v>
      </c>
      <c r="F18" s="3">
        <v>1.013773</v>
      </c>
      <c r="G18" s="2"/>
      <c r="H18" s="3">
        <v>17.128248</v>
      </c>
      <c r="I18" s="3">
        <v>0</v>
      </c>
      <c r="J18" s="3">
        <v>1.013773</v>
      </c>
      <c r="K18" s="2"/>
      <c r="L18" s="3">
        <v>0</v>
      </c>
      <c r="M18" s="3">
        <v>0</v>
      </c>
      <c r="N18" s="2">
        <v>6</v>
      </c>
      <c r="O18" s="3">
        <v>11.96</v>
      </c>
      <c r="P18" s="3">
        <v>199.33333333333</v>
      </c>
      <c r="Q18" s="2"/>
      <c r="R18" s="3">
        <v>11.464701</v>
      </c>
      <c r="S18" s="3">
        <v>0</v>
      </c>
      <c r="T18" s="3">
        <v>1.013773</v>
      </c>
      <c r="U18" s="2"/>
      <c r="V18" s="3">
        <v>0.55981</v>
      </c>
      <c r="W18" s="3">
        <v>0</v>
      </c>
      <c r="X18" s="3">
        <v>0</v>
      </c>
    </row>
    <row r="19" spans="1:24">
      <c r="A19" s="1" t="s">
        <v>42</v>
      </c>
      <c r="B19" s="1" t="s">
        <v>43</v>
      </c>
      <c r="C19" s="2">
        <v>293</v>
      </c>
      <c r="D19" s="3">
        <v>247.145733</v>
      </c>
      <c r="E19" s="3">
        <v>84.350079522184</v>
      </c>
      <c r="F19" s="3">
        <v>75.910698</v>
      </c>
      <c r="G19" s="2"/>
      <c r="H19" s="3">
        <v>173.659788</v>
      </c>
      <c r="I19" s="3">
        <v>0</v>
      </c>
      <c r="J19" s="3">
        <v>76.740698</v>
      </c>
      <c r="K19" s="2"/>
      <c r="L19" s="3">
        <v>3</v>
      </c>
      <c r="M19" s="3">
        <v>0</v>
      </c>
      <c r="N19" s="2">
        <v>8</v>
      </c>
      <c r="O19" s="3">
        <v>15.34</v>
      </c>
      <c r="P19" s="3">
        <v>191.75</v>
      </c>
      <c r="Q19" s="2"/>
      <c r="R19" s="3">
        <v>19.689337</v>
      </c>
      <c r="S19" s="3">
        <v>0</v>
      </c>
      <c r="T19" s="3">
        <v>7.034422</v>
      </c>
      <c r="U19" s="2"/>
      <c r="V19" s="3">
        <v>227.456396</v>
      </c>
      <c r="W19" s="3">
        <v>0</v>
      </c>
      <c r="X19" s="3">
        <v>68.876276</v>
      </c>
    </row>
    <row r="20" spans="1:24">
      <c r="A20" s="1" t="s">
        <v>44</v>
      </c>
      <c r="B20" s="1"/>
      <c r="C20" s="2" t="str">
        <f>sum(c4:c19)</f>
        <v>0</v>
      </c>
      <c r="D20" s="3" t="str">
        <f>sum(d4:d19)</f>
        <v>0</v>
      </c>
      <c r="E20" s="3" t="str">
        <f>d20/c20*100</f>
        <v>0</v>
      </c>
      <c r="F20" s="3" t="str">
        <f>sum(f4:f19)</f>
        <v>0</v>
      </c>
      <c r="G20" s="2" t="str">
        <f>sum(g4:g19)</f>
        <v>0</v>
      </c>
      <c r="H20" s="3" t="str">
        <f>sum(h4:h19)</f>
        <v>0</v>
      </c>
      <c r="I20" s="3" t="str">
        <f>h20/g20*100</f>
        <v>0</v>
      </c>
      <c r="J20" s="3" t="str">
        <f>sum(j4:j19)</f>
        <v>0</v>
      </c>
      <c r="K20" s="2" t="str">
        <f>sum(k4:k19)</f>
        <v>0</v>
      </c>
      <c r="L20" s="3" t="str">
        <f>sum(l4:l19)</f>
        <v>0</v>
      </c>
      <c r="M20" s="3" t="str">
        <f>l20/k20*100</f>
        <v>0</v>
      </c>
      <c r="N20" s="2" t="str">
        <f>sum(n4:n19)</f>
        <v>0</v>
      </c>
      <c r="O20" s="3" t="str">
        <f>sum(o4:o19)</f>
        <v>0</v>
      </c>
      <c r="P20" s="3" t="str">
        <f>o20/n20*100</f>
        <v>0</v>
      </c>
      <c r="Q20" s="2" t="str">
        <f>sum(q4:q19)</f>
        <v>0</v>
      </c>
      <c r="R20" s="3" t="str">
        <f>sum(r4:r19)</f>
        <v>0</v>
      </c>
      <c r="S20" s="3" t="str">
        <f>r20/q20*100</f>
        <v>0</v>
      </c>
      <c r="T20" s="3" t="str">
        <f>sum(t4:t19)</f>
        <v>0</v>
      </c>
      <c r="U20" s="2" t="str">
        <f>sum(u4:u19)</f>
        <v>0</v>
      </c>
      <c r="V20" s="3" t="str">
        <f>sum(v4:v19)</f>
        <v>0</v>
      </c>
      <c r="W20" s="3" t="str">
        <f>v20/u20*100</f>
        <v>0</v>
      </c>
      <c r="X20" s="3" t="str">
        <f>sum(x4:x19)</f>
        <v>0</v>
      </c>
    </row>
    <row r="21" spans="1:24">
      <c r="A21" s="1" t="s">
        <v>45</v>
      </c>
      <c r="B21" s="1" t="s">
        <v>46</v>
      </c>
      <c r="C21" s="2"/>
      <c r="D21" s="3">
        <v>79.713762</v>
      </c>
      <c r="E21" s="3">
        <v>0</v>
      </c>
      <c r="F21" s="3">
        <v>32.705996</v>
      </c>
      <c r="G21" s="2"/>
      <c r="H21" s="3">
        <v>97.148227</v>
      </c>
      <c r="I21" s="3">
        <v>0</v>
      </c>
      <c r="J21" s="3">
        <v>50.110472</v>
      </c>
      <c r="K21" s="2"/>
      <c r="L21" s="3">
        <v>-5</v>
      </c>
      <c r="M21" s="3">
        <v>0</v>
      </c>
      <c r="N21" s="2"/>
      <c r="O21" s="3"/>
      <c r="P21" s="3">
        <v>0</v>
      </c>
      <c r="Q21" s="2"/>
      <c r="R21" s="3">
        <v>0</v>
      </c>
      <c r="S21" s="3">
        <v>0</v>
      </c>
      <c r="T21" s="3">
        <v>0</v>
      </c>
      <c r="U21" s="2"/>
      <c r="V21" s="3">
        <v>79.713762</v>
      </c>
      <c r="W21" s="3">
        <v>0</v>
      </c>
      <c r="X21" s="3">
        <v>32.705996</v>
      </c>
    </row>
    <row r="22" spans="1:24">
      <c r="A22" s="1" t="s">
        <v>47</v>
      </c>
      <c r="B22" s="1" t="s">
        <v>48</v>
      </c>
      <c r="C22" s="2"/>
      <c r="D22" s="3">
        <v>639.846155</v>
      </c>
      <c r="E22" s="3">
        <v>0</v>
      </c>
      <c r="F22" s="3">
        <v>91.104299</v>
      </c>
      <c r="G22" s="2"/>
      <c r="H22" s="3">
        <v>427.60588</v>
      </c>
      <c r="I22" s="3">
        <v>0</v>
      </c>
      <c r="J22" s="3">
        <v>42.764324</v>
      </c>
      <c r="K22" s="2"/>
      <c r="L22" s="3">
        <v>0</v>
      </c>
      <c r="M22" s="3">
        <v>0</v>
      </c>
      <c r="N22" s="2"/>
      <c r="O22" s="3">
        <v>-45.79</v>
      </c>
      <c r="P22" s="3">
        <v>0</v>
      </c>
      <c r="Q22" s="2"/>
      <c r="R22" s="3">
        <v>0</v>
      </c>
      <c r="S22" s="3">
        <v>0</v>
      </c>
      <c r="T22" s="3">
        <v>0</v>
      </c>
      <c r="U22" s="2"/>
      <c r="V22" s="3">
        <v>639.846155</v>
      </c>
      <c r="W22" s="3">
        <v>0</v>
      </c>
      <c r="X22" s="3">
        <v>91.104299</v>
      </c>
    </row>
    <row r="23" spans="1:24">
      <c r="A23" s="1" t="s">
        <v>49</v>
      </c>
      <c r="B23" s="1" t="s">
        <v>50</v>
      </c>
      <c r="C23" s="2">
        <v>428</v>
      </c>
      <c r="D23" s="3">
        <v>147.5979177</v>
      </c>
      <c r="E23" s="3">
        <v>34.48549478972</v>
      </c>
      <c r="F23" s="3">
        <v>1.214874</v>
      </c>
      <c r="G23" s="2"/>
      <c r="H23" s="3">
        <v>94.9872</v>
      </c>
      <c r="I23" s="3">
        <v>0</v>
      </c>
      <c r="J23" s="3">
        <v>0</v>
      </c>
      <c r="K23" s="2"/>
      <c r="L23" s="3">
        <v>-1</v>
      </c>
      <c r="M23" s="3">
        <v>0</v>
      </c>
      <c r="N23" s="2"/>
      <c r="O23" s="3">
        <v>12.97</v>
      </c>
      <c r="P23" s="3">
        <v>0</v>
      </c>
      <c r="Q23" s="2"/>
      <c r="R23" s="3">
        <v>0</v>
      </c>
      <c r="S23" s="3">
        <v>0</v>
      </c>
      <c r="T23" s="3">
        <v>0</v>
      </c>
      <c r="U23" s="2"/>
      <c r="V23" s="3">
        <v>147.5979177</v>
      </c>
      <c r="W23" s="3">
        <v>0</v>
      </c>
      <c r="X23" s="3">
        <v>1.214874</v>
      </c>
    </row>
    <row r="24" spans="1:24">
      <c r="A24" s="1" t="s">
        <v>51</v>
      </c>
      <c r="B24" s="1" t="s">
        <v>52</v>
      </c>
      <c r="C24" s="2">
        <v>270</v>
      </c>
      <c r="D24" s="3">
        <v>7.635135</v>
      </c>
      <c r="E24" s="3">
        <v>2.8278277777778</v>
      </c>
      <c r="F24" s="3">
        <v>0</v>
      </c>
      <c r="G24" s="2"/>
      <c r="H24" s="3">
        <v>52.313294</v>
      </c>
      <c r="I24" s="3">
        <v>0</v>
      </c>
      <c r="J24" s="3">
        <v>6.313294</v>
      </c>
      <c r="K24" s="2"/>
      <c r="L24" s="3">
        <v>-1</v>
      </c>
      <c r="M24" s="3">
        <v>0</v>
      </c>
      <c r="N24" s="2"/>
      <c r="O24" s="3">
        <v>3.06</v>
      </c>
      <c r="P24" s="3">
        <v>0</v>
      </c>
      <c r="Q24" s="2"/>
      <c r="R24" s="3">
        <v>0</v>
      </c>
      <c r="S24" s="3">
        <v>0</v>
      </c>
      <c r="T24" s="3">
        <v>0</v>
      </c>
      <c r="U24" s="2"/>
      <c r="V24" s="3">
        <v>7.635135</v>
      </c>
      <c r="W24" s="3">
        <v>0</v>
      </c>
      <c r="X24" s="3">
        <v>0</v>
      </c>
    </row>
    <row r="25" spans="1:24">
      <c r="A25" s="1" t="s">
        <v>53</v>
      </c>
      <c r="B25" s="1"/>
      <c r="C25" s="2" t="str">
        <f>sum(c21:c24)</f>
        <v>0</v>
      </c>
      <c r="D25" s="3" t="str">
        <f>sum(d21:d24)</f>
        <v>0</v>
      </c>
      <c r="E25" s="3" t="str">
        <f>d25/c25*100</f>
        <v>0</v>
      </c>
      <c r="F25" s="3" t="str">
        <f>sum(f21:f24)</f>
        <v>0</v>
      </c>
      <c r="G25" s="2" t="str">
        <f>sum(f21:f24)</f>
        <v>0</v>
      </c>
      <c r="H25" s="3" t="str">
        <f>sum(g21:g24)</f>
        <v>0</v>
      </c>
      <c r="I25" s="3"/>
      <c r="J25" s="3" t="str">
        <f>sum(j21:j24)</f>
        <v>0</v>
      </c>
      <c r="K25" s="2" t="str">
        <f>sum(k21:k24)</f>
        <v>0</v>
      </c>
      <c r="L25" s="3" t="str">
        <f>sum(l21:l24)</f>
        <v>0</v>
      </c>
      <c r="M25" s="3"/>
      <c r="N25" s="2" t="str">
        <f>sum(n21:n24)</f>
        <v>0</v>
      </c>
      <c r="O25" s="3" t="str">
        <f>sum(o21:o24)</f>
        <v>0</v>
      </c>
      <c r="P25" s="3"/>
      <c r="Q25" s="2" t="str">
        <f>sum(q21:q24)</f>
        <v>0</v>
      </c>
      <c r="R25" s="3" t="str">
        <f>sum(r21:r24)</f>
        <v>0</v>
      </c>
      <c r="S25" s="3" t="str">
        <f>r25/q25*100</f>
        <v>0</v>
      </c>
      <c r="T25" s="3" t="str">
        <f>sum(t21:t24)</f>
        <v>0</v>
      </c>
      <c r="U25" s="2" t="str">
        <f>sum(u21:u24)</f>
        <v>0</v>
      </c>
      <c r="V25" s="3" t="str">
        <f>sum(v21:v24)</f>
        <v>0</v>
      </c>
      <c r="W25" s="3" t="str">
        <f>v25/u25*100</f>
        <v>0</v>
      </c>
      <c r="X25" s="3" t="str">
        <f>sum(x21:x24)</f>
        <v>0</v>
      </c>
    </row>
    <row r="26" spans="1:24">
      <c r="A26" s="1" t="s">
        <v>54</v>
      </c>
      <c r="B26" s="1"/>
      <c r="C26" s="2" t="str">
        <f>c20+c25</f>
        <v>0</v>
      </c>
      <c r="D26" s="3" t="str">
        <f>d20+d25</f>
        <v>0</v>
      </c>
      <c r="E26" s="3" t="str">
        <f>d26/c26*100</f>
        <v>0</v>
      </c>
      <c r="F26" s="3" t="str">
        <f>f20+f25</f>
        <v>0</v>
      </c>
      <c r="G26" s="2" t="str">
        <f>g20+g25</f>
        <v>0</v>
      </c>
      <c r="H26" s="3" t="str">
        <f>h20+h25</f>
        <v>0</v>
      </c>
      <c r="I26" s="3" t="str">
        <f>h26/g26*100</f>
        <v>0</v>
      </c>
      <c r="J26" s="3" t="str">
        <f>j20+j25</f>
        <v>0</v>
      </c>
      <c r="K26" s="2" t="str">
        <f>k20+k25</f>
        <v>0</v>
      </c>
      <c r="L26" s="3" t="str">
        <f>l20+l25</f>
        <v>0</v>
      </c>
      <c r="M26" s="3" t="str">
        <f>l26/k26*100</f>
        <v>0</v>
      </c>
      <c r="N26" s="2" t="str">
        <f>n20+n25</f>
        <v>0</v>
      </c>
      <c r="O26" s="3" t="str">
        <f>o20+o25</f>
        <v>0</v>
      </c>
      <c r="P26" s="3" t="str">
        <f>o26/n26*100</f>
        <v>0</v>
      </c>
      <c r="Q26" s="2" t="str">
        <f>q20+q25</f>
        <v>0</v>
      </c>
      <c r="R26" s="3" t="str">
        <f>r20+r25</f>
        <v>0</v>
      </c>
      <c r="S26" s="3" t="str">
        <f>r26/q26*100</f>
        <v>0</v>
      </c>
      <c r="T26" s="3" t="str">
        <f>t20+t25</f>
        <v>0</v>
      </c>
      <c r="U26" s="2" t="str">
        <f>u20+u25</f>
        <v>0</v>
      </c>
      <c r="V26" s="3" t="str">
        <f>v20+v25</f>
        <v>0</v>
      </c>
      <c r="W26" s="3" t="str">
        <f>v26/u26*100</f>
        <v>0</v>
      </c>
      <c r="X26" s="3" t="str">
        <f>x20+x25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F2"/>
    <mergeCell ref="G1:J2"/>
    <mergeCell ref="K1:M2"/>
    <mergeCell ref="N1:P2"/>
    <mergeCell ref="Q1:T2"/>
    <mergeCell ref="U1:X2"/>
    <mergeCell ref="A20:B20"/>
    <mergeCell ref="A25:B25"/>
    <mergeCell ref="A26:B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经营单位业务报表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2016-05-02T03:59:16+01:00</dcterms:created>
  <dcterms:modified xsi:type="dcterms:W3CDTF">2016-05-02T03:59:16+01:00</dcterms:modified>
  <dc:title>Untitled Spreadsheet</dc:title>
  <dc:description/>
  <dc:subject/>
  <cp:keywords/>
  <cp:category/>
</cp:coreProperties>
</file>